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dp-my.sharepoint.com/personal/mamadou_bamba_one_un_org/Documents/Documents/Dossier Consolide/Mauritanie/2021/Portfolio/PAM FAO/"/>
    </mc:Choice>
  </mc:AlternateContent>
  <xr:revisionPtr revIDLastSave="0" documentId="14_{37E589CF-0FC4-46E8-89EA-55E2A5982ECF}" xr6:coauthVersionLast="47" xr6:coauthVersionMax="47" xr10:uidLastSave="{00000000-0000-0000-0000-000000000000}"/>
  <bookViews>
    <workbookView xWindow="-110" yWindow="-110" windowWidth="19420" windowHeight="10420" xr2:uid="{00000000-000D-0000-FFFF-FFFF00000000}"/>
  </bookViews>
  <sheets>
    <sheet name="1) Tableau budgétaire 1" sheetId="1" r:id="rId1"/>
    <sheet name="2) Tableau budgétaire 2" sheetId="5" r:id="rId2"/>
    <sheet name="Bénéficiaires" sheetId="10"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8" i="1" l="1"/>
  <c r="G187" i="1" l="1"/>
  <c r="G188" i="1"/>
  <c r="E202" i="5" l="1"/>
  <c r="D202" i="5"/>
  <c r="D199" i="5"/>
  <c r="E199" i="5"/>
  <c r="E24" i="1" l="1"/>
  <c r="E34" i="1"/>
  <c r="E44" i="1"/>
  <c r="E78" i="1"/>
  <c r="E66" i="1"/>
  <c r="D7" i="4" l="1"/>
  <c r="C7" i="4"/>
  <c r="D44" i="1" l="1"/>
  <c r="D57" i="5" l="1"/>
  <c r="D21" i="4" l="1"/>
  <c r="C21" i="4"/>
  <c r="E46" i="5"/>
  <c r="D54" i="1"/>
  <c r="E38" i="5"/>
  <c r="E210" i="5"/>
  <c r="D196" i="5"/>
  <c r="E207" i="5" l="1"/>
  <c r="D207" i="5"/>
  <c r="E13" i="5"/>
  <c r="D13" i="5"/>
  <c r="E207" i="1"/>
  <c r="D207" i="1"/>
  <c r="E199" i="1"/>
  <c r="D199" i="1"/>
  <c r="D72" i="5" l="1"/>
  <c r="D24" i="1"/>
  <c r="F46" i="5"/>
  <c r="D38" i="5"/>
  <c r="C18" i="10"/>
  <c r="D18" i="10"/>
  <c r="E18" i="10"/>
  <c r="B18" i="10"/>
  <c r="F5" i="10"/>
  <c r="F6" i="10"/>
  <c r="F7" i="10"/>
  <c r="F8" i="10"/>
  <c r="F9" i="10"/>
  <c r="F10" i="10"/>
  <c r="F11" i="10"/>
  <c r="F12" i="10"/>
  <c r="F13" i="10"/>
  <c r="F14" i="10"/>
  <c r="F15" i="10"/>
  <c r="F16" i="10"/>
  <c r="F17" i="10"/>
  <c r="F4" i="10"/>
  <c r="G16" i="1"/>
  <c r="E196" i="5"/>
  <c r="G24" i="4"/>
  <c r="G23" i="4"/>
  <c r="G22" i="4"/>
  <c r="F213" i="5"/>
  <c r="E13" i="4" s="1"/>
  <c r="I189" i="1"/>
  <c r="I182" i="1"/>
  <c r="I172" i="1"/>
  <c r="I162" i="1"/>
  <c r="I152" i="1"/>
  <c r="I140" i="1"/>
  <c r="I130" i="1"/>
  <c r="I120" i="1"/>
  <c r="I110" i="1"/>
  <c r="I98" i="1"/>
  <c r="I88" i="1"/>
  <c r="I78" i="1"/>
  <c r="I66" i="1"/>
  <c r="I54" i="1"/>
  <c r="I44" i="1"/>
  <c r="I34" i="1"/>
  <c r="I24" i="1"/>
  <c r="D216" i="1"/>
  <c r="H211" i="1"/>
  <c r="E21" i="4"/>
  <c r="E7" i="4"/>
  <c r="F207" i="5"/>
  <c r="F214" i="5"/>
  <c r="E14" i="4"/>
  <c r="F212" i="5"/>
  <c r="E12" i="4" s="1"/>
  <c r="F211" i="5"/>
  <c r="F210" i="5"/>
  <c r="E10" i="4"/>
  <c r="F209" i="5"/>
  <c r="E9" i="4" s="1"/>
  <c r="F208" i="5"/>
  <c r="E8" i="4"/>
  <c r="D162" i="1"/>
  <c r="D162" i="5" s="1"/>
  <c r="E162" i="1"/>
  <c r="E162" i="5" s="1"/>
  <c r="F207" i="1"/>
  <c r="F199" i="1"/>
  <c r="G186" i="1"/>
  <c r="G178" i="1"/>
  <c r="G181" i="1"/>
  <c r="G180" i="1"/>
  <c r="G179" i="1"/>
  <c r="G177" i="1"/>
  <c r="G176" i="1"/>
  <c r="G175" i="1"/>
  <c r="G174" i="1"/>
  <c r="G171" i="1"/>
  <c r="G170" i="1"/>
  <c r="G169" i="1"/>
  <c r="G168" i="1"/>
  <c r="G167" i="1"/>
  <c r="G166" i="1"/>
  <c r="G165" i="1"/>
  <c r="G164" i="1"/>
  <c r="G161" i="1"/>
  <c r="G160" i="1"/>
  <c r="G159" i="1"/>
  <c r="G158" i="1"/>
  <c r="G157" i="1"/>
  <c r="G156" i="1"/>
  <c r="G155" i="1"/>
  <c r="G154" i="1"/>
  <c r="G151" i="1"/>
  <c r="G150" i="1"/>
  <c r="G149" i="1"/>
  <c r="G148" i="1"/>
  <c r="G147" i="1"/>
  <c r="G146" i="1"/>
  <c r="G145" i="1"/>
  <c r="G144" i="1"/>
  <c r="G139" i="1"/>
  <c r="G138" i="1"/>
  <c r="G137" i="1"/>
  <c r="G136" i="1"/>
  <c r="G135" i="1"/>
  <c r="G134" i="1"/>
  <c r="G133" i="1"/>
  <c r="G132" i="1"/>
  <c r="G129" i="1"/>
  <c r="G128" i="1"/>
  <c r="G127" i="1"/>
  <c r="G126" i="1"/>
  <c r="G125" i="1"/>
  <c r="G124" i="1"/>
  <c r="G123" i="1"/>
  <c r="G122" i="1"/>
  <c r="G119" i="1"/>
  <c r="G118" i="1"/>
  <c r="G117" i="1"/>
  <c r="G116" i="1"/>
  <c r="G115" i="1"/>
  <c r="G114" i="1"/>
  <c r="G113" i="1"/>
  <c r="G112" i="1"/>
  <c r="G109" i="1"/>
  <c r="G108" i="1"/>
  <c r="G107" i="1"/>
  <c r="G106" i="1"/>
  <c r="G105" i="1"/>
  <c r="G104" i="1"/>
  <c r="G103" i="1"/>
  <c r="G102" i="1"/>
  <c r="G97" i="1"/>
  <c r="G96" i="1"/>
  <c r="G95" i="1"/>
  <c r="G94" i="1"/>
  <c r="G93" i="1"/>
  <c r="G92" i="1"/>
  <c r="G91" i="1"/>
  <c r="G90" i="1"/>
  <c r="G87" i="1"/>
  <c r="G86" i="1"/>
  <c r="G85" i="1"/>
  <c r="G84" i="1"/>
  <c r="G83" i="1"/>
  <c r="G82" i="1"/>
  <c r="G81" i="1"/>
  <c r="G80"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F203" i="5"/>
  <c r="G202" i="5"/>
  <c r="G201" i="5"/>
  <c r="G200" i="5"/>
  <c r="G198" i="5"/>
  <c r="G197" i="5"/>
  <c r="F189" i="1"/>
  <c r="F195" i="5" s="1"/>
  <c r="D189" i="1"/>
  <c r="D195" i="5" s="1"/>
  <c r="E11" i="4"/>
  <c r="D10" i="4"/>
  <c r="F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5" i="5"/>
  <c r="F80" i="5"/>
  <c r="G84" i="5"/>
  <c r="G85" i="5"/>
  <c r="G86" i="5"/>
  <c r="G87" i="5"/>
  <c r="G88" i="5"/>
  <c r="G89" i="5"/>
  <c r="G90" i="5"/>
  <c r="D91" i="5"/>
  <c r="E91" i="5"/>
  <c r="F91" i="5"/>
  <c r="G95" i="5"/>
  <c r="G96" i="5"/>
  <c r="G97" i="5"/>
  <c r="G98" i="5"/>
  <c r="G99" i="5"/>
  <c r="G100" i="5"/>
  <c r="G101" i="5"/>
  <c r="D102" i="5"/>
  <c r="E102" i="5"/>
  <c r="F102" i="5"/>
  <c r="F69" i="5"/>
  <c r="F35" i="5"/>
  <c r="G50" i="5"/>
  <c r="G51" i="5"/>
  <c r="G52" i="5"/>
  <c r="G53" i="5"/>
  <c r="G54" i="5"/>
  <c r="G55" i="5"/>
  <c r="G56" i="5"/>
  <c r="E57" i="5"/>
  <c r="F57" i="5"/>
  <c r="F24" i="5"/>
  <c r="E182" i="1"/>
  <c r="E184" i="5" s="1"/>
  <c r="F182" i="1"/>
  <c r="F184" i="5" s="1"/>
  <c r="E172" i="1"/>
  <c r="E173" i="5" s="1"/>
  <c r="F172" i="1"/>
  <c r="F173" i="5" s="1"/>
  <c r="F162" i="1"/>
  <c r="F162" i="5" s="1"/>
  <c r="E152" i="1"/>
  <c r="E151" i="5" s="1"/>
  <c r="F152" i="1"/>
  <c r="F151" i="5" s="1"/>
  <c r="E140" i="1"/>
  <c r="E139" i="5" s="1"/>
  <c r="F140" i="1"/>
  <c r="F139" i="5" s="1"/>
  <c r="E130" i="1"/>
  <c r="E128" i="5" s="1"/>
  <c r="F130" i="1"/>
  <c r="F128" i="5" s="1"/>
  <c r="E120" i="1"/>
  <c r="E117" i="5" s="1"/>
  <c r="F120" i="1"/>
  <c r="F117" i="5" s="1"/>
  <c r="E110" i="1"/>
  <c r="E106" i="5" s="1"/>
  <c r="F110" i="1"/>
  <c r="F106" i="5" s="1"/>
  <c r="E98" i="1"/>
  <c r="E94" i="5" s="1"/>
  <c r="F98" i="1"/>
  <c r="F94" i="5" s="1"/>
  <c r="E88" i="1"/>
  <c r="E83" i="5" s="1"/>
  <c r="F88" i="1"/>
  <c r="F83" i="5" s="1"/>
  <c r="E72" i="5"/>
  <c r="F78" i="1"/>
  <c r="F72" i="5" s="1"/>
  <c r="E61" i="5"/>
  <c r="F66" i="1"/>
  <c r="F61" i="5" s="1"/>
  <c r="E54" i="1"/>
  <c r="E49" i="5" s="1"/>
  <c r="F54" i="1"/>
  <c r="F49" i="5" s="1"/>
  <c r="F44" i="1"/>
  <c r="E27" i="5"/>
  <c r="F34" i="1"/>
  <c r="F27" i="5" s="1"/>
  <c r="D34" i="1"/>
  <c r="D27" i="5" s="1"/>
  <c r="F24" i="1"/>
  <c r="F16" i="5" s="1"/>
  <c r="D182" i="1"/>
  <c r="D184" i="5" s="1"/>
  <c r="D172" i="1"/>
  <c r="D173" i="5" s="1"/>
  <c r="D152" i="1"/>
  <c r="D151" i="5" s="1"/>
  <c r="D140" i="1"/>
  <c r="D139" i="5" s="1"/>
  <c r="D130" i="1"/>
  <c r="D128" i="5" s="1"/>
  <c r="D120" i="1"/>
  <c r="D117" i="5"/>
  <c r="D110" i="1"/>
  <c r="D98" i="1"/>
  <c r="D94" i="5" s="1"/>
  <c r="D88" i="1"/>
  <c r="D83" i="5" s="1"/>
  <c r="D66" i="1"/>
  <c r="D61" i="5" s="1"/>
  <c r="D49" i="5"/>
  <c r="G91" i="5" l="1"/>
  <c r="H110" i="1"/>
  <c r="D28" i="5"/>
  <c r="D31" i="5"/>
  <c r="G31" i="5" s="1"/>
  <c r="D33" i="5"/>
  <c r="E34" i="5"/>
  <c r="E29" i="5"/>
  <c r="E28" i="5"/>
  <c r="E32" i="5"/>
  <c r="G182" i="1"/>
  <c r="G114" i="5"/>
  <c r="G147" i="5"/>
  <c r="G125" i="5"/>
  <c r="E67" i="5"/>
  <c r="E62" i="5"/>
  <c r="E68" i="5"/>
  <c r="D41" i="5"/>
  <c r="G41" i="5" s="1"/>
  <c r="D42" i="5"/>
  <c r="G42" i="5" s="1"/>
  <c r="D40" i="5"/>
  <c r="G40" i="5" s="1"/>
  <c r="D44" i="5"/>
  <c r="G44" i="5" s="1"/>
  <c r="D45" i="5"/>
  <c r="G45" i="5" s="1"/>
  <c r="D39" i="5"/>
  <c r="D43" i="5"/>
  <c r="G43" i="5" s="1"/>
  <c r="E65" i="5"/>
  <c r="G57" i="5"/>
  <c r="G102" i="5"/>
  <c r="G192" i="5"/>
  <c r="G170" i="5"/>
  <c r="G110" i="1"/>
  <c r="H162" i="1"/>
  <c r="I213" i="1"/>
  <c r="F18" i="10"/>
  <c r="E19" i="10" s="1"/>
  <c r="G185" i="1"/>
  <c r="G189" i="1" s="1"/>
  <c r="D65" i="5"/>
  <c r="D64" i="5"/>
  <c r="G64" i="5" s="1"/>
  <c r="D67" i="5"/>
  <c r="D63" i="5"/>
  <c r="G63" i="5" s="1"/>
  <c r="D66" i="5"/>
  <c r="D68" i="5"/>
  <c r="D62" i="5"/>
  <c r="G136" i="5"/>
  <c r="G159" i="5"/>
  <c r="F215" i="5"/>
  <c r="D200" i="1"/>
  <c r="G139" i="5"/>
  <c r="D34" i="5"/>
  <c r="D30" i="5"/>
  <c r="G33" i="5"/>
  <c r="F200" i="1"/>
  <c r="F201" i="1" s="1"/>
  <c r="F202" i="1" s="1"/>
  <c r="G61" i="5"/>
  <c r="E79" i="5"/>
  <c r="E78" i="5"/>
  <c r="G181" i="5"/>
  <c r="E189" i="1"/>
  <c r="E195" i="5" s="1"/>
  <c r="G195" i="5" s="1"/>
  <c r="D78" i="5"/>
  <c r="D77" i="5"/>
  <c r="D74" i="5"/>
  <c r="D73" i="5"/>
  <c r="G73" i="5" s="1"/>
  <c r="D79" i="5"/>
  <c r="E15" i="4"/>
  <c r="F216" i="5"/>
  <c r="F217" i="5" s="1"/>
  <c r="H54" i="1"/>
  <c r="H44" i="1"/>
  <c r="G66" i="1"/>
  <c r="H88" i="1"/>
  <c r="G130" i="1"/>
  <c r="G152" i="1"/>
  <c r="H172" i="1"/>
  <c r="E209" i="5"/>
  <c r="G34" i="1"/>
  <c r="H98" i="1"/>
  <c r="H120" i="1"/>
  <c r="G140" i="1"/>
  <c r="G162" i="1"/>
  <c r="H182" i="1"/>
  <c r="C29" i="6"/>
  <c r="D35" i="6" s="1"/>
  <c r="G78" i="1"/>
  <c r="C18" i="6"/>
  <c r="D21" i="6" s="1"/>
  <c r="H78" i="1"/>
  <c r="G72" i="5"/>
  <c r="G151" i="5"/>
  <c r="E76" i="5"/>
  <c r="E77" i="5"/>
  <c r="C40" i="6"/>
  <c r="D44" i="6" s="1"/>
  <c r="H140" i="1"/>
  <c r="G98" i="1"/>
  <c r="H152" i="1"/>
  <c r="D203" i="5"/>
  <c r="G54" i="1"/>
  <c r="H66" i="1"/>
  <c r="H130" i="1"/>
  <c r="D106" i="5"/>
  <c r="G106" i="5" s="1"/>
  <c r="F38" i="5"/>
  <c r="G38" i="5" s="1"/>
  <c r="H34" i="1"/>
  <c r="E66" i="5"/>
  <c r="G66" i="5" s="1"/>
  <c r="G172" i="1"/>
  <c r="G88" i="1"/>
  <c r="G196" i="5"/>
  <c r="G120" i="1"/>
  <c r="G49" i="5"/>
  <c r="G199" i="5"/>
  <c r="G128" i="5"/>
  <c r="G184" i="5"/>
  <c r="D32" i="6"/>
  <c r="G83" i="5"/>
  <c r="G117" i="5"/>
  <c r="G173" i="5"/>
  <c r="G94" i="5"/>
  <c r="D76" i="5"/>
  <c r="G162" i="5"/>
  <c r="D34" i="6"/>
  <c r="D43" i="6"/>
  <c r="E203" i="5"/>
  <c r="D33" i="6"/>
  <c r="G44" i="1"/>
  <c r="H24" i="1"/>
  <c r="D16" i="5"/>
  <c r="G27" i="5"/>
  <c r="D32" i="5"/>
  <c r="G24" i="1"/>
  <c r="E208" i="5" l="1"/>
  <c r="B19" i="10"/>
  <c r="G79" i="5"/>
  <c r="G62" i="5"/>
  <c r="G67" i="5"/>
  <c r="D45" i="6"/>
  <c r="D19" i="10"/>
  <c r="D47" i="6"/>
  <c r="D36" i="6"/>
  <c r="C30" i="6" s="1"/>
  <c r="H189" i="1"/>
  <c r="D213" i="1" s="1"/>
  <c r="G65" i="5"/>
  <c r="D19" i="5"/>
  <c r="G19" i="5" s="1"/>
  <c r="D18" i="5"/>
  <c r="G18" i="5" s="1"/>
  <c r="D17" i="5"/>
  <c r="D23" i="5"/>
  <c r="D214" i="5" s="1"/>
  <c r="C14" i="4" s="1"/>
  <c r="D21" i="5"/>
  <c r="D22" i="5"/>
  <c r="D20" i="5"/>
  <c r="D211" i="5" s="1"/>
  <c r="F19" i="10"/>
  <c r="G74" i="5"/>
  <c r="E69" i="5"/>
  <c r="D69" i="5"/>
  <c r="E35" i="5"/>
  <c r="C19" i="10"/>
  <c r="D46" i="5"/>
  <c r="G46" i="5" s="1"/>
  <c r="G39" i="5"/>
  <c r="E16" i="4"/>
  <c r="E17" i="4" s="1"/>
  <c r="E16" i="5"/>
  <c r="E200" i="1"/>
  <c r="G68" i="5"/>
  <c r="C7" i="6"/>
  <c r="D12" i="6" s="1"/>
  <c r="D46" i="6"/>
  <c r="G77" i="5"/>
  <c r="G78" i="5"/>
  <c r="E80" i="5"/>
  <c r="D25" i="6"/>
  <c r="D22" i="6"/>
  <c r="D23" i="6"/>
  <c r="D24" i="6"/>
  <c r="G34" i="5"/>
  <c r="G76" i="5"/>
  <c r="G203" i="5"/>
  <c r="F208" i="1"/>
  <c r="F210" i="1"/>
  <c r="E24" i="4" s="1"/>
  <c r="F209" i="1"/>
  <c r="E23" i="4" s="1"/>
  <c r="G29" i="5"/>
  <c r="D80" i="5"/>
  <c r="D8" i="4"/>
  <c r="D201" i="1"/>
  <c r="D202" i="1" s="1"/>
  <c r="D35" i="5"/>
  <c r="G28" i="5"/>
  <c r="G32" i="5"/>
  <c r="G30" i="5"/>
  <c r="E201" i="1" l="1"/>
  <c r="E202" i="1" s="1"/>
  <c r="E210" i="1" s="1"/>
  <c r="D24" i="4" s="1"/>
  <c r="G69" i="5"/>
  <c r="G17" i="5"/>
  <c r="D208" i="5"/>
  <c r="G208" i="5" s="1"/>
  <c r="D209" i="5"/>
  <c r="C41" i="6"/>
  <c r="G200" i="1"/>
  <c r="E22" i="5"/>
  <c r="E213" i="5" s="1"/>
  <c r="D13" i="4" s="1"/>
  <c r="E23" i="5"/>
  <c r="E214" i="5" s="1"/>
  <c r="D14" i="4" s="1"/>
  <c r="F14" i="4" s="1"/>
  <c r="D210" i="5"/>
  <c r="C10" i="4" s="1"/>
  <c r="F10" i="4" s="1"/>
  <c r="D10" i="6"/>
  <c r="G16" i="5"/>
  <c r="D14" i="6"/>
  <c r="E20" i="5"/>
  <c r="E211" i="5" s="1"/>
  <c r="E21" i="5"/>
  <c r="E212" i="5" s="1"/>
  <c r="D12" i="4" s="1"/>
  <c r="D13" i="6"/>
  <c r="D11" i="6"/>
  <c r="D209" i="1"/>
  <c r="C23" i="4" s="1"/>
  <c r="D208" i="1"/>
  <c r="C22" i="4" s="1"/>
  <c r="G80" i="5"/>
  <c r="C19" i="6"/>
  <c r="F211" i="1"/>
  <c r="E25" i="4" s="1"/>
  <c r="E22" i="4"/>
  <c r="G35" i="5"/>
  <c r="D9" i="4"/>
  <c r="D213" i="5"/>
  <c r="D24" i="5"/>
  <c r="D212" i="5"/>
  <c r="D210" i="1"/>
  <c r="C9" i="4" l="1"/>
  <c r="F9" i="4" s="1"/>
  <c r="G209" i="5"/>
  <c r="G201" i="1"/>
  <c r="G202" i="1" s="1"/>
  <c r="D217" i="1" s="1"/>
  <c r="C8" i="4"/>
  <c r="F8" i="4" s="1"/>
  <c r="I214" i="1"/>
  <c r="C8" i="6"/>
  <c r="G210" i="5"/>
  <c r="G212" i="5"/>
  <c r="G23" i="5"/>
  <c r="G214" i="5"/>
  <c r="D215" i="5"/>
  <c r="D216" i="5" s="1"/>
  <c r="E209" i="1"/>
  <c r="D23" i="4" s="1"/>
  <c r="E24" i="5"/>
  <c r="G24" i="5" s="1"/>
  <c r="G211" i="5"/>
  <c r="G20" i="5"/>
  <c r="G22" i="5"/>
  <c r="E208" i="1"/>
  <c r="D22" i="4" s="1"/>
  <c r="G21" i="5"/>
  <c r="C12" i="4"/>
  <c r="F12" i="4" s="1"/>
  <c r="D211" i="1"/>
  <c r="C25" i="4" s="1"/>
  <c r="G213" i="5"/>
  <c r="C13" i="4"/>
  <c r="F13" i="4" s="1"/>
  <c r="C11" i="4"/>
  <c r="C24" i="4"/>
  <c r="G210" i="1"/>
  <c r="F24" i="4" s="1"/>
  <c r="D214" i="1" l="1"/>
  <c r="E211" i="1"/>
  <c r="D25" i="4" s="1"/>
  <c r="G208" i="1"/>
  <c r="F22" i="4" s="1"/>
  <c r="G209" i="1"/>
  <c r="F23" i="4" s="1"/>
  <c r="D11" i="4"/>
  <c r="D15" i="4" s="1"/>
  <c r="D16" i="4" s="1"/>
  <c r="D17" i="4" s="1"/>
  <c r="E215" i="5"/>
  <c r="E216" i="5" s="1"/>
  <c r="E217" i="5" s="1"/>
  <c r="D217" i="5"/>
  <c r="C15" i="4"/>
  <c r="G211" i="1" l="1"/>
  <c r="F25" i="4" s="1"/>
  <c r="F15" i="4"/>
  <c r="F16" i="4" s="1"/>
  <c r="F17" i="4" s="1"/>
  <c r="G215" i="5"/>
  <c r="F11" i="4"/>
  <c r="C16" i="4"/>
  <c r="C17" i="4" s="1"/>
  <c r="G216" i="5" l="1"/>
  <c r="G217" i="5" s="1"/>
</calcChain>
</file>

<file path=xl/sharedStrings.xml><?xml version="1.0" encoding="utf-8"?>
<sst xmlns="http://schemas.openxmlformats.org/spreadsheetml/2006/main" count="863" uniqueCount="657">
  <si>
    <t>Annexe D - Budget du projet PBF</t>
  </si>
  <si>
    <t>Instructions: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</si>
  <si>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</si>
  <si>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t>Tableau 1 - Budget du projet PBF par résultat, produit et activité</t>
  </si>
  <si>
    <t>Nombre de resultat/ produit</t>
  </si>
  <si>
    <t>Formulation du resultat/ produit/activite</t>
  </si>
  <si>
    <t>Organisation recipiendiaire 1 (budget en USD)</t>
  </si>
  <si>
    <t>Organisation recipiendiaire 2 (budget en USD)</t>
  </si>
  <si>
    <t>Organisation recipiendiaire 3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</si>
  <si>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</si>
  <si>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</si>
  <si>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</si>
  <si>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Notes quelconque le cas echeant (.e.g sur types des entrants ou justification du budget)</t>
  </si>
  <si>
    <t>PAM</t>
  </si>
  <si>
    <t>FAO</t>
  </si>
  <si>
    <t xml:space="preserve">RESULTAT 1: </t>
  </si>
  <si>
    <t xml:space="preserve">La cohésion sociale est renforcée par la mise en place de mécanismes inclusifs, de prévention et de gestion de conflits liés au partage des ressources naturelles. </t>
  </si>
  <si>
    <t>Produit 1.1:</t>
  </si>
  <si>
    <t>Renforcer les mécanismes de dialogue entre les communautés des zones ciblées pour une gestion durable et pacifique des ressources naturelles.</t>
  </si>
  <si>
    <t>Activite 1.1.1:</t>
  </si>
  <si>
    <t xml:space="preserve">Mise en place des structures permanentes de dialogue social </t>
  </si>
  <si>
    <t>Activite 1.1.2:</t>
  </si>
  <si>
    <t xml:space="preserve">Conduite des Planifications Communautaires Participatives (PCP) comme outil inclusif de dialogue communautaire </t>
  </si>
  <si>
    <t>2 personnes * 50 000 MRU + déplacement 50 000 * 18 mois
Couts des assemblées 6* 30 000 * 5 communes
Voyage d'echange et de coordination = 25 000 USD</t>
  </si>
  <si>
    <t>Activite 1.1.3:</t>
  </si>
  <si>
    <t xml:space="preserve">Elaboration des outils et des mécanismes de gestion rationnelle et durable des espaces </t>
  </si>
  <si>
    <t>10 animateurs communaux 200 000 + moyens 400 000</t>
  </si>
  <si>
    <t>Activite 1.1.4</t>
  </si>
  <si>
    <t>Activite 1.1.5</t>
  </si>
  <si>
    <t>Activite 1.1.6</t>
  </si>
  <si>
    <t>Activite 1.1.7</t>
  </si>
  <si>
    <t>Activite 1.1.8</t>
  </si>
  <si>
    <t>Produit total</t>
  </si>
  <si>
    <t>Produit 1.2:</t>
  </si>
  <si>
    <t xml:space="preserve">Renforcer les capacités des autorités locales dans la mise en place d’une meilleure gestion des ressources naturelles favorisant la cohabitation pacifique </t>
  </si>
  <si>
    <t>Activite 1.2.1</t>
  </si>
  <si>
    <t>Initiation des autorités communales à la facilitation des PCP et à l’inclusion des Plans d’Action Communautaires dans les Plans de Développement Communaux</t>
  </si>
  <si>
    <t>PCP et révision des PDC</t>
  </si>
  <si>
    <t>Activite 1.2.2</t>
  </si>
  <si>
    <t>Promotion, diffusion et vulgarisation du code pastoral pastoral et forestier et les conventions régissant les aspects fonciers favorisant l’accès aux terres pour les femmes et les jeunes</t>
  </si>
  <si>
    <t>Atelier technique de 3 jours pour concevoir les outils de vulgarisation (cst nat 3 mois)
Production des outils (infographie imprimerie)
Formation des agents communaux (CST)</t>
  </si>
  <si>
    <t>Activite 1.2.3</t>
  </si>
  <si>
    <t xml:space="preserve">Renforcement des capacités opérationnelles des équipes de surveillance épidémiologique </t>
  </si>
  <si>
    <t>Activite 1.2.4</t>
  </si>
  <si>
    <t>Activite 1.2.5</t>
  </si>
  <si>
    <t>Activite 1.2.6</t>
  </si>
  <si>
    <t>Activite 1.2.7</t>
  </si>
  <si>
    <t>Activite 1.2.8</t>
  </si>
  <si>
    <t>Produit 1.3:</t>
  </si>
  <si>
    <t>Mettre en place un système facilitant le suivi et la remontée des risques de conflit favorisant ainsi la cohabitation pacifique</t>
  </si>
  <si>
    <t>Activite 1.3.1</t>
  </si>
  <si>
    <r>
      <t xml:space="preserve">Mise en place des mécanismes d’alerte précoce via les Sites Sentinelles </t>
    </r>
    <r>
      <rPr>
        <sz val="11"/>
        <rFont val="Calibri"/>
        <family val="2"/>
        <scheme val="minor"/>
      </rPr>
      <t>Communautaires</t>
    </r>
  </si>
  <si>
    <t>Activite 1.3.2</t>
  </si>
  <si>
    <t xml:space="preserve">Institution d’un mécanisme d’analyse des transhumances </t>
  </si>
  <si>
    <t>Activite 1.3.3</t>
  </si>
  <si>
    <t>Documentation des bonnes pratiques en matière de résolution des conflits</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</si>
  <si>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</si>
  <si>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</si>
  <si>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</si>
  <si>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</si>
  <si>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</si>
  <si>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</si>
  <si>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</si>
  <si>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</si>
  <si>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</si>
  <si>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</si>
  <si>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</si>
  <si>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</si>
  <si>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</si>
  <si>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</si>
  <si>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</si>
  <si>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 xml:space="preserve">La résilience communautaire renforcée à travers l’amélioration de l’accès équitable et pacifique aux ressources naturelles permet de réduire le risque de conflit violents </t>
  </si>
  <si>
    <t>Produit 2.1</t>
  </si>
  <si>
    <t xml:space="preserve">Construction et gestion de systèmes hydrauliques propres, durables et soutenables par les communautés elles-mêmes réduit les tensions liées à l'eau sur le long terme </t>
  </si>
  <si>
    <t>Activite 2.1.1</t>
  </si>
  <si>
    <t xml:space="preserve">Construction d'un système de pompage solaire d'approvisionnement en eau potable et optimisation hydraulique (réfection du réseau de distribution, augmentation capacité de stockage, réalisation des nouveaux points d'eau) en faveur des communautés ciblées  </t>
  </si>
  <si>
    <t>Activite 2.1.2</t>
  </si>
  <si>
    <t xml:space="preserve">Formation des communautés (en particulier les jeunes et femmes) a la maintenance des systèmes hydrauliques </t>
  </si>
  <si>
    <t>Activite 2.1.3</t>
  </si>
  <si>
    <t>Activite 2.1.4</t>
  </si>
  <si>
    <t>Activite 2.1.5</t>
  </si>
  <si>
    <t>Activite 2.1.6</t>
  </si>
  <si>
    <t>Activite 2.1.7</t>
  </si>
  <si>
    <t>Activite 2.1.8</t>
  </si>
  <si>
    <t>Produit 2.2</t>
  </si>
  <si>
    <t xml:space="preserve">les communautés construisent des ouvrages qui limitent l'impact du changement climatique et favorisent la stabilisation des relations entre les communautés, notamment entre éleveurs et agriculteurs   </t>
  </si>
  <si>
    <t>Activite 2.2.1</t>
  </si>
  <si>
    <t xml:space="preserve">Construction/réhabilitation de seuils pour la redynamisation des cultures maraichères  </t>
  </si>
  <si>
    <t>Activite' 2.2.2</t>
  </si>
  <si>
    <t xml:space="preserve">Construction/réhabilitation d'ouvrages de rétention d'eau favorisant les activités agropastorales communes   </t>
  </si>
  <si>
    <t>Activite' 2.2.3</t>
  </si>
  <si>
    <t>Activite' 2.2.4</t>
  </si>
  <si>
    <t>Activite' 2.2.5</t>
  </si>
  <si>
    <t>Activite' 2.2.6</t>
  </si>
  <si>
    <t>Activite' 2.2.7</t>
  </si>
  <si>
    <t>Activite' 2.2.8</t>
  </si>
  <si>
    <t>Délimitation d'aire de régénération naturelle et d'aires de pâturage par les communautés cibles</t>
  </si>
  <si>
    <t xml:space="preserve">Appui aux femmes et jeunes pour la gestion des dépôts vétérinaires et boutiques d'aliments de bétail </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</si>
  <si>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</si>
  <si>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</si>
  <si>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</si>
  <si>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</si>
  <si>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</si>
  <si>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</si>
  <si>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</si>
  <si>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</si>
  <si>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</si>
  <si>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</si>
  <si>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</si>
  <si>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</si>
  <si>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</si>
  <si>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</si>
  <si>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</si>
  <si>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</si>
  <si>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</si>
  <si>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</si>
  <si>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</si>
  <si>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</si>
  <si>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</si>
  <si>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</si>
  <si>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</si>
  <si>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</si>
  <si>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</si>
  <si>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</si>
  <si>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</si>
  <si>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</si>
  <si>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</si>
  <si>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</si>
  <si>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</si>
  <si>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</si>
  <si>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</si>
  <si>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</si>
  <si>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</si>
  <si>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</si>
  <si>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</si>
  <si>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</si>
  <si>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</si>
  <si>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</si>
  <si>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</si>
  <si>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</si>
  <si>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</si>
  <si>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</si>
  <si>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</si>
  <si>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</si>
  <si>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</si>
  <si>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</si>
  <si>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</si>
  <si>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</si>
  <si>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</si>
  <si>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</si>
  <si>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</si>
  <si>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</si>
  <si>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</si>
  <si>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</si>
  <si>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</si>
  <si>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</si>
  <si>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</si>
  <si>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</si>
  <si>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</si>
  <si>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</si>
  <si>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</si>
  <si>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</si>
  <si>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</si>
  <si>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</si>
  <si>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</si>
  <si>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</si>
  <si>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</si>
  <si>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</si>
  <si>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</si>
  <si>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</si>
  <si>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</si>
  <si>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</si>
  <si>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</si>
  <si>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</si>
  <si>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</si>
  <si>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</si>
  <si>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</si>
  <si>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</si>
  <si>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</si>
  <si>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</si>
  <si>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</si>
  <si>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</si>
  <si>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</si>
  <si>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</si>
  <si>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</si>
  <si>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</si>
  <si>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</si>
  <si>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</si>
  <si>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</si>
  <si>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</si>
  <si>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</si>
  <si>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</si>
  <si>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</si>
  <si>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M&amp;E activities including baseline and end line surveys</t>
  </si>
  <si>
    <t>Budget pour l'évaluation finale indépendante</t>
  </si>
  <si>
    <t>Coûts supplémentaires total</t>
  </si>
  <si>
    <t>Totaux</t>
  </si>
  <si>
    <t>Organisation recipiendiaire 1</t>
  </si>
  <si>
    <t>Organisation recipiendiaire 2</t>
  </si>
  <si>
    <t>Organisation recipiendiaire 3</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</si>
  <si>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</si>
  <si>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</si>
  <si>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</si>
  <si>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</si>
  <si>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</si>
  <si>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</si>
  <si>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</si>
  <si>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</si>
  <si>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</si>
  <si>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</si>
  <si>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</si>
  <si>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</si>
  <si>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</si>
  <si>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</si>
  <si>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</si>
  <si>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</si>
  <si>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</si>
  <si>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</si>
  <si>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</si>
  <si>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</si>
  <si>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</si>
  <si>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</si>
  <si>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</si>
  <si>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</si>
  <si>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</si>
  <si>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</si>
  <si>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</si>
  <si>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</si>
  <si>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</si>
  <si>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</si>
  <si>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</si>
  <si>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</si>
  <si>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</si>
  <si>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</si>
  <si>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</si>
  <si>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</si>
  <si>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</si>
  <si>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</si>
  <si>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</si>
  <si>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</si>
  <si>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</si>
  <si>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</si>
  <si>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</si>
  <si>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</si>
  <si>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</si>
  <si>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</si>
  <si>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</si>
  <si>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</si>
  <si>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</si>
  <si>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</si>
  <si>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</si>
  <si>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</si>
  <si>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</si>
  <si>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Activités</t>
  </si>
  <si>
    <r>
      <t>Nombre des bénéficiares</t>
    </r>
    <r>
      <rPr>
        <sz val="8"/>
        <color theme="1"/>
        <rFont val="Times New Roman"/>
        <family val="1"/>
      </rPr>
      <t>  </t>
    </r>
  </si>
  <si>
    <t>Hommes</t>
  </si>
  <si>
    <t>Femmes</t>
  </si>
  <si>
    <t>Jeunes</t>
  </si>
  <si>
    <t>Adultess</t>
  </si>
  <si>
    <t>Adultes</t>
  </si>
  <si>
    <r>
      <t>1.1.1</t>
    </r>
    <r>
      <rPr>
        <b/>
        <sz val="7"/>
        <color theme="1"/>
        <rFont val="Times New Roman"/>
        <family val="1"/>
      </rPr>
      <t xml:space="preserve">               </t>
    </r>
    <r>
      <rPr>
        <sz val="7"/>
        <color theme="1"/>
        <rFont val="Times New Roman"/>
        <family val="1"/>
      </rPr>
      <t>Mise en place des structures permanentes de dialogue social</t>
    </r>
  </si>
  <si>
    <r>
      <t>1.1.2</t>
    </r>
    <r>
      <rPr>
        <b/>
        <sz val="7"/>
        <color theme="1"/>
        <rFont val="Times New Roman"/>
        <family val="1"/>
      </rPr>
      <t xml:space="preserve">               </t>
    </r>
    <r>
      <rPr>
        <sz val="7"/>
        <color theme="1"/>
        <rFont val="Times New Roman"/>
        <family val="1"/>
      </rPr>
      <t>Conduite des Planifications Communautaires Participatives (PCP) comme outil inclusif de dialogue communautaire</t>
    </r>
  </si>
  <si>
    <r>
      <t>1.1.3</t>
    </r>
    <r>
      <rPr>
        <b/>
        <sz val="7"/>
        <color theme="1"/>
        <rFont val="Times New Roman"/>
        <family val="1"/>
      </rPr>
      <t xml:space="preserve">               </t>
    </r>
    <r>
      <rPr>
        <sz val="7"/>
        <color theme="1"/>
        <rFont val="Times New Roman"/>
        <family val="1"/>
      </rPr>
      <t>Elaboration des outils et des mécanismes de gestion rationnelle et durable des espaces</t>
    </r>
  </si>
  <si>
    <t>1.2.1  Initiation des autorités communales à la facilitation des PCP et à l’inclusion des Plans d’Action Communautaires dans les Plans de Développement Communaux.</t>
  </si>
  <si>
    <t xml:space="preserve">1.2.2  Promotion, diffusion et la vulgarisation des codes pastoral et forestier et les conventions régissant les aspects fonciers favorisant l’accès aux terres pour les femmes et les jeunes. </t>
  </si>
  <si>
    <t xml:space="preserve">1.3.1  Renforçant les capacités opérationnelles des équipes de surveillance épidémiologique </t>
  </si>
  <si>
    <t>1.3.2   Mise en place des mécanismes d’alerte précoce via les Sites Sentinelles Communautaires</t>
  </si>
  <si>
    <t>1.3.3  Institution d’un mécanisme d’analyse des transhumances</t>
  </si>
  <si>
    <r>
      <t>2.1.1  construction d'un système de pompage solaire d'approvisionnement en eau potable et optimisation hydraulique (réfection du réseau de distribution, augmentation capacite de stockage, réalisation des nouveaux points d'eau) en faveur des communautés ciblées</t>
    </r>
    <r>
      <rPr>
        <sz val="9.5"/>
        <color rgb="FF212121"/>
        <rFont val="Arial"/>
        <family val="2"/>
      </rPr>
      <t>   </t>
    </r>
  </si>
  <si>
    <t>2.1.2  Formation des communautés (en particulier les jeunes et femmes) a la maintenance des systèmes hydrauliques</t>
  </si>
  <si>
    <t xml:space="preserve">2.2.1  Construction/réhabilitation de seuils pour la redynamisation des cultures maraichères   </t>
  </si>
  <si>
    <t xml:space="preserve">2.2.2. Construction/réhabilitation d'ouvrages de rétention d'eau favorisant les activités agropastorales communes   </t>
  </si>
  <si>
    <t>2.2.3 Délimitation d'aire de régénération naturelle et d'aires de pâturage par les communautés cibles</t>
  </si>
  <si>
    <t>2.2.4. Appui aux femmes et jeunes pour la gestion des dépôts vétérinaires et boutiques d'aliments de bétail</t>
  </si>
  <si>
    <r>
      <t> </t>
    </r>
    <r>
      <rPr>
        <sz val="10"/>
        <color rgb="FF505050"/>
        <rFont val="Times New Roman"/>
        <family val="1"/>
      </rPr>
      <t xml:space="preserve">pourrait etre plus ambitieux </t>
    </r>
  </si>
  <si>
    <r>
      <t> </t>
    </r>
    <r>
      <rPr>
        <sz val="10"/>
        <color theme="1"/>
        <rFont val="Times New Roman"/>
        <family val="1"/>
      </rPr>
      <t>Done</t>
    </r>
  </si>
  <si>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</si>
  <si>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</si>
  <si>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</si>
  <si>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</si>
  <si>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</si>
  <si>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</si>
  <si>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</si>
  <si>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</si>
  <si>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</si>
  <si>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</si>
  <si>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</si>
  <si>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</si>
  <si>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</si>
  <si>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</si>
  <si>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</si>
  <si>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</si>
  <si>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</si>
  <si>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</si>
  <si>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</si>
  <si>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</si>
  <si>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Recipient Agency 1</t>
  </si>
  <si>
    <t>Recipient Agency 2</t>
  </si>
  <si>
    <t>Recipient Agency 3</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</si>
  <si>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</si>
  <si>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</si>
  <si>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</si>
  <si>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</si>
  <si>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</si>
  <si>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</si>
  <si>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</si>
  <si>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 </t>
  </si>
  <si>
    <t xml:space="preserve">Sub-Total </t>
  </si>
  <si>
    <t>7% Indirect Costs</t>
  </si>
  <si>
    <t>Performance-Based Tranche Breakdown</t>
  </si>
  <si>
    <t>Recip Agency 1</t>
  </si>
  <si>
    <t>Recip Agency 2</t>
  </si>
  <si>
    <t>Recip Agency 3</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</si>
  <si>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</si>
  <si>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</si>
  <si>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</si>
  <si>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</si>
  <si>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</si>
  <si>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</si>
  <si>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</si>
  <si>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</si>
  <si>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</si>
  <si>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</si>
  <si>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</si>
  <si>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</si>
  <si>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</si>
  <si>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</si>
  <si>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</si>
  <si>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</si>
  <si>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</si>
  <si>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</si>
  <si>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</si>
  <si>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</si>
  <si>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</si>
  <si>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</si>
  <si>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</si>
  <si>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</si>
  <si>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</si>
  <si>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</si>
  <si>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</si>
  <si>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</si>
  <si>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</si>
  <si>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</si>
  <si>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</si>
  <si>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</si>
  <si>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</si>
  <si>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</si>
  <si>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</si>
  <si>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</si>
  <si>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</si>
  <si>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</si>
  <si>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</si>
  <si>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</si>
  <si>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</si>
  <si>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</si>
  <si>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</si>
  <si>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</si>
  <si>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</si>
  <si>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</si>
  <si>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</si>
  <si>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</si>
  <si>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</si>
  <si>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</si>
  <si>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</si>
  <si>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</si>
  <si>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</si>
  <si>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</si>
  <si>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</si>
  <si>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</si>
  <si>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</si>
  <si>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</si>
  <si>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</si>
  <si>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</si>
  <si>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</si>
  <si>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</si>
  <si>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</si>
  <si>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</si>
  <si>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</si>
  <si>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</si>
  <si>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</si>
  <si>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</si>
  <si>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</si>
  <si>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</si>
  <si>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</si>
  <si>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</si>
  <si>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</si>
  <si>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</si>
  <si>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</si>
  <si>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</si>
  <si>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</si>
  <si>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</si>
  <si>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</si>
  <si>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</si>
  <si>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</si>
  <si>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</si>
  <si>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</si>
  <si>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</si>
  <si>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</si>
  <si>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</si>
  <si>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</si>
  <si>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</si>
  <si>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</si>
  <si>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</si>
  <si>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</si>
  <si>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</si>
  <si>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</si>
  <si>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</si>
  <si>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</si>
  <si>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</si>
  <si>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</si>
  <si>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</si>
  <si>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</si>
  <si>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</si>
  <si>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</si>
  <si>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</si>
  <si>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</si>
  <si>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</si>
  <si>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</si>
  <si>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</si>
  <si>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</si>
  <si>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</si>
  <si>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</si>
  <si>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</si>
  <si>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</si>
  <si>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</si>
  <si>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</si>
  <si>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</si>
  <si>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</si>
  <si>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</si>
  <si>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</si>
  <si>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</si>
  <si>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</si>
  <si>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</si>
  <si>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</si>
  <si>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</si>
  <si>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</si>
  <si>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</si>
  <si>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</si>
  <si>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</si>
  <si>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</si>
  <si>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</si>
  <si>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</si>
  <si>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</si>
  <si>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</si>
  <si>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</si>
  <si>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</si>
  <si>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</si>
  <si>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</si>
  <si>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</si>
  <si>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</si>
  <si>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</si>
  <si>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</si>
  <si>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</si>
  <si>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</si>
  <si>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</si>
  <si>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</si>
  <si>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</si>
  <si>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</si>
  <si>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</si>
  <si>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</si>
  <si>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</si>
  <si>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</si>
  <si>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</si>
  <si>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</si>
  <si>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</si>
  <si>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</si>
  <si>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</si>
  <si>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</si>
  <si>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</si>
  <si>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</si>
  <si>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</si>
  <si>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</si>
  <si>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</si>
  <si>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</si>
  <si>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</si>
  <si>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</si>
  <si>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</si>
  <si>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</si>
  <si>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</si>
  <si>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</si>
  <si>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</si>
  <si>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</si>
  <si>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</si>
  <si>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</si>
  <si>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</si>
  <si>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</si>
  <si>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</si>
  <si>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</si>
  <si>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</si>
  <si>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</si>
  <si>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</si>
  <si>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</si>
  <si>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</si>
  <si>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</si>
  <si>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</si>
  <si>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</si>
  <si>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</si>
  <si>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</si>
  <si>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</si>
  <si>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</si>
  <si>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</si>
  <si>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</si>
  <si>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</si>
  <si>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</si>
  <si>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</si>
  <si>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</si>
  <si>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</si>
  <si>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</si>
  <si>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</si>
  <si>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</si>
  <si>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</si>
  <si>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</si>
  <si>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</si>
  <si>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</si>
  <si>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</si>
  <si>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</si>
  <si>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</si>
  <si>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</si>
  <si>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</si>
  <si>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</si>
  <si>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</si>
  <si>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</si>
  <si>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</si>
  <si>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</si>
  <si>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</si>
  <si>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</si>
  <si>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</si>
  <si>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</si>
  <si>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</si>
  <si>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</si>
  <si>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</si>
  <si>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</si>
  <si>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</si>
  <si>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</si>
  <si>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</si>
  <si>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</si>
  <si>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</si>
  <si>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</si>
  <si>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</si>
  <si>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</si>
  <si>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</si>
  <si>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</si>
  <si>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</si>
  <si>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</si>
  <si>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</si>
  <si>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</si>
  <si>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</si>
  <si>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</si>
  <si>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</si>
  <si>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</si>
  <si>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</si>
  <si>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</si>
  <si>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</si>
  <si>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</si>
  <si>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</si>
  <si>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</si>
  <si>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</si>
  <si>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</si>
  <si>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</si>
  <si>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</si>
  <si>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</si>
  <si>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</si>
  <si>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</si>
  <si>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</si>
  <si>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</si>
  <si>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</si>
  <si>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</si>
  <si>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</si>
  <si>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</si>
  <si>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</si>
  <si>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</si>
  <si>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</si>
  <si>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</si>
  <si>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</si>
  <si>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</si>
  <si>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</si>
  <si>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</si>
  <si>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</si>
  <si>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</si>
  <si>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</si>
  <si>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</si>
  <si>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</si>
  <si>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</si>
  <si>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</si>
  <si>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</si>
  <si>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</si>
  <si>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</si>
  <si>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</si>
  <si>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</si>
  <si>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</si>
  <si>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</si>
  <si>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</si>
  <si>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</si>
  <si>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</si>
  <si>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</si>
  <si>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</si>
  <si>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</si>
  <si>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</si>
  <si>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</si>
  <si>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</si>
  <si>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</si>
  <si>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</si>
  <si>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</si>
  <si>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</si>
  <si>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</si>
  <si>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</si>
  <si>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</si>
  <si>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</si>
  <si>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</si>
  <si>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</si>
  <si>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</si>
  <si>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</si>
  <si>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</si>
  <si>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</si>
  <si>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</si>
  <si>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</si>
  <si>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</si>
  <si>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</si>
  <si>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</si>
  <si>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</si>
  <si>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</si>
  <si>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</si>
  <si>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</si>
  <si>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</si>
  <si>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</si>
  <si>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</si>
  <si>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</si>
  <si>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</si>
  <si>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</si>
  <si>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</si>
  <si>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</si>
  <si>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</si>
  <si>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</si>
  <si>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</si>
  <si>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</si>
  <si>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</si>
  <si>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</si>
  <si>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</si>
  <si>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</si>
  <si>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</si>
  <si>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</si>
  <si>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</si>
  <si>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</si>
  <si>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</si>
  <si>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</si>
  <si>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</si>
  <si>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</si>
  <si>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</si>
  <si>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</si>
  <si>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</si>
  <si>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</si>
  <si>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</si>
  <si>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</si>
  <si>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</si>
  <si>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</si>
  <si>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</si>
  <si>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CBT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</si>
</sst>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_);[Red]\(&quot;$&quot;#,##0\)"/>
    <numFmt numFmtId="165" formatCode="_(&quot;$&quot;* #,##0.00_);_(&quot;$&quot;* \(#,##0.00\);_(&quot;$&quot;* &quot;-&quot;??_);_(@_)"/>
    <numFmt numFmtId="166" formatCode="_(* #,##0.00_);_(* \(#,##0.00\);_(* &quot;-&quot;??_);_(@_)"/>
    <numFmt numFmtId="167" formatCode="_(* #,##0_);_(* \(#,##0\);_(* &quot;-&quot;??_);_(@_)"/>
    <numFmt numFmtId="168" formatCode="_(&quot;$&quot;* #,##0_);_(&quot;$&quot;* \(#,##0\);_(&quot;$&quot;* &quot;-&quot;??_);_(@_)"/>
    <numFmt numFmtId="169" formatCode="_-* #,##0.00\ _€_-;\-* #,##0.00\ _€_-;_-* &quot;-&quot;??\ _€_-;_-@_-"/>
    <numFmt numFmtId="170" formatCode="0.000%"/>
  </numFmts>
  <fonts count="3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name val="Calibri"/>
      <family val="2"/>
      <scheme val="minor"/>
    </font>
    <font>
      <sz val="12"/>
      <color theme="1"/>
      <name val="Times New Roman"/>
      <family val="1"/>
    </font>
    <font>
      <b/>
      <sz val="12"/>
      <color theme="1"/>
      <name val="Times New Roman"/>
      <family val="1"/>
    </font>
    <font>
      <sz val="7"/>
      <color theme="1"/>
      <name val="Times New Roman"/>
      <family val="1"/>
    </font>
    <font>
      <b/>
      <sz val="11"/>
      <color theme="1"/>
      <name val="Times New Roman"/>
      <family val="1"/>
    </font>
    <font>
      <b/>
      <sz val="7"/>
      <color theme="1"/>
      <name val="Times New Roman"/>
      <family val="1"/>
    </font>
    <font>
      <b/>
      <sz val="7"/>
      <color theme="1"/>
      <name val="Calibri"/>
      <family val="2"/>
    </font>
    <font>
      <sz val="7"/>
      <color rgb="FF000000"/>
      <name val="Calibri"/>
      <family val="2"/>
    </font>
    <font>
      <sz val="9.5"/>
      <color rgb="FF212121"/>
      <name val="Arial"/>
      <family val="2"/>
    </font>
    <font>
      <sz val="10"/>
      <color theme="1"/>
      <name val="Times New Roman"/>
      <family val="1"/>
    </font>
    <font>
      <sz val="8"/>
      <color theme="1"/>
      <name val="Times New Roman"/>
      <family val="1"/>
    </font>
    <font>
      <sz val="10"/>
      <color rgb="FF505050"/>
      <name val="Times New Roman"/>
      <family val="1"/>
    </font>
    <font>
      <sz val="12"/>
      <name val="Calibri"/>
      <family val="2"/>
    </font>
    <font>
      <b/>
      <sz val="12"/>
      <name val="Calibri"/>
      <family val="2"/>
      <scheme val="minor"/>
    </font>
    <font>
      <b/>
      <sz val="11"/>
      <color rgb="FF00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D9D9D9"/>
        <bgColor indexed="64"/>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4">
    <xf numFmtId="0" fontId="0" fillId="0" borderId="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cellStyleXfs>
  <cellXfs count="419">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5"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Border="1" applyAlignment="1" applyProtection="1">
      <alignment vertical="center" wrapText="1"/>
      <protection locked="0"/>
    </xf>
    <xf numFmtId="165" fontId="11" fillId="0" borderId="0" xfId="1" applyFont="1" applyFill="1" applyBorder="1" applyAlignment="1" applyProtection="1">
      <alignment vertical="center" wrapText="1"/>
    </xf>
    <xf numFmtId="165"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5" fontId="8" fillId="3" borderId="0" xfId="1" applyFont="1" applyFill="1" applyBorder="1" applyAlignment="1" applyProtection="1">
      <alignment vertical="center" wrapText="1"/>
    </xf>
    <xf numFmtId="165" fontId="2" fillId="2" borderId="5" xfId="1" applyNumberFormat="1" applyFont="1" applyFill="1" applyBorder="1" applyAlignment="1" applyProtection="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5"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5"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165" fontId="2" fillId="0" borderId="0" xfId="1" applyFont="1" applyFill="1" applyBorder="1" applyAlignment="1" applyProtection="1">
      <alignment vertical="center" wrapText="1"/>
    </xf>
    <xf numFmtId="165"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5" fontId="2" fillId="2" borderId="3" xfId="0" applyNumberFormat="1" applyFont="1" applyFill="1" applyBorder="1" applyAlignment="1">
      <alignment horizontal="center" wrapText="1"/>
    </xf>
    <xf numFmtId="0" fontId="6" fillId="3" borderId="0" xfId="0" applyFont="1" applyFill="1" applyBorder="1" applyAlignment="1">
      <alignment wrapText="1"/>
    </xf>
    <xf numFmtId="165" fontId="2" fillId="4" borderId="3" xfId="1" applyFont="1" applyFill="1" applyBorder="1" applyAlignment="1" applyProtection="1">
      <alignment wrapText="1"/>
    </xf>
    <xf numFmtId="0" fontId="6" fillId="0" borderId="0" xfId="0" applyFont="1" applyFill="1" applyBorder="1" applyAlignment="1">
      <alignment wrapText="1"/>
    </xf>
    <xf numFmtId="165" fontId="2" fillId="0" borderId="0" xfId="0" applyNumberFormat="1" applyFont="1" applyFill="1" applyBorder="1" applyAlignment="1">
      <alignment wrapText="1"/>
    </xf>
    <xf numFmtId="165"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5"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5" fontId="2" fillId="2" borderId="38"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4" borderId="3" xfId="1" applyNumberFormat="1" applyFont="1" applyFill="1" applyBorder="1" applyAlignment="1">
      <alignment wrapText="1"/>
    </xf>
    <xf numFmtId="0" fontId="2" fillId="3" borderId="3" xfId="0" applyFont="1" applyFill="1" applyBorder="1" applyAlignment="1" applyProtection="1">
      <alignment horizontal="center" vertical="center" wrapText="1"/>
      <protection locked="0"/>
    </xf>
    <xf numFmtId="165" fontId="2" fillId="2" borderId="37" xfId="0" applyNumberFormat="1" applyFont="1" applyFill="1" applyBorder="1" applyAlignment="1">
      <alignment wrapText="1"/>
    </xf>
    <xf numFmtId="165" fontId="2" fillId="2" borderId="9" xfId="0" applyNumberFormat="1" applyFont="1" applyFill="1" applyBorder="1" applyAlignment="1">
      <alignment wrapText="1"/>
    </xf>
    <xf numFmtId="0" fontId="2" fillId="2" borderId="11" xfId="0" applyFont="1" applyFill="1" applyBorder="1" applyAlignment="1">
      <alignment horizontal="center" wrapText="1"/>
    </xf>
    <xf numFmtId="165" fontId="2" fillId="2" borderId="3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0" fontId="2"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2" fillId="7" borderId="17" xfId="0" applyFont="1" applyFill="1" applyBorder="1" applyAlignment="1">
      <alignment wrapText="1"/>
    </xf>
    <xf numFmtId="165" fontId="2" fillId="2" borderId="3" xfId="1" applyFont="1" applyFill="1" applyBorder="1" applyAlignment="1" applyProtection="1">
      <alignment horizontal="center" vertical="center" wrapText="1"/>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5" fontId="2" fillId="4" borderId="3" xfId="1" applyFont="1" applyFill="1" applyBorder="1" applyAlignment="1" applyProtection="1">
      <alignment vertical="center" wrapText="1"/>
    </xf>
    <xf numFmtId="0" fontId="2" fillId="2" borderId="31" xfId="0" applyFont="1" applyFill="1" applyBorder="1" applyAlignment="1">
      <alignment wrapText="1"/>
    </xf>
    <xf numFmtId="165" fontId="2" fillId="2" borderId="32"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5" fontId="2" fillId="2" borderId="12" xfId="1" applyFont="1" applyFill="1" applyBorder="1" applyAlignment="1" applyProtection="1">
      <alignment wrapText="1"/>
    </xf>
    <xf numFmtId="0" fontId="8" fillId="2" borderId="34" xfId="0" applyFont="1" applyFill="1" applyBorder="1" applyAlignment="1" applyProtection="1">
      <alignment vertical="center" wrapText="1"/>
    </xf>
    <xf numFmtId="165" fontId="2" fillId="3" borderId="0" xfId="1" applyFont="1" applyFill="1" applyBorder="1" applyAlignment="1" applyProtection="1">
      <alignment vertical="center" wrapText="1"/>
      <protection locked="0"/>
    </xf>
    <xf numFmtId="165" fontId="0" fillId="0" borderId="0" xfId="1" applyFont="1" applyBorder="1" applyAlignment="1">
      <alignment wrapText="1"/>
    </xf>
    <xf numFmtId="165" fontId="2" fillId="3" borderId="0" xfId="1" applyFont="1" applyFill="1" applyBorder="1" applyAlignment="1">
      <alignment vertical="center" wrapText="1"/>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horizontal="right" vertical="center" wrapText="1"/>
      <protection locked="0"/>
    </xf>
    <xf numFmtId="165" fontId="2" fillId="3" borderId="0" xfId="1" applyFont="1" applyFill="1" applyBorder="1" applyAlignment="1" applyProtection="1">
      <alignment vertical="center" wrapText="1"/>
    </xf>
    <xf numFmtId="165" fontId="2" fillId="0" borderId="0" xfId="1" applyFont="1" applyFill="1" applyBorder="1" applyAlignment="1">
      <alignment vertical="center" wrapText="1"/>
    </xf>
    <xf numFmtId="165" fontId="0" fillId="0" borderId="0" xfId="1" applyFont="1" applyFill="1" applyBorder="1" applyAlignment="1">
      <alignment wrapText="1"/>
    </xf>
    <xf numFmtId="165" fontId="16" fillId="0" borderId="0" xfId="1" applyFont="1" applyBorder="1" applyAlignment="1">
      <alignment wrapText="1"/>
    </xf>
    <xf numFmtId="165" fontId="12" fillId="7" borderId="15" xfId="1" applyFont="1" applyFill="1" applyBorder="1" applyAlignment="1">
      <alignment wrapText="1"/>
    </xf>
    <xf numFmtId="165"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5" fontId="2" fillId="2" borderId="27" xfId="0" applyNumberFormat="1" applyFont="1" applyFill="1" applyBorder="1" applyAlignment="1">
      <alignment vertical="center" wrapText="1"/>
    </xf>
    <xf numFmtId="165"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9" fontId="22" fillId="0" borderId="3" xfId="2" applyFont="1" applyBorder="1" applyAlignment="1" applyProtection="1">
      <alignment horizontal="center" vertical="center" wrapText="1"/>
      <protection locked="0"/>
    </xf>
    <xf numFmtId="166" fontId="11" fillId="0" borderId="20" xfId="3" applyFont="1" applyBorder="1" applyAlignment="1" applyProtection="1">
      <alignment vertical="center" wrapText="1"/>
      <protection locked="0"/>
    </xf>
    <xf numFmtId="0" fontId="22" fillId="0" borderId="0" xfId="0" applyFont="1"/>
    <xf numFmtId="49" fontId="22" fillId="0" borderId="3" xfId="1" applyNumberFormat="1" applyFont="1" applyBorder="1" applyAlignment="1" applyProtection="1">
      <alignment vertical="center" wrapText="1"/>
      <protection locked="0"/>
    </xf>
    <xf numFmtId="166" fontId="22" fillId="0" borderId="4" xfId="3" applyFont="1" applyBorder="1" applyAlignment="1" applyProtection="1">
      <alignment vertical="center" wrapText="1"/>
      <protection locked="0"/>
    </xf>
    <xf numFmtId="166" fontId="22" fillId="0" borderId="5" xfId="3" applyFont="1" applyBorder="1" applyAlignment="1" applyProtection="1">
      <alignment vertical="center" wrapText="1"/>
      <protection locked="0"/>
    </xf>
    <xf numFmtId="166" fontId="22" fillId="0" borderId="3" xfId="3" applyFont="1" applyBorder="1" applyAlignment="1" applyProtection="1">
      <alignment vertical="center" wrapText="1"/>
      <protection locked="0"/>
    </xf>
    <xf numFmtId="0" fontId="25" fillId="0" borderId="20" xfId="0" applyFont="1" applyBorder="1" applyAlignment="1">
      <alignment horizontal="center" vertical="center" wrapText="1"/>
    </xf>
    <xf numFmtId="0" fontId="29" fillId="0" borderId="20" xfId="0" applyFont="1" applyBorder="1" applyAlignment="1">
      <alignment horizontal="center" vertical="center" wrapText="1"/>
    </xf>
    <xf numFmtId="0" fontId="24" fillId="0" borderId="23" xfId="0" applyFont="1" applyBorder="1" applyAlignment="1">
      <alignment vertical="center" wrapText="1"/>
    </xf>
    <xf numFmtId="0" fontId="1" fillId="0" borderId="0" xfId="0" applyFont="1"/>
    <xf numFmtId="49" fontId="1" fillId="0" borderId="3" xfId="1" applyNumberFormat="1" applyFont="1" applyBorder="1" applyAlignment="1" applyProtection="1">
      <alignment vertical="center" wrapText="1"/>
    </xf>
    <xf numFmtId="0" fontId="28" fillId="0" borderId="23" xfId="0" applyFont="1" applyBorder="1" applyAlignment="1">
      <alignment horizontal="left" vertical="center" wrapText="1" indent="4"/>
    </xf>
    <xf numFmtId="0" fontId="23" fillId="0" borderId="20"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0" xfId="0" applyFont="1" applyAlignment="1">
      <alignment vertical="center"/>
    </xf>
    <xf numFmtId="165" fontId="11" fillId="3" borderId="0" xfId="1" applyFont="1" applyFill="1" applyBorder="1" applyAlignment="1" applyProtection="1">
      <alignment horizontal="center" vertical="center" wrapText="1"/>
      <protection locked="0"/>
    </xf>
    <xf numFmtId="0" fontId="22" fillId="6" borderId="3" xfId="0" applyFont="1" applyFill="1" applyBorder="1" applyAlignment="1" applyProtection="1">
      <alignment vertical="center" wrapText="1"/>
    </xf>
    <xf numFmtId="165" fontId="22" fillId="0" borderId="2" xfId="1" applyNumberFormat="1" applyFont="1" applyBorder="1" applyAlignment="1" applyProtection="1">
      <alignment horizontal="center" vertical="center" wrapText="1"/>
      <protection locked="0"/>
    </xf>
    <xf numFmtId="165" fontId="22" fillId="2" borderId="3" xfId="1" applyNumberFormat="1" applyFont="1" applyFill="1" applyBorder="1" applyAlignment="1" applyProtection="1">
      <alignment horizontal="center" vertical="center" wrapText="1"/>
    </xf>
    <xf numFmtId="168" fontId="2" fillId="2" borderId="3" xfId="1" applyNumberFormat="1" applyFont="1" applyFill="1" applyBorder="1" applyAlignment="1">
      <alignment vertical="center" wrapText="1"/>
    </xf>
    <xf numFmtId="168" fontId="2" fillId="2" borderId="9" xfId="2" applyNumberFormat="1" applyFont="1" applyFill="1" applyBorder="1" applyAlignment="1">
      <alignment vertical="center" wrapText="1"/>
    </xf>
    <xf numFmtId="168" fontId="3" fillId="2" borderId="13" xfId="0" applyNumberFormat="1" applyFont="1" applyFill="1" applyBorder="1"/>
    <xf numFmtId="168" fontId="2" fillId="2" borderId="37" xfId="0" applyNumberFormat="1" applyFont="1" applyFill="1" applyBorder="1" applyAlignment="1">
      <alignment wrapText="1"/>
    </xf>
    <xf numFmtId="168" fontId="2" fillId="2" borderId="9" xfId="0" applyNumberFormat="1" applyFont="1" applyFill="1" applyBorder="1" applyAlignment="1">
      <alignment wrapText="1"/>
    </xf>
    <xf numFmtId="168" fontId="2" fillId="2" borderId="30" xfId="0" applyNumberFormat="1" applyFont="1" applyFill="1" applyBorder="1" applyAlignment="1">
      <alignment wrapText="1"/>
    </xf>
    <xf numFmtId="168" fontId="2" fillId="2" borderId="3" xfId="1" applyNumberFormat="1" applyFont="1" applyFill="1" applyBorder="1" applyAlignment="1">
      <alignment wrapText="1"/>
    </xf>
    <xf numFmtId="168" fontId="2" fillId="2" borderId="9" xfId="1" applyNumberFormat="1" applyFont="1" applyFill="1" applyBorder="1" applyAlignment="1">
      <alignment wrapText="1"/>
    </xf>
    <xf numFmtId="168" fontId="2" fillId="2" borderId="13" xfId="1" applyNumberFormat="1" applyFont="1" applyFill="1" applyBorder="1" applyAlignment="1">
      <alignment wrapText="1"/>
    </xf>
    <xf numFmtId="168" fontId="2" fillId="2" borderId="14" xfId="1" applyNumberFormat="1" applyFont="1" applyFill="1" applyBorder="1" applyAlignment="1">
      <alignment wrapText="1"/>
    </xf>
    <xf numFmtId="168" fontId="2" fillId="2" borderId="13" xfId="1" applyNumberFormat="1" applyFont="1" applyFill="1" applyBorder="1" applyAlignment="1" applyProtection="1">
      <alignment vertical="center" wrapText="1"/>
    </xf>
    <xf numFmtId="168" fontId="2" fillId="2" borderId="14" xfId="1" applyNumberFormat="1" applyFont="1" applyFill="1" applyBorder="1" applyAlignment="1" applyProtection="1">
      <alignment vertical="center" wrapText="1"/>
    </xf>
    <xf numFmtId="168" fontId="2" fillId="2" borderId="3" xfId="1" applyNumberFormat="1" applyFont="1" applyFill="1" applyBorder="1" applyAlignment="1" applyProtection="1">
      <alignment vertical="center" wrapText="1"/>
    </xf>
    <xf numFmtId="168" fontId="2" fillId="2" borderId="4" xfId="1" applyNumberFormat="1" applyFont="1" applyFill="1" applyBorder="1" applyAlignment="1" applyProtection="1">
      <alignment vertical="center" wrapText="1"/>
    </xf>
    <xf numFmtId="168" fontId="2" fillId="2" borderId="39" xfId="1" applyNumberFormat="1" applyFont="1" applyFill="1" applyBorder="1" applyAlignment="1" applyProtection="1">
      <alignment vertical="center" wrapText="1"/>
    </xf>
    <xf numFmtId="168" fontId="2" fillId="2" borderId="9" xfId="2" applyNumberFormat="1" applyFont="1" applyFill="1" applyBorder="1" applyAlignment="1" applyProtection="1">
      <alignment wrapText="1"/>
    </xf>
    <xf numFmtId="9" fontId="2" fillId="2" borderId="9" xfId="2" applyNumberFormat="1" applyFont="1" applyFill="1" applyBorder="1" applyAlignment="1" applyProtection="1">
      <alignment wrapText="1"/>
    </xf>
    <xf numFmtId="0" fontId="1" fillId="2" borderId="3" xfId="0" applyFont="1" applyFill="1" applyBorder="1" applyAlignment="1" applyProtection="1">
      <alignment horizontal="center" vertical="center" wrapText="1"/>
    </xf>
    <xf numFmtId="165" fontId="1" fillId="2" borderId="3" xfId="1" applyFont="1" applyFill="1" applyBorder="1" applyAlignment="1" applyProtection="1">
      <alignment horizontal="center" vertical="center" wrapText="1"/>
    </xf>
    <xf numFmtId="0" fontId="1" fillId="6" borderId="3" xfId="0" applyFont="1" applyFill="1" applyBorder="1" applyAlignment="1" applyProtection="1">
      <alignment vertical="center" wrapText="1"/>
    </xf>
    <xf numFmtId="165" fontId="1" fillId="0" borderId="3" xfId="1" applyNumberFormat="1" applyFont="1" applyBorder="1" applyAlignment="1" applyProtection="1">
      <alignment horizontal="center" vertical="center" wrapText="1"/>
      <protection locked="0"/>
    </xf>
    <xf numFmtId="165" fontId="1" fillId="2" borderId="3" xfId="1" applyNumberFormat="1" applyFont="1" applyFill="1" applyBorder="1" applyAlignment="1" applyProtection="1">
      <alignment horizontal="center" vertical="center" wrapText="1"/>
    </xf>
    <xf numFmtId="165" fontId="1" fillId="0" borderId="3" xfId="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5" fontId="1" fillId="0" borderId="0" xfId="1" applyNumberFormat="1"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9" fontId="1" fillId="0" borderId="3" xfId="2" applyFont="1" applyBorder="1" applyAlignment="1" applyProtection="1">
      <alignment horizontal="center" vertical="center" wrapText="1"/>
      <protection locked="0"/>
    </xf>
    <xf numFmtId="165"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165"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Border="1" applyAlignment="1" applyProtection="1">
      <alignment vertical="center" wrapText="1"/>
      <protection locked="0"/>
    </xf>
    <xf numFmtId="0" fontId="1" fillId="3" borderId="0" xfId="0" applyFont="1" applyFill="1" applyBorder="1" applyAlignment="1" applyProtection="1">
      <alignment horizontal="left" vertical="top" wrapText="1"/>
      <protection locked="0"/>
    </xf>
    <xf numFmtId="165" fontId="1" fillId="3" borderId="0" xfId="1" applyFont="1" applyFill="1" applyBorder="1" applyAlignment="1" applyProtection="1">
      <alignment horizontal="center" vertical="center" wrapText="1"/>
      <protection locked="0"/>
    </xf>
    <xf numFmtId="165" fontId="1" fillId="0" borderId="0" xfId="1" applyFont="1" applyFill="1" applyBorder="1" applyAlignment="1" applyProtection="1">
      <alignment horizontal="center" vertical="center" wrapText="1"/>
    </xf>
    <xf numFmtId="165"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166" fontId="1" fillId="3" borderId="0" xfId="0" applyNumberFormat="1"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5" fontId="1" fillId="0" borderId="3" xfId="1"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xf>
    <xf numFmtId="168" fontId="1" fillId="2" borderId="3" xfId="0" applyNumberFormat="1" applyFont="1" applyFill="1" applyBorder="1" applyAlignment="1" applyProtection="1">
      <alignment vertical="center" wrapText="1"/>
    </xf>
    <xf numFmtId="168" fontId="1" fillId="2" borderId="9" xfId="0" applyNumberFormat="1" applyFont="1" applyFill="1" applyBorder="1" applyAlignment="1" applyProtection="1">
      <alignment vertical="center" wrapText="1"/>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165" fontId="1" fillId="0" borderId="0" xfId="1"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0" borderId="0" xfId="0" applyFont="1" applyBorder="1" applyAlignment="1">
      <alignment wrapText="1"/>
    </xf>
    <xf numFmtId="0" fontId="1" fillId="3" borderId="0" xfId="0" applyFont="1" applyFill="1" applyBorder="1" applyAlignment="1">
      <alignment wrapText="1"/>
    </xf>
    <xf numFmtId="165" fontId="1" fillId="0" borderId="38" xfId="0" applyNumberFormat="1" applyFont="1" applyBorder="1" applyAlignment="1" applyProtection="1">
      <alignment wrapText="1"/>
      <protection locked="0"/>
    </xf>
    <xf numFmtId="165" fontId="1" fillId="3" borderId="38" xfId="1" applyNumberFormat="1" applyFont="1" applyFill="1" applyBorder="1" applyAlignment="1" applyProtection="1">
      <alignment horizontal="center" vertical="center" wrapText="1"/>
      <protection locked="0"/>
    </xf>
    <xf numFmtId="165" fontId="1" fillId="0" borderId="3" xfId="0" applyNumberFormat="1" applyFont="1" applyBorder="1" applyAlignment="1" applyProtection="1">
      <alignment wrapText="1"/>
      <protection locked="0"/>
    </xf>
    <xf numFmtId="169" fontId="1" fillId="3" borderId="0" xfId="0" applyNumberFormat="1" applyFont="1" applyFill="1" applyBorder="1" applyAlignment="1">
      <alignment wrapText="1"/>
    </xf>
    <xf numFmtId="169" fontId="1" fillId="0" borderId="0" xfId="0" applyNumberFormat="1" applyFont="1" applyBorder="1" applyAlignment="1">
      <alignment wrapText="1"/>
    </xf>
    <xf numFmtId="0" fontId="1" fillId="0" borderId="0" xfId="0" applyFont="1" applyFill="1" applyBorder="1" applyAlignment="1">
      <alignment wrapText="1"/>
    </xf>
    <xf numFmtId="165" fontId="1" fillId="2" borderId="38" xfId="0" applyNumberFormat="1" applyFont="1" applyFill="1" applyBorder="1" applyAlignment="1">
      <alignment wrapText="1"/>
    </xf>
    <xf numFmtId="165" fontId="1" fillId="3" borderId="0" xfId="1" applyFont="1" applyFill="1" applyBorder="1" applyAlignment="1" applyProtection="1">
      <alignment vertical="center" wrapText="1"/>
    </xf>
    <xf numFmtId="165" fontId="1" fillId="2" borderId="3" xfId="0" applyNumberFormat="1" applyFont="1" applyFill="1" applyBorder="1" applyAlignment="1">
      <alignment wrapText="1"/>
    </xf>
    <xf numFmtId="165" fontId="1" fillId="2" borderId="3" xfId="1" applyNumberFormat="1" applyFont="1" applyFill="1" applyBorder="1" applyAlignment="1">
      <alignment wrapText="1"/>
    </xf>
    <xf numFmtId="165" fontId="1" fillId="2" borderId="9" xfId="0" applyNumberFormat="1" applyFont="1" applyFill="1" applyBorder="1" applyAlignment="1">
      <alignment wrapText="1"/>
    </xf>
    <xf numFmtId="165" fontId="1" fillId="2" borderId="13" xfId="0" applyNumberFormat="1" applyFont="1" applyFill="1" applyBorder="1" applyAlignment="1">
      <alignment wrapText="1"/>
    </xf>
    <xf numFmtId="165" fontId="1" fillId="2" borderId="14" xfId="0" applyNumberFormat="1" applyFont="1" applyFill="1" applyBorder="1" applyAlignment="1">
      <alignment wrapText="1"/>
    </xf>
    <xf numFmtId="165"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168" fontId="1" fillId="2" borderId="38" xfId="0" applyNumberFormat="1" applyFont="1" applyFill="1" applyBorder="1" applyAlignment="1">
      <alignment wrapText="1"/>
    </xf>
    <xf numFmtId="168" fontId="1" fillId="2" borderId="5" xfId="0" applyNumberFormat="1" applyFont="1" applyFill="1" applyBorder="1" applyAlignment="1">
      <alignment wrapText="1"/>
    </xf>
    <xf numFmtId="165" fontId="1" fillId="2" borderId="27" xfId="1" applyFont="1" applyFill="1" applyBorder="1" applyAlignment="1" applyProtection="1">
      <alignment wrapText="1"/>
    </xf>
    <xf numFmtId="168" fontId="1" fillId="2" borderId="29" xfId="1" applyNumberFormat="1" applyFont="1" applyFill="1" applyBorder="1" applyAlignment="1">
      <alignment wrapText="1"/>
    </xf>
    <xf numFmtId="168" fontId="1" fillId="2" borderId="16" xfId="0" applyNumberFormat="1" applyFont="1" applyFill="1" applyBorder="1" applyAlignment="1">
      <alignment wrapText="1"/>
    </xf>
    <xf numFmtId="165" fontId="1" fillId="2" borderId="8" xfId="1" applyFont="1" applyFill="1" applyBorder="1" applyAlignment="1" applyProtection="1">
      <alignment wrapText="1"/>
    </xf>
    <xf numFmtId="0" fontId="22" fillId="0" borderId="0" xfId="0" applyFont="1" applyBorder="1" applyAlignment="1">
      <alignment wrapText="1"/>
    </xf>
    <xf numFmtId="0" fontId="34" fillId="2" borderId="38" xfId="0" applyFont="1" applyFill="1" applyBorder="1" applyAlignment="1" applyProtection="1">
      <alignment vertical="center" wrapText="1"/>
    </xf>
    <xf numFmtId="165" fontId="22" fillId="0" borderId="38" xfId="0" applyNumberFormat="1" applyFont="1" applyBorder="1" applyAlignment="1" applyProtection="1">
      <alignment wrapText="1"/>
      <protection locked="0"/>
    </xf>
    <xf numFmtId="165" fontId="22" fillId="3" borderId="38" xfId="1" applyNumberFormat="1" applyFont="1" applyFill="1" applyBorder="1" applyAlignment="1" applyProtection="1">
      <alignment horizontal="center" vertical="center" wrapText="1"/>
      <protection locked="0"/>
    </xf>
    <xf numFmtId="165" fontId="35" fillId="2" borderId="38" xfId="0" applyNumberFormat="1" applyFont="1" applyFill="1" applyBorder="1" applyAlignment="1">
      <alignment wrapText="1"/>
    </xf>
    <xf numFmtId="0" fontId="34" fillId="2" borderId="3" xfId="0" applyFont="1" applyFill="1" applyBorder="1" applyAlignment="1" applyProtection="1">
      <alignment vertical="center" wrapText="1"/>
    </xf>
    <xf numFmtId="165" fontId="22" fillId="0" borderId="3" xfId="0" applyNumberFormat="1" applyFont="1" applyBorder="1" applyAlignment="1" applyProtection="1">
      <alignment wrapText="1"/>
      <protection locked="0"/>
    </xf>
    <xf numFmtId="165" fontId="22" fillId="3" borderId="3" xfId="1" applyNumberFormat="1" applyFont="1" applyFill="1" applyBorder="1" applyAlignment="1" applyProtection="1">
      <alignment horizontal="center" vertical="center" wrapText="1"/>
      <protection locked="0"/>
    </xf>
    <xf numFmtId="165" fontId="35" fillId="2" borderId="3" xfId="0" applyNumberFormat="1" applyFont="1" applyFill="1" applyBorder="1" applyAlignment="1">
      <alignment wrapText="1"/>
    </xf>
    <xf numFmtId="0" fontId="34" fillId="2" borderId="3" xfId="0" applyFont="1" applyFill="1" applyBorder="1" applyAlignment="1" applyProtection="1">
      <alignment vertical="center" wrapText="1"/>
      <protection locked="0"/>
    </xf>
    <xf numFmtId="165" fontId="35" fillId="4" borderId="3" xfId="1" applyFont="1" applyFill="1" applyBorder="1" applyAlignment="1" applyProtection="1">
      <alignment wrapText="1"/>
    </xf>
    <xf numFmtId="165" fontId="35" fillId="4" borderId="3" xfId="1" applyNumberFormat="1" applyFont="1" applyFill="1" applyBorder="1" applyAlignment="1">
      <alignment wrapText="1"/>
    </xf>
    <xf numFmtId="165" fontId="35" fillId="2" borderId="4" xfId="0" applyNumberFormat="1" applyFont="1" applyFill="1" applyBorder="1" applyAlignment="1">
      <alignment wrapText="1"/>
    </xf>
    <xf numFmtId="0" fontId="22" fillId="3" borderId="0" xfId="0" applyFont="1" applyFill="1" applyBorder="1" applyAlignment="1">
      <alignment wrapText="1"/>
    </xf>
    <xf numFmtId="165" fontId="35" fillId="3" borderId="4" xfId="1" applyFont="1" applyFill="1" applyBorder="1" applyAlignment="1" applyProtection="1">
      <alignment wrapText="1"/>
    </xf>
    <xf numFmtId="165" fontId="35" fillId="3" borderId="1" xfId="1" applyNumberFormat="1" applyFont="1" applyFill="1" applyBorder="1" applyAlignment="1">
      <alignment wrapText="1"/>
    </xf>
    <xf numFmtId="165" fontId="35" fillId="3" borderId="1" xfId="0" applyNumberFormat="1" applyFont="1" applyFill="1" applyBorder="1" applyAlignment="1">
      <alignment wrapText="1"/>
    </xf>
    <xf numFmtId="0" fontId="35" fillId="2" borderId="13" xfId="0" applyFont="1" applyFill="1" applyBorder="1" applyAlignment="1">
      <alignment horizontal="left" wrapText="1"/>
    </xf>
    <xf numFmtId="165" fontId="35" fillId="2" borderId="13" xfId="0" applyNumberFormat="1" applyFont="1" applyFill="1" applyBorder="1" applyAlignment="1">
      <alignment horizontal="center" wrapText="1"/>
    </xf>
    <xf numFmtId="165" fontId="35" fillId="2" borderId="13" xfId="0" applyNumberFormat="1" applyFont="1" applyFill="1" applyBorder="1" applyAlignment="1">
      <alignment wrapText="1"/>
    </xf>
    <xf numFmtId="165" fontId="35" fillId="3" borderId="2" xfId="0" applyNumberFormat="1" applyFont="1" applyFill="1" applyBorder="1" applyAlignment="1">
      <alignment wrapText="1"/>
    </xf>
    <xf numFmtId="165" fontId="35" fillId="4" borderId="5" xfId="1" applyFont="1" applyFill="1" applyBorder="1" applyAlignment="1" applyProtection="1">
      <alignment wrapText="1"/>
    </xf>
    <xf numFmtId="165" fontId="35" fillId="4" borderId="5" xfId="1" applyNumberFormat="1" applyFont="1" applyFill="1" applyBorder="1" applyAlignment="1">
      <alignment wrapText="1"/>
    </xf>
    <xf numFmtId="165" fontId="35" fillId="2" borderId="5" xfId="0" applyNumberFormat="1" applyFont="1" applyFill="1" applyBorder="1" applyAlignment="1">
      <alignment wrapText="1"/>
    </xf>
    <xf numFmtId="0" fontId="22" fillId="0" borderId="4" xfId="0" applyFont="1" applyBorder="1" applyAlignment="1">
      <alignment wrapText="1"/>
    </xf>
    <xf numFmtId="0" fontId="22" fillId="3" borderId="1" xfId="0" applyFont="1" applyFill="1" applyBorder="1" applyAlignment="1">
      <alignment wrapText="1"/>
    </xf>
    <xf numFmtId="0" fontId="22" fillId="0" borderId="2" xfId="0" applyFont="1" applyBorder="1" applyAlignment="1">
      <alignment wrapText="1"/>
    </xf>
    <xf numFmtId="165" fontId="35" fillId="3" borderId="1" xfId="1" applyFont="1" applyFill="1" applyBorder="1" applyAlignment="1" applyProtection="1">
      <alignment wrapText="1"/>
    </xf>
    <xf numFmtId="0" fontId="22" fillId="0" borderId="0" xfId="0" applyFont="1" applyFill="1" applyBorder="1" applyAlignment="1">
      <alignment wrapText="1"/>
    </xf>
    <xf numFmtId="0" fontId="22" fillId="0" borderId="4" xfId="0" applyFont="1" applyBorder="1"/>
    <xf numFmtId="165" fontId="22" fillId="0" borderId="3" xfId="1" applyNumberFormat="1" applyFont="1" applyBorder="1" applyAlignment="1" applyProtection="1">
      <alignment horizontal="center" vertical="center" wrapText="1"/>
      <protection locked="0"/>
    </xf>
    <xf numFmtId="165" fontId="22" fillId="0" borderId="3" xfId="1" applyFont="1" applyBorder="1" applyAlignment="1" applyProtection="1">
      <alignment horizontal="center" vertical="center" wrapText="1"/>
      <protection locked="0"/>
    </xf>
    <xf numFmtId="49" fontId="22" fillId="0" borderId="3" xfId="1" applyNumberFormat="1" applyFont="1" applyBorder="1" applyAlignment="1" applyProtection="1">
      <alignment horizontal="left" wrapText="1"/>
      <protection locked="0"/>
    </xf>
    <xf numFmtId="0" fontId="22" fillId="0" borderId="46" xfId="0" applyFont="1" applyBorder="1"/>
    <xf numFmtId="166" fontId="22" fillId="0" borderId="33" xfId="3" applyFont="1" applyBorder="1" applyAlignment="1" applyProtection="1">
      <alignment vertical="center" wrapText="1"/>
      <protection locked="0"/>
    </xf>
    <xf numFmtId="49" fontId="18" fillId="0" borderId="5" xfId="0" applyNumberFormat="1" applyFont="1" applyBorder="1" applyAlignment="1" applyProtection="1">
      <alignment vertical="top" wrapText="1"/>
      <protection locked="0"/>
    </xf>
    <xf numFmtId="0" fontId="22" fillId="0" borderId="0" xfId="0" applyFont="1" applyAlignment="1">
      <alignment horizontal="justify" vertical="center"/>
    </xf>
    <xf numFmtId="49" fontId="18" fillId="0" borderId="3" xfId="0" applyNumberFormat="1" applyFont="1" applyBorder="1" applyAlignment="1" applyProtection="1">
      <alignment vertical="top" wrapText="1"/>
      <protection locked="0"/>
    </xf>
    <xf numFmtId="0" fontId="22" fillId="0" borderId="3" xfId="0" applyFont="1" applyBorder="1" applyAlignment="1" applyProtection="1">
      <alignment horizontal="left" vertical="top" wrapText="1"/>
      <protection locked="0"/>
    </xf>
    <xf numFmtId="9" fontId="22" fillId="3" borderId="3" xfId="2" applyFont="1" applyFill="1" applyBorder="1" applyAlignment="1" applyProtection="1">
      <alignment horizontal="center" vertical="center" wrapText="1"/>
      <protection locked="0"/>
    </xf>
    <xf numFmtId="165" fontId="22" fillId="3" borderId="3" xfId="1" applyFont="1" applyFill="1" applyBorder="1" applyAlignment="1" applyProtection="1">
      <alignment horizontal="center" vertical="center" wrapText="1"/>
      <protection locked="0"/>
    </xf>
    <xf numFmtId="49" fontId="22" fillId="3" borderId="3" xfId="1" applyNumberFormat="1" applyFont="1" applyFill="1" applyBorder="1" applyAlignment="1" applyProtection="1">
      <alignment horizontal="left" wrapText="1"/>
      <protection locked="0"/>
    </xf>
    <xf numFmtId="0" fontId="35" fillId="2" borderId="3" xfId="0" applyFont="1" applyFill="1" applyBorder="1" applyAlignment="1" applyProtection="1">
      <alignment vertical="center" wrapText="1"/>
    </xf>
    <xf numFmtId="165" fontId="35" fillId="2" borderId="3" xfId="1" applyNumberFormat="1" applyFont="1" applyFill="1" applyBorder="1" applyAlignment="1" applyProtection="1">
      <alignment horizontal="center" vertical="center" wrapText="1"/>
    </xf>
    <xf numFmtId="165" fontId="35" fillId="2" borderId="3" xfId="1" applyFont="1" applyFill="1" applyBorder="1" applyAlignment="1" applyProtection="1">
      <alignment horizontal="center" vertical="center" wrapText="1"/>
    </xf>
    <xf numFmtId="49" fontId="18" fillId="0" borderId="3" xfId="1" applyNumberFormat="1" applyFont="1" applyBorder="1" applyAlignment="1" applyProtection="1">
      <alignment horizontal="left" vertical="top" wrapText="1"/>
      <protection locked="0"/>
    </xf>
    <xf numFmtId="166" fontId="22" fillId="0" borderId="46" xfId="3" applyFont="1" applyBorder="1" applyAlignment="1" applyProtection="1">
      <alignment vertical="center" wrapText="1"/>
      <protection locked="0"/>
    </xf>
    <xf numFmtId="166" fontId="22" fillId="0" borderId="38" xfId="3" applyFont="1" applyBorder="1" applyAlignment="1" applyProtection="1">
      <alignment vertical="center" wrapText="1"/>
      <protection locked="0"/>
    </xf>
    <xf numFmtId="165" fontId="22" fillId="0" borderId="38" xfId="1" applyNumberFormat="1" applyFont="1" applyBorder="1" applyAlignment="1" applyProtection="1">
      <alignment horizontal="center" vertical="center" wrapText="1"/>
      <protection locked="0"/>
    </xf>
    <xf numFmtId="165" fontId="35" fillId="2" borderId="5" xfId="1" applyNumberFormat="1" applyFont="1" applyFill="1" applyBorder="1" applyAlignment="1" applyProtection="1">
      <alignment horizontal="center" vertical="center" wrapText="1"/>
    </xf>
    <xf numFmtId="0" fontId="22" fillId="0" borderId="3" xfId="0" applyFont="1" applyBorder="1"/>
    <xf numFmtId="0" fontId="18" fillId="0" borderId="0" xfId="0" applyFont="1" applyBorder="1" applyAlignment="1" applyProtection="1">
      <alignment wrapText="1"/>
      <protection locked="0"/>
    </xf>
    <xf numFmtId="0" fontId="18" fillId="0" borderId="0" xfId="0" applyFont="1" applyBorder="1" applyAlignment="1">
      <alignment wrapText="1"/>
    </xf>
    <xf numFmtId="0" fontId="35" fillId="6" borderId="3" xfId="0" applyFont="1" applyFill="1" applyBorder="1" applyAlignment="1" applyProtection="1">
      <alignment vertical="center" wrapText="1"/>
    </xf>
    <xf numFmtId="165" fontId="22" fillId="3" borderId="5" xfId="1" applyNumberFormat="1"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2" fillId="3" borderId="3" xfId="0" applyFont="1" applyFill="1" applyBorder="1" applyAlignment="1" applyProtection="1">
      <alignment horizontal="left" vertical="top" wrapText="1"/>
      <protection locked="0"/>
    </xf>
    <xf numFmtId="49" fontId="35" fillId="2" borderId="3" xfId="1" applyNumberFormat="1" applyFont="1" applyFill="1" applyBorder="1" applyAlignment="1" applyProtection="1">
      <alignment horizontal="center" vertical="center" wrapText="1"/>
    </xf>
    <xf numFmtId="49" fontId="1" fillId="0" borderId="3" xfId="0" applyNumberFormat="1" applyFont="1" applyBorder="1" applyAlignment="1" applyProtection="1">
      <alignment horizontal="left" vertical="center" wrapText="1"/>
      <protection locked="0"/>
    </xf>
    <xf numFmtId="165" fontId="2" fillId="0" borderId="0" xfId="0" applyNumberFormat="1" applyFont="1" applyBorder="1" applyAlignment="1">
      <alignment wrapText="1"/>
    </xf>
    <xf numFmtId="165" fontId="1" fillId="0" borderId="0" xfId="0" applyNumberFormat="1" applyFont="1" applyBorder="1" applyAlignment="1">
      <alignment wrapText="1"/>
    </xf>
    <xf numFmtId="10" fontId="2" fillId="3" borderId="0" xfId="2" applyNumberFormat="1" applyFont="1" applyFill="1" applyBorder="1" applyAlignment="1" applyProtection="1">
      <alignment vertical="center" wrapText="1"/>
      <protection locked="0"/>
    </xf>
    <xf numFmtId="165" fontId="1" fillId="9" borderId="3" xfId="1" applyFont="1" applyFill="1" applyBorder="1" applyAlignment="1" applyProtection="1">
      <alignment vertical="center" wrapText="1"/>
      <protection locked="0"/>
    </xf>
    <xf numFmtId="165" fontId="1" fillId="9" borderId="3" xfId="1" applyFont="1" applyFill="1" applyBorder="1" applyAlignment="1" applyProtection="1">
      <alignment vertical="center" wrapText="1"/>
    </xf>
    <xf numFmtId="9" fontId="1" fillId="9" borderId="3" xfId="2" applyFont="1" applyFill="1" applyBorder="1" applyAlignment="1" applyProtection="1">
      <alignment horizontal="center" vertical="center" wrapText="1"/>
      <protection locked="0"/>
    </xf>
    <xf numFmtId="168" fontId="2" fillId="10" borderId="16" xfId="0" applyNumberFormat="1" applyFont="1" applyFill="1" applyBorder="1" applyAlignment="1" applyProtection="1">
      <alignment vertical="center" wrapText="1"/>
    </xf>
    <xf numFmtId="9" fontId="2" fillId="10" borderId="9" xfId="2" applyNumberFormat="1" applyFont="1" applyFill="1" applyBorder="1" applyAlignment="1" applyProtection="1">
      <alignment wrapText="1"/>
    </xf>
    <xf numFmtId="10" fontId="1" fillId="0" borderId="0" xfId="2" applyNumberFormat="1" applyFont="1" applyFill="1" applyBorder="1" applyAlignment="1">
      <alignment wrapText="1"/>
    </xf>
    <xf numFmtId="170" fontId="1" fillId="0" borderId="0" xfId="2" applyNumberFormat="1" applyFont="1" applyFill="1" applyBorder="1" applyAlignment="1">
      <alignment wrapText="1"/>
    </xf>
    <xf numFmtId="165" fontId="1" fillId="3" borderId="0" xfId="0" applyNumberFormat="1" applyFont="1" applyFill="1" applyBorder="1" applyAlignment="1">
      <alignment wrapText="1"/>
    </xf>
    <xf numFmtId="166" fontId="11" fillId="0" borderId="14" xfId="3" applyFont="1" applyBorder="1" applyAlignment="1" applyProtection="1">
      <alignment vertical="center" wrapText="1"/>
      <protection locked="0"/>
    </xf>
    <xf numFmtId="166" fontId="11" fillId="0" borderId="33" xfId="3" applyFont="1" applyBorder="1" applyAlignment="1" applyProtection="1">
      <alignment vertical="center" wrapText="1"/>
      <protection locked="0"/>
    </xf>
    <xf numFmtId="166" fontId="11" fillId="0" borderId="39" xfId="3" applyFont="1" applyBorder="1" applyAlignment="1" applyProtection="1">
      <alignment vertical="center" wrapText="1"/>
      <protection locked="0"/>
    </xf>
    <xf numFmtId="166" fontId="11" fillId="0" borderId="3" xfId="3" applyFont="1" applyBorder="1" applyAlignment="1" applyProtection="1">
      <alignment vertical="center" wrapText="1"/>
      <protection locked="0"/>
    </xf>
    <xf numFmtId="166" fontId="11" fillId="0" borderId="52" xfId="3" applyFont="1" applyBorder="1" applyAlignment="1" applyProtection="1">
      <alignment vertical="center" wrapText="1"/>
      <protection locked="0"/>
    </xf>
    <xf numFmtId="165" fontId="11" fillId="0" borderId="3" xfId="1" applyNumberFormat="1" applyFont="1" applyBorder="1" applyAlignment="1" applyProtection="1">
      <alignment horizontal="center" vertical="center" wrapText="1"/>
      <protection locked="0"/>
    </xf>
    <xf numFmtId="165" fontId="11" fillId="3" borderId="3" xfId="1" applyNumberFormat="1" applyFont="1" applyFill="1" applyBorder="1" applyAlignment="1" applyProtection="1">
      <alignment horizontal="center" vertical="center" wrapText="1"/>
      <protection locked="0"/>
    </xf>
    <xf numFmtId="165" fontId="11" fillId="9" borderId="3" xfId="1" applyFont="1" applyFill="1" applyBorder="1" applyAlignment="1" applyProtection="1">
      <alignment vertical="center" wrapText="1"/>
      <protection locked="0"/>
    </xf>
    <xf numFmtId="166" fontId="11" fillId="0" borderId="4" xfId="3" applyFont="1" applyBorder="1" applyAlignment="1" applyProtection="1">
      <alignment vertical="center" wrapText="1"/>
      <protection locked="0"/>
    </xf>
    <xf numFmtId="165" fontId="11" fillId="0" borderId="38" xfId="1" applyNumberFormat="1" applyFont="1" applyBorder="1" applyAlignment="1" applyProtection="1">
      <alignment horizontal="center" vertical="center" wrapText="1"/>
      <protection locked="0"/>
    </xf>
    <xf numFmtId="167" fontId="11" fillId="0" borderId="3" xfId="3" applyNumberFormat="1" applyFont="1" applyBorder="1" applyAlignment="1" applyProtection="1">
      <alignment vertical="center" wrapText="1"/>
      <protection locked="0"/>
    </xf>
    <xf numFmtId="165" fontId="22" fillId="2" borderId="38" xfId="1" applyNumberFormat="1" applyFont="1" applyFill="1" applyBorder="1" applyAlignment="1" applyProtection="1">
      <alignment horizontal="center" vertical="center" wrapText="1"/>
    </xf>
    <xf numFmtId="165" fontId="22" fillId="2" borderId="38" xfId="0" applyNumberFormat="1" applyFont="1" applyFill="1" applyBorder="1" applyAlignment="1">
      <alignment wrapText="1"/>
    </xf>
    <xf numFmtId="165" fontId="11" fillId="11" borderId="3" xfId="1" applyFont="1" applyFill="1" applyBorder="1" applyAlignment="1" applyProtection="1">
      <alignment vertical="center" wrapText="1"/>
      <protection locked="0"/>
    </xf>
    <xf numFmtId="164" fontId="36" fillId="0" borderId="0" xfId="0" applyNumberFormat="1" applyFont="1"/>
    <xf numFmtId="165" fontId="1" fillId="3" borderId="0" xfId="2" applyNumberFormat="1" applyFont="1" applyFill="1" applyBorder="1" applyAlignment="1" applyProtection="1">
      <alignment vertical="center" wrapText="1"/>
      <protection locked="0"/>
    </xf>
    <xf numFmtId="166" fontId="11" fillId="11" borderId="3" xfId="3" applyFont="1" applyFill="1" applyBorder="1" applyAlignment="1" applyProtection="1">
      <alignment vertical="center" wrapText="1"/>
      <protection locked="0"/>
    </xf>
    <xf numFmtId="167" fontId="11" fillId="11" borderId="3" xfId="3" applyNumberFormat="1" applyFont="1" applyFill="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165" fontId="1"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5" fontId="2" fillId="3" borderId="3" xfId="1" applyFont="1" applyFill="1" applyBorder="1" applyAlignment="1" applyProtection="1">
      <alignment horizontal="left" vertical="top" wrapText="1"/>
      <protection locked="0"/>
    </xf>
    <xf numFmtId="49" fontId="35" fillId="3" borderId="3" xfId="0" applyNumberFormat="1" applyFont="1" applyFill="1" applyBorder="1" applyAlignment="1" applyProtection="1">
      <alignment horizontal="left" vertical="top" wrapText="1"/>
      <protection locked="0"/>
    </xf>
    <xf numFmtId="49" fontId="35" fillId="3" borderId="3" xfId="1" applyNumberFormat="1" applyFont="1" applyFill="1" applyBorder="1" applyAlignment="1" applyProtection="1">
      <alignment horizontal="left" vertical="top" wrapText="1"/>
      <protection locked="0"/>
    </xf>
    <xf numFmtId="0" fontId="22" fillId="3" borderId="3" xfId="0" applyFont="1" applyFill="1" applyBorder="1" applyAlignment="1" applyProtection="1">
      <alignment horizontal="left" vertical="top" wrapText="1"/>
      <protection locked="0"/>
    </xf>
    <xf numFmtId="165" fontId="2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9" fontId="2" fillId="3" borderId="3" xfId="1"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5"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35" fillId="3" borderId="3" xfId="0" applyFont="1" applyFill="1" applyBorder="1" applyAlignment="1" applyProtection="1">
      <alignment horizontal="left" vertical="top" wrapText="1"/>
      <protection locked="0"/>
    </xf>
    <xf numFmtId="165" fontId="35"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165" fontId="2" fillId="2" borderId="30" xfId="1" applyFont="1" applyFill="1" applyBorder="1" applyAlignment="1" applyProtection="1">
      <alignment horizontal="center" vertical="center" wrapText="1"/>
    </xf>
    <xf numFmtId="165"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35" fillId="2" borderId="4" xfId="0" applyFont="1" applyFill="1" applyBorder="1" applyAlignment="1">
      <alignment horizontal="left" wrapText="1"/>
    </xf>
    <xf numFmtId="0" fontId="35" fillId="2" borderId="1" xfId="0" applyFont="1" applyFill="1" applyBorder="1" applyAlignment="1">
      <alignment horizontal="left" wrapText="1"/>
    </xf>
    <xf numFmtId="0" fontId="35" fillId="2" borderId="2"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35" fillId="2" borderId="46" xfId="0" applyFont="1" applyFill="1" applyBorder="1" applyAlignment="1">
      <alignment horizontal="left" wrapText="1"/>
    </xf>
    <xf numFmtId="0" fontId="35" fillId="2" borderId="51" xfId="0" applyFont="1" applyFill="1" applyBorder="1" applyAlignment="1">
      <alignment horizontal="left" wrapText="1"/>
    </xf>
    <xf numFmtId="0" fontId="35"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4" fillId="0" borderId="55"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1"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1" xfId="0" applyFont="1" applyBorder="1" applyAlignment="1">
      <alignment horizontal="center" vertical="center" wrapText="1"/>
    </xf>
    <xf numFmtId="165" fontId="3" fillId="2" borderId="4" xfId="0" applyNumberFormat="1" applyFont="1" applyFill="1" applyBorder="1" applyAlignment="1">
      <alignment horizontal="center"/>
    </xf>
    <xf numFmtId="165" fontId="3" fillId="2" borderId="35" xfId="0" applyNumberFormat="1" applyFont="1" applyFill="1" applyBorder="1" applyAlignment="1">
      <alignment horizontal="center"/>
    </xf>
    <xf numFmtId="165" fontId="3" fillId="2" borderId="46" xfId="0" applyNumberFormat="1" applyFont="1" applyFill="1" applyBorder="1" applyAlignment="1">
      <alignment horizontal="center"/>
    </xf>
    <xf numFmtId="165"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4">
    <cellStyle name="Milliers" xfId="3" builtinId="3"/>
    <cellStyle name="Monétaire" xfId="1" builtinId="4"/>
    <cellStyle name="Normal" xfId="0" builtinId="0"/>
    <cellStyle name="Pourcentage" xfId="2" builtinId="5"/>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M283"/>
  <sheetViews>
    <sheetView showGridLines="0" showZeros="0" tabSelected="1" topLeftCell="A13" zoomScale="80" zoomScaleNormal="80" workbookViewId="0">
      <selection activeCell="J198" sqref="J198"/>
    </sheetView>
  </sheetViews>
  <sheetFormatPr baseColWidth="10" defaultColWidth="9.1796875" defaultRowHeight="14.5" x14ac:dyDescent="0.35"/>
  <cols>
    <col min="1" max="1" width="9.1796875" style="26"/>
    <col min="2" max="2" width="30.54296875" style="26" customWidth="1"/>
    <col min="3" max="3" width="73.54296875" style="26" customWidth="1"/>
    <col min="4" max="5" width="23.1796875" style="26" customWidth="1"/>
    <col min="6" max="6" width="23.1796875" style="26" hidden="1" customWidth="1"/>
    <col min="7" max="7" width="23.1796875" style="26" customWidth="1"/>
    <col min="8" max="8" width="22.453125" style="26" customWidth="1"/>
    <col min="9" max="9" width="22.453125" style="118" customWidth="1"/>
    <col min="10" max="10" width="44.26953125" style="26" bestFit="1" customWidth="1"/>
    <col min="11" max="11" width="30.7265625" style="26" customWidth="1"/>
    <col min="12" max="12" width="9.1796875" style="26"/>
    <col min="13" max="13" width="17.7265625" style="26" customWidth="1"/>
    <col min="14" max="14" width="26.453125" style="26" customWidth="1"/>
    <col min="15" max="15" width="22.453125" style="26" customWidth="1"/>
    <col min="16" max="16" width="29.7265625" style="26" customWidth="1"/>
    <col min="17" max="17" width="23.453125" style="26" customWidth="1"/>
    <col min="18" max="18" width="18.453125" style="26" customWidth="1"/>
    <col min="19" max="19" width="17.453125" style="26" customWidth="1"/>
    <col min="20" max="20" width="25.1796875" style="26" customWidth="1"/>
    <col min="21" max="16384" width="9.1796875" style="26"/>
  </cols>
  <sheetData>
    <row r="2" spans="2:13" ht="47.25" customHeight="1" x14ac:dyDescent="1">
      <c r="B2" s="332" t="s">
        <v>0</v>
      </c>
      <c r="C2" s="332"/>
      <c r="D2" s="332"/>
      <c r="E2" s="332"/>
      <c r="F2" s="24"/>
      <c r="G2" s="24"/>
      <c r="H2" s="25"/>
      <c r="I2" s="125"/>
      <c r="J2" s="25"/>
    </row>
    <row r="3" spans="2:13" ht="15.5" x14ac:dyDescent="0.35">
      <c r="B3" s="102"/>
    </row>
    <row r="4" spans="2:13" ht="16" thickBot="1" x14ac:dyDescent="0.4">
      <c r="B4" s="29"/>
    </row>
    <row r="5" spans="2:13" ht="36.75" customHeight="1" x14ac:dyDescent="0.8">
      <c r="B5" s="90" t="s">
        <v>1</v>
      </c>
      <c r="C5" s="103"/>
      <c r="D5" s="103"/>
      <c r="E5" s="103"/>
      <c r="F5" s="103"/>
      <c r="G5" s="103"/>
      <c r="H5" s="103"/>
      <c r="I5" s="126"/>
      <c r="J5" s="103"/>
      <c r="K5" s="103"/>
      <c r="L5" s="103"/>
      <c r="M5" s="104"/>
    </row>
    <row r="6" spans="2:13" ht="174" customHeight="1" thickBot="1" x14ac:dyDescent="0.55000000000000004">
      <c r="B6" s="328" t="s">
        <v>2</v>
      </c>
      <c r="C6" s="329"/>
      <c r="D6" s="329"/>
      <c r="E6" s="329"/>
      <c r="F6" s="329"/>
      <c r="G6" s="329"/>
      <c r="H6" s="329"/>
      <c r="I6" s="330"/>
      <c r="J6" s="329"/>
      <c r="K6" s="329"/>
      <c r="L6" s="329"/>
      <c r="M6" s="331"/>
    </row>
    <row r="7" spans="2:13" x14ac:dyDescent="0.35">
      <c r="B7" s="30"/>
    </row>
    <row r="8" spans="2:13" ht="15" thickBot="1" x14ac:dyDescent="0.4"/>
    <row r="9" spans="2:13" ht="27" customHeight="1" thickBot="1" x14ac:dyDescent="0.65">
      <c r="B9" s="333" t="s">
        <v>3</v>
      </c>
      <c r="C9" s="334"/>
      <c r="D9" s="334"/>
      <c r="E9" s="334"/>
      <c r="F9" s="334"/>
      <c r="G9" s="334"/>
      <c r="H9" s="335"/>
      <c r="I9" s="127"/>
    </row>
    <row r="11" spans="2:13" ht="25.5" customHeight="1" x14ac:dyDescent="0.35">
      <c r="D11" s="31"/>
      <c r="E11" s="31"/>
      <c r="F11" s="31"/>
      <c r="G11" s="31"/>
      <c r="H11" s="28"/>
      <c r="I11" s="124"/>
      <c r="J11" s="27"/>
      <c r="K11" s="27"/>
    </row>
    <row r="12" spans="2:13" ht="213.75" customHeight="1" x14ac:dyDescent="0.35">
      <c r="B12" s="82" t="s">
        <v>4</v>
      </c>
      <c r="C12" s="82" t="s">
        <v>5</v>
      </c>
      <c r="D12" s="82" t="s">
        <v>6</v>
      </c>
      <c r="E12" s="82" t="s">
        <v>7</v>
      </c>
      <c r="F12" s="82" t="s">
        <v>8</v>
      </c>
      <c r="G12" s="82" t="s">
        <v>9</v>
      </c>
      <c r="H12" s="82" t="s">
        <v>10</v>
      </c>
      <c r="I12" s="82" t="s">
        <v>11</v>
      </c>
      <c r="J12" s="82" t="s">
        <v>12</v>
      </c>
      <c r="K12" s="35"/>
    </row>
    <row r="13" spans="2:13" ht="18.75" customHeight="1" x14ac:dyDescent="0.35">
      <c r="B13" s="173"/>
      <c r="C13" s="173"/>
      <c r="D13" s="82" t="s">
        <v>13</v>
      </c>
      <c r="E13" s="82" t="s">
        <v>14</v>
      </c>
      <c r="F13" s="56"/>
      <c r="G13" s="82"/>
      <c r="H13" s="173"/>
      <c r="I13" s="174"/>
      <c r="J13" s="173"/>
      <c r="K13" s="35"/>
    </row>
    <row r="14" spans="2:13" ht="15.5" x14ac:dyDescent="0.35">
      <c r="B14" s="79" t="s">
        <v>15</v>
      </c>
      <c r="C14" s="325" t="s">
        <v>16</v>
      </c>
      <c r="D14" s="325"/>
      <c r="E14" s="325"/>
      <c r="F14" s="325"/>
      <c r="G14" s="325"/>
      <c r="H14" s="325"/>
      <c r="I14" s="326"/>
      <c r="J14" s="325"/>
      <c r="K14" s="9"/>
    </row>
    <row r="15" spans="2:13" ht="15.5" x14ac:dyDescent="0.35">
      <c r="B15" s="79" t="s">
        <v>17</v>
      </c>
      <c r="C15" s="325" t="s">
        <v>18</v>
      </c>
      <c r="D15" s="325"/>
      <c r="E15" s="325"/>
      <c r="F15" s="325"/>
      <c r="G15" s="325"/>
      <c r="H15" s="325"/>
      <c r="I15" s="326"/>
      <c r="J15" s="325"/>
      <c r="K15" s="37"/>
    </row>
    <row r="16" spans="2:13" ht="16" thickBot="1" x14ac:dyDescent="0.4">
      <c r="B16" s="175" t="s">
        <v>19</v>
      </c>
      <c r="C16" s="257" t="s">
        <v>20</v>
      </c>
      <c r="D16" s="299">
        <v>21000</v>
      </c>
      <c r="E16" s="137">
        <v>55000</v>
      </c>
      <c r="F16" s="258"/>
      <c r="G16" s="155">
        <f>SUM(D16:F16)</f>
        <v>76000</v>
      </c>
      <c r="H16" s="136">
        <v>0.5</v>
      </c>
      <c r="I16" s="259"/>
      <c r="J16" s="260"/>
      <c r="K16" s="180"/>
    </row>
    <row r="17" spans="1:11" ht="30" customHeight="1" thickBot="1" x14ac:dyDescent="0.4">
      <c r="B17" s="175" t="s">
        <v>21</v>
      </c>
      <c r="C17" s="261" t="s">
        <v>22</v>
      </c>
      <c r="D17" s="300">
        <v>35000</v>
      </c>
      <c r="E17" s="137">
        <v>0</v>
      </c>
      <c r="F17" s="258"/>
      <c r="G17" s="155">
        <f>SUM(D17:F17)</f>
        <v>35000</v>
      </c>
      <c r="H17" s="136">
        <v>0.55000000000000004</v>
      </c>
      <c r="I17" s="259"/>
      <c r="J17" s="263" t="s">
        <v>23</v>
      </c>
      <c r="K17" s="180"/>
    </row>
    <row r="18" spans="1:11" ht="31.5" thickBot="1" x14ac:dyDescent="0.4">
      <c r="B18" s="175" t="s">
        <v>24</v>
      </c>
      <c r="C18" s="264" t="s">
        <v>25</v>
      </c>
      <c r="D18" s="262">
        <v>11220</v>
      </c>
      <c r="E18" s="137">
        <v>0</v>
      </c>
      <c r="F18" s="258"/>
      <c r="G18" s="155">
        <f t="shared" ref="G18:G23" si="0">SUM(D18:F18)</f>
        <v>11220</v>
      </c>
      <c r="H18" s="136">
        <v>0.25</v>
      </c>
      <c r="I18" s="259"/>
      <c r="J18" s="265" t="s">
        <v>26</v>
      </c>
      <c r="K18" s="180"/>
    </row>
    <row r="19" spans="1:11" ht="15.5" hidden="1" x14ac:dyDescent="0.35">
      <c r="B19" s="175" t="s">
        <v>27</v>
      </c>
      <c r="C19" s="266"/>
      <c r="D19" s="258"/>
      <c r="E19" s="258"/>
      <c r="F19" s="258"/>
      <c r="G19" s="155">
        <f t="shared" si="0"/>
        <v>0</v>
      </c>
      <c r="H19" s="136"/>
      <c r="I19" s="259"/>
      <c r="J19" s="260"/>
      <c r="K19" s="180"/>
    </row>
    <row r="20" spans="1:11" ht="15.5" hidden="1" x14ac:dyDescent="0.35">
      <c r="B20" s="175" t="s">
        <v>28</v>
      </c>
      <c r="C20" s="266"/>
      <c r="D20" s="258"/>
      <c r="E20" s="258"/>
      <c r="F20" s="258"/>
      <c r="G20" s="155">
        <f t="shared" si="0"/>
        <v>0</v>
      </c>
      <c r="H20" s="136"/>
      <c r="I20" s="259"/>
      <c r="J20" s="260"/>
      <c r="K20" s="180"/>
    </row>
    <row r="21" spans="1:11" ht="15.5" hidden="1" x14ac:dyDescent="0.35">
      <c r="B21" s="175" t="s">
        <v>29</v>
      </c>
      <c r="C21" s="266"/>
      <c r="D21" s="258"/>
      <c r="E21" s="258"/>
      <c r="F21" s="258"/>
      <c r="G21" s="155">
        <f t="shared" si="0"/>
        <v>0</v>
      </c>
      <c r="H21" s="136"/>
      <c r="I21" s="259"/>
      <c r="J21" s="260"/>
      <c r="K21" s="180"/>
    </row>
    <row r="22" spans="1:11" ht="15.5" hidden="1" x14ac:dyDescent="0.35">
      <c r="B22" s="175" t="s">
        <v>30</v>
      </c>
      <c r="C22" s="285"/>
      <c r="D22" s="235"/>
      <c r="E22" s="235"/>
      <c r="F22" s="235"/>
      <c r="G22" s="155">
        <f t="shared" si="0"/>
        <v>0</v>
      </c>
      <c r="H22" s="267"/>
      <c r="I22" s="268"/>
      <c r="J22" s="269"/>
      <c r="K22" s="180"/>
    </row>
    <row r="23" spans="1:11" ht="15.5" hidden="1" x14ac:dyDescent="0.35">
      <c r="A23" s="27"/>
      <c r="B23" s="175" t="s">
        <v>31</v>
      </c>
      <c r="C23" s="285"/>
      <c r="D23" s="235"/>
      <c r="E23" s="235"/>
      <c r="F23" s="235"/>
      <c r="G23" s="155">
        <f t="shared" si="0"/>
        <v>0</v>
      </c>
      <c r="H23" s="267"/>
      <c r="I23" s="268"/>
      <c r="J23" s="269"/>
      <c r="K23" s="28"/>
    </row>
    <row r="24" spans="1:11" ht="15.5" x14ac:dyDescent="0.35">
      <c r="A24" s="27"/>
      <c r="C24" s="270" t="s">
        <v>32</v>
      </c>
      <c r="D24" s="271">
        <f>SUM(D14:D23)</f>
        <v>67220</v>
      </c>
      <c r="E24" s="286">
        <f>SUM(E14:E23)</f>
        <v>55000</v>
      </c>
      <c r="F24" s="271">
        <f>SUM(F16:F23)</f>
        <v>0</v>
      </c>
      <c r="G24" s="271">
        <f>SUM(G16:G23)</f>
        <v>122220</v>
      </c>
      <c r="H24" s="272">
        <f>(H16*G16)+(H17*G17)+(H18*G18)+(H19*G19)+(H20*G20)+(H21*G21)+(H22*G22)+(H23*G23)</f>
        <v>60055</v>
      </c>
      <c r="I24" s="272">
        <f>SUM(I16:I23)</f>
        <v>0</v>
      </c>
      <c r="J24" s="269"/>
      <c r="K24" s="38"/>
    </row>
    <row r="25" spans="1:11" ht="15.5" x14ac:dyDescent="0.35">
      <c r="A25" s="27"/>
      <c r="B25" s="79" t="s">
        <v>33</v>
      </c>
      <c r="C25" s="321" t="s">
        <v>34</v>
      </c>
      <c r="D25" s="321"/>
      <c r="E25" s="321"/>
      <c r="F25" s="321"/>
      <c r="G25" s="321"/>
      <c r="H25" s="321"/>
      <c r="I25" s="322"/>
      <c r="J25" s="321"/>
      <c r="K25" s="37"/>
    </row>
    <row r="26" spans="1:11" ht="15.5" x14ac:dyDescent="0.35">
      <c r="A26" s="27"/>
      <c r="B26" s="175" t="s">
        <v>35</v>
      </c>
      <c r="C26" s="138" t="s">
        <v>36</v>
      </c>
      <c r="D26" s="301">
        <v>21576.01</v>
      </c>
      <c r="E26" s="141"/>
      <c r="F26" s="154"/>
      <c r="G26" s="155">
        <f>SUM(D26:F26)</f>
        <v>21576.01</v>
      </c>
      <c r="H26" s="136">
        <v>0.1</v>
      </c>
      <c r="I26" s="259"/>
      <c r="J26" s="273" t="s">
        <v>37</v>
      </c>
      <c r="K26" s="180"/>
    </row>
    <row r="27" spans="1:11" ht="58" x14ac:dyDescent="0.35">
      <c r="A27" s="27"/>
      <c r="B27" s="175" t="s">
        <v>38</v>
      </c>
      <c r="C27" s="139" t="s">
        <v>39</v>
      </c>
      <c r="D27" s="140">
        <v>0</v>
      </c>
      <c r="E27" s="142">
        <v>28000</v>
      </c>
      <c r="F27" s="154"/>
      <c r="G27" s="155">
        <f t="shared" ref="G27:G33" si="1">SUM(D27:F27)</f>
        <v>28000</v>
      </c>
      <c r="H27" s="136">
        <v>0.2</v>
      </c>
      <c r="I27" s="259"/>
      <c r="J27" s="273" t="s">
        <v>40</v>
      </c>
      <c r="K27" s="180"/>
    </row>
    <row r="28" spans="1:11" ht="31" x14ac:dyDescent="0.35">
      <c r="A28" s="27"/>
      <c r="B28" s="153" t="s">
        <v>41</v>
      </c>
      <c r="C28" s="139" t="s">
        <v>42</v>
      </c>
      <c r="D28" s="140"/>
      <c r="E28" s="302">
        <v>15000</v>
      </c>
      <c r="F28" s="154"/>
      <c r="G28" s="155">
        <f t="shared" si="1"/>
        <v>15000</v>
      </c>
      <c r="H28" s="136">
        <v>0.15</v>
      </c>
      <c r="I28" s="259"/>
      <c r="J28" s="260"/>
      <c r="K28" s="180"/>
    </row>
    <row r="29" spans="1:11" ht="15.5" hidden="1" x14ac:dyDescent="0.35">
      <c r="A29" s="27"/>
      <c r="B29" s="175" t="s">
        <v>43</v>
      </c>
      <c r="C29" s="139"/>
      <c r="D29" s="140"/>
      <c r="E29" s="142"/>
      <c r="F29" s="154"/>
      <c r="G29" s="155">
        <f t="shared" si="1"/>
        <v>0</v>
      </c>
      <c r="H29" s="136">
        <v>0.35</v>
      </c>
      <c r="I29" s="259"/>
      <c r="J29" s="260"/>
      <c r="K29" s="180"/>
    </row>
    <row r="30" spans="1:11" ht="15.5" hidden="1" x14ac:dyDescent="0.35">
      <c r="A30" s="27"/>
      <c r="B30" s="175" t="s">
        <v>44</v>
      </c>
      <c r="C30" s="139"/>
      <c r="D30" s="274"/>
      <c r="E30" s="275"/>
      <c r="F30" s="154"/>
      <c r="G30" s="155">
        <f t="shared" si="1"/>
        <v>0</v>
      </c>
      <c r="H30" s="136">
        <v>0.1</v>
      </c>
      <c r="I30" s="259"/>
      <c r="J30" s="260"/>
      <c r="K30" s="180"/>
    </row>
    <row r="31" spans="1:11" ht="15.5" hidden="1" x14ac:dyDescent="0.35">
      <c r="A31" s="27"/>
      <c r="B31" s="175" t="s">
        <v>45</v>
      </c>
      <c r="C31" s="266"/>
      <c r="D31" s="276"/>
      <c r="E31" s="276"/>
      <c r="F31" s="258"/>
      <c r="G31" s="155">
        <f t="shared" si="1"/>
        <v>0</v>
      </c>
      <c r="H31" s="136"/>
      <c r="I31" s="259"/>
      <c r="J31" s="260"/>
      <c r="K31" s="180"/>
    </row>
    <row r="32" spans="1:11" ht="15.5" hidden="1" x14ac:dyDescent="0.35">
      <c r="A32" s="27"/>
      <c r="B32" s="175" t="s">
        <v>46</v>
      </c>
      <c r="C32" s="285"/>
      <c r="D32" s="235"/>
      <c r="E32" s="235"/>
      <c r="F32" s="235"/>
      <c r="G32" s="155">
        <f t="shared" si="1"/>
        <v>0</v>
      </c>
      <c r="H32" s="267"/>
      <c r="I32" s="268"/>
      <c r="J32" s="269"/>
      <c r="K32" s="180"/>
    </row>
    <row r="33" spans="1:11" ht="15.5" hidden="1" x14ac:dyDescent="0.35">
      <c r="A33" s="27"/>
      <c r="B33" s="175" t="s">
        <v>47</v>
      </c>
      <c r="C33" s="285"/>
      <c r="D33" s="235"/>
      <c r="E33" s="235"/>
      <c r="F33" s="235"/>
      <c r="G33" s="155">
        <f t="shared" si="1"/>
        <v>0</v>
      </c>
      <c r="H33" s="267"/>
      <c r="I33" s="268"/>
      <c r="J33" s="269"/>
      <c r="K33" s="180"/>
    </row>
    <row r="34" spans="1:11" ht="15.5" x14ac:dyDescent="0.35">
      <c r="A34" s="27"/>
      <c r="C34" s="270" t="s">
        <v>32</v>
      </c>
      <c r="D34" s="272">
        <f>SUM(D26:D33)</f>
        <v>21576.01</v>
      </c>
      <c r="E34" s="272">
        <f>SUM(E26:E33)</f>
        <v>43000</v>
      </c>
      <c r="F34" s="277">
        <f>SUM(F26:F33)</f>
        <v>0</v>
      </c>
      <c r="G34" s="272">
        <f>SUM(G26:G33)</f>
        <v>64576.009999999995</v>
      </c>
      <c r="H34" s="272">
        <f>(H26*G26)+(H27*G27)+(H28*G28)+(H29*G29)+(H30*G30)+(H31*G31)+(H32*G32)+(H33*G33)</f>
        <v>10007.601000000001</v>
      </c>
      <c r="I34" s="272">
        <f>SUM(I26:I33)</f>
        <v>0</v>
      </c>
      <c r="J34" s="269"/>
      <c r="K34" s="38"/>
    </row>
    <row r="35" spans="1:11" ht="24" customHeight="1" x14ac:dyDescent="0.35">
      <c r="A35" s="27"/>
      <c r="B35" s="79" t="s">
        <v>48</v>
      </c>
      <c r="C35" s="336" t="s">
        <v>49</v>
      </c>
      <c r="D35" s="336"/>
      <c r="E35" s="336"/>
      <c r="F35" s="336"/>
      <c r="G35" s="336"/>
      <c r="H35" s="336"/>
      <c r="I35" s="337"/>
      <c r="J35" s="336"/>
      <c r="K35" s="37"/>
    </row>
    <row r="36" spans="1:11" ht="15.5" x14ac:dyDescent="0.35">
      <c r="A36" s="27"/>
      <c r="B36" s="175" t="s">
        <v>50</v>
      </c>
      <c r="C36" s="278" t="s">
        <v>51</v>
      </c>
      <c r="D36" s="307">
        <v>43414.23</v>
      </c>
      <c r="E36" s="307">
        <v>10000</v>
      </c>
      <c r="F36" s="258"/>
      <c r="G36" s="155">
        <f>SUM(D36:F36)</f>
        <v>53414.23</v>
      </c>
      <c r="H36" s="136">
        <v>0.25</v>
      </c>
      <c r="I36" s="259"/>
      <c r="J36" s="260"/>
      <c r="K36" s="180"/>
    </row>
    <row r="37" spans="1:11" ht="15.5" x14ac:dyDescent="0.35">
      <c r="A37" s="27"/>
      <c r="B37" s="175" t="s">
        <v>52</v>
      </c>
      <c r="C37" s="138" t="s">
        <v>53</v>
      </c>
      <c r="D37" s="276"/>
      <c r="E37" s="303">
        <v>15000</v>
      </c>
      <c r="F37" s="258"/>
      <c r="G37" s="155">
        <f t="shared" ref="G37:G43" si="2">SUM(D37:F37)</f>
        <v>15000</v>
      </c>
      <c r="H37" s="136"/>
      <c r="I37" s="259"/>
      <c r="J37" s="260"/>
      <c r="K37" s="180"/>
    </row>
    <row r="38" spans="1:11" ht="15.5" x14ac:dyDescent="0.35">
      <c r="A38" s="27"/>
      <c r="B38" s="175" t="s">
        <v>54</v>
      </c>
      <c r="C38" s="278" t="s">
        <v>55</v>
      </c>
      <c r="D38" s="276"/>
      <c r="E38" s="303">
        <v>20000</v>
      </c>
      <c r="F38" s="258"/>
      <c r="G38" s="155">
        <f t="shared" si="2"/>
        <v>20000</v>
      </c>
      <c r="H38" s="136"/>
      <c r="I38" s="259"/>
      <c r="J38" s="260"/>
      <c r="K38" s="180"/>
    </row>
    <row r="39" spans="1:11" ht="15.5" hidden="1" x14ac:dyDescent="0.35">
      <c r="A39" s="27"/>
      <c r="B39" s="175" t="s">
        <v>56</v>
      </c>
      <c r="C39" s="266"/>
      <c r="D39" s="258"/>
      <c r="E39" s="258"/>
      <c r="F39" s="258"/>
      <c r="G39" s="155">
        <f t="shared" si="2"/>
        <v>0</v>
      </c>
      <c r="H39" s="136"/>
      <c r="I39" s="259"/>
      <c r="J39" s="260"/>
      <c r="K39" s="180"/>
    </row>
    <row r="40" spans="1:11" s="27" customFormat="1" ht="15.5" hidden="1" x14ac:dyDescent="0.35">
      <c r="B40" s="175" t="s">
        <v>57</v>
      </c>
      <c r="C40" s="266"/>
      <c r="D40" s="258"/>
      <c r="E40" s="258"/>
      <c r="F40" s="258"/>
      <c r="G40" s="155">
        <f t="shared" si="2"/>
        <v>0</v>
      </c>
      <c r="H40" s="136"/>
      <c r="I40" s="259"/>
      <c r="J40" s="260"/>
      <c r="K40" s="180"/>
    </row>
    <row r="41" spans="1:11" s="27" customFormat="1" ht="15.5" hidden="1" x14ac:dyDescent="0.35">
      <c r="B41" s="175" t="s">
        <v>58</v>
      </c>
      <c r="C41" s="266"/>
      <c r="D41" s="258"/>
      <c r="E41" s="258"/>
      <c r="F41" s="258"/>
      <c r="G41" s="155">
        <f t="shared" si="2"/>
        <v>0</v>
      </c>
      <c r="H41" s="136"/>
      <c r="I41" s="259"/>
      <c r="J41" s="260"/>
      <c r="K41" s="180"/>
    </row>
    <row r="42" spans="1:11" s="27" customFormat="1" ht="15.5" hidden="1" x14ac:dyDescent="0.35">
      <c r="A42" s="26"/>
      <c r="B42" s="175" t="s">
        <v>59</v>
      </c>
      <c r="C42" s="285"/>
      <c r="D42" s="235"/>
      <c r="E42" s="235"/>
      <c r="F42" s="235"/>
      <c r="G42" s="155">
        <f t="shared" si="2"/>
        <v>0</v>
      </c>
      <c r="H42" s="267"/>
      <c r="I42" s="268"/>
      <c r="J42" s="269"/>
      <c r="K42" s="180"/>
    </row>
    <row r="43" spans="1:11" ht="15.5" hidden="1" x14ac:dyDescent="0.35">
      <c r="B43" s="175" t="s">
        <v>60</v>
      </c>
      <c r="C43" s="285"/>
      <c r="D43" s="235"/>
      <c r="E43" s="235"/>
      <c r="F43" s="235"/>
      <c r="G43" s="155">
        <f t="shared" si="2"/>
        <v>0</v>
      </c>
      <c r="H43" s="267"/>
      <c r="I43" s="268"/>
      <c r="J43" s="269"/>
      <c r="K43" s="180"/>
    </row>
    <row r="44" spans="1:11" ht="15.5" x14ac:dyDescent="0.35">
      <c r="C44" s="270" t="s">
        <v>32</v>
      </c>
      <c r="D44" s="277">
        <f>SUM(D36:D43)</f>
        <v>43414.23</v>
      </c>
      <c r="E44" s="277">
        <f>SUM(E36:E43)</f>
        <v>45000</v>
      </c>
      <c r="F44" s="277">
        <f>SUM(F36:F43)</f>
        <v>0</v>
      </c>
      <c r="G44" s="277">
        <f>SUM(G36:G43)</f>
        <v>88414.23000000001</v>
      </c>
      <c r="H44" s="272">
        <f>(H36*G36)+(H37*G37)+(H38*G38)+(H39*G39)+(H40*G40)+(H41*G41)+(H42*G42)+(H43*G43)</f>
        <v>13353.557500000001</v>
      </c>
      <c r="I44" s="272">
        <f>SUM(I36:I43)</f>
        <v>0</v>
      </c>
      <c r="J44" s="269"/>
      <c r="K44" s="38"/>
    </row>
    <row r="45" spans="1:11" ht="51" hidden="1" customHeight="1" x14ac:dyDescent="0.35">
      <c r="B45" s="79" t="s">
        <v>61</v>
      </c>
      <c r="C45" s="323"/>
      <c r="D45" s="323"/>
      <c r="E45" s="323"/>
      <c r="F45" s="323"/>
      <c r="G45" s="323"/>
      <c r="H45" s="323"/>
      <c r="I45" s="324"/>
      <c r="J45" s="323"/>
      <c r="K45" s="37"/>
    </row>
    <row r="46" spans="1:11" ht="15.5" hidden="1" x14ac:dyDescent="0.35">
      <c r="B46" s="175" t="s">
        <v>62</v>
      </c>
      <c r="C46" s="266"/>
      <c r="D46" s="258"/>
      <c r="E46" s="258"/>
      <c r="F46" s="258"/>
      <c r="G46" s="155">
        <f>SUM(D46:F46)</f>
        <v>0</v>
      </c>
      <c r="H46" s="136"/>
      <c r="I46" s="259"/>
      <c r="J46" s="260"/>
      <c r="K46" s="180"/>
    </row>
    <row r="47" spans="1:11" ht="15.5" hidden="1" x14ac:dyDescent="0.35">
      <c r="B47" s="175" t="s">
        <v>63</v>
      </c>
      <c r="C47" s="266"/>
      <c r="D47" s="258"/>
      <c r="E47" s="258"/>
      <c r="F47" s="258"/>
      <c r="G47" s="155">
        <f t="shared" ref="G47:G53" si="3">SUM(D47:F47)</f>
        <v>0</v>
      </c>
      <c r="H47" s="136"/>
      <c r="I47" s="259"/>
      <c r="J47" s="260"/>
      <c r="K47" s="180"/>
    </row>
    <row r="48" spans="1:11" ht="15.5" hidden="1" x14ac:dyDescent="0.35">
      <c r="B48" s="175" t="s">
        <v>64</v>
      </c>
      <c r="C48" s="266"/>
      <c r="D48" s="258"/>
      <c r="E48" s="258"/>
      <c r="F48" s="258"/>
      <c r="G48" s="155">
        <f t="shared" si="3"/>
        <v>0</v>
      </c>
      <c r="H48" s="136"/>
      <c r="I48" s="259"/>
      <c r="J48" s="260"/>
      <c r="K48" s="180"/>
    </row>
    <row r="49" spans="1:11" ht="15.5" hidden="1" x14ac:dyDescent="0.35">
      <c r="B49" s="175" t="s">
        <v>65</v>
      </c>
      <c r="C49" s="266"/>
      <c r="D49" s="258"/>
      <c r="E49" s="258"/>
      <c r="F49" s="258"/>
      <c r="G49" s="155">
        <f t="shared" si="3"/>
        <v>0</v>
      </c>
      <c r="H49" s="136"/>
      <c r="I49" s="259"/>
      <c r="J49" s="260"/>
      <c r="K49" s="180"/>
    </row>
    <row r="50" spans="1:11" ht="15.5" hidden="1" x14ac:dyDescent="0.35">
      <c r="B50" s="175" t="s">
        <v>66</v>
      </c>
      <c r="C50" s="266"/>
      <c r="D50" s="258"/>
      <c r="E50" s="258"/>
      <c r="F50" s="258"/>
      <c r="G50" s="155">
        <f t="shared" si="3"/>
        <v>0</v>
      </c>
      <c r="H50" s="136"/>
      <c r="I50" s="259"/>
      <c r="J50" s="260"/>
      <c r="K50" s="180"/>
    </row>
    <row r="51" spans="1:11" ht="15.5" hidden="1" x14ac:dyDescent="0.35">
      <c r="A51" s="27"/>
      <c r="B51" s="175" t="s">
        <v>67</v>
      </c>
      <c r="C51" s="266"/>
      <c r="D51" s="258"/>
      <c r="E51" s="258"/>
      <c r="F51" s="258"/>
      <c r="G51" s="155">
        <f t="shared" si="3"/>
        <v>0</v>
      </c>
      <c r="H51" s="136"/>
      <c r="I51" s="259"/>
      <c r="J51" s="260"/>
      <c r="K51" s="180"/>
    </row>
    <row r="52" spans="1:11" s="27" customFormat="1" ht="15.5" hidden="1" x14ac:dyDescent="0.35">
      <c r="A52" s="26"/>
      <c r="B52" s="175" t="s">
        <v>68</v>
      </c>
      <c r="C52" s="285"/>
      <c r="D52" s="235"/>
      <c r="E52" s="235"/>
      <c r="F52" s="235"/>
      <c r="G52" s="155">
        <f t="shared" si="3"/>
        <v>0</v>
      </c>
      <c r="H52" s="267"/>
      <c r="I52" s="268"/>
      <c r="J52" s="269"/>
      <c r="K52" s="180"/>
    </row>
    <row r="53" spans="1:11" ht="15.5" x14ac:dyDescent="0.35">
      <c r="B53" s="175" t="s">
        <v>69</v>
      </c>
      <c r="C53" s="285"/>
      <c r="D53" s="235"/>
      <c r="E53" s="235"/>
      <c r="F53" s="235"/>
      <c r="G53" s="155">
        <f t="shared" si="3"/>
        <v>0</v>
      </c>
      <c r="H53" s="267"/>
      <c r="I53" s="268"/>
      <c r="J53" s="269"/>
      <c r="K53" s="180"/>
    </row>
    <row r="54" spans="1:11" ht="15.5" x14ac:dyDescent="0.35">
      <c r="C54" s="270" t="s">
        <v>32</v>
      </c>
      <c r="D54" s="271">
        <f>SUM(D46:D53)</f>
        <v>0</v>
      </c>
      <c r="E54" s="271">
        <f>SUM(E46:E53)</f>
        <v>0</v>
      </c>
      <c r="F54" s="271">
        <f>SUM(F46:F53)</f>
        <v>0</v>
      </c>
      <c r="G54" s="271">
        <f>SUM(G46:G53)</f>
        <v>0</v>
      </c>
      <c r="H54" s="272">
        <f>(H46*G46)+(H47*G47)+(H48*G48)+(H49*G49)+(H50*G50)+(H51*G51)+(H52*G52)+(H53*G53)</f>
        <v>0</v>
      </c>
      <c r="I54" s="272">
        <f>SUM(I46:I53)</f>
        <v>0</v>
      </c>
      <c r="J54" s="269"/>
      <c r="K54" s="38"/>
    </row>
    <row r="55" spans="1:11" ht="15.5" x14ac:dyDescent="0.35">
      <c r="B55" s="187"/>
      <c r="C55" s="188"/>
      <c r="D55" s="152"/>
      <c r="E55" s="152"/>
      <c r="F55" s="152"/>
      <c r="G55" s="152"/>
      <c r="H55" s="189"/>
      <c r="I55" s="189"/>
      <c r="J55" s="189"/>
      <c r="K55" s="190"/>
    </row>
    <row r="56" spans="1:11" ht="15.5" x14ac:dyDescent="0.35">
      <c r="B56" s="80" t="s">
        <v>70</v>
      </c>
      <c r="C56" s="327" t="s">
        <v>71</v>
      </c>
      <c r="D56" s="327"/>
      <c r="E56" s="327"/>
      <c r="F56" s="327"/>
      <c r="G56" s="327"/>
      <c r="H56" s="327"/>
      <c r="I56" s="320"/>
      <c r="J56" s="327"/>
      <c r="K56" s="9"/>
    </row>
    <row r="57" spans="1:11" ht="15.5" x14ac:dyDescent="0.35">
      <c r="B57" s="79" t="s">
        <v>72</v>
      </c>
      <c r="C57" s="325" t="s">
        <v>73</v>
      </c>
      <c r="D57" s="325"/>
      <c r="E57" s="325"/>
      <c r="F57" s="325"/>
      <c r="G57" s="325"/>
      <c r="H57" s="325"/>
      <c r="I57" s="326"/>
      <c r="J57" s="325"/>
      <c r="K57" s="37"/>
    </row>
    <row r="58" spans="1:11" ht="62" x14ac:dyDescent="0.35">
      <c r="B58" s="175" t="s">
        <v>74</v>
      </c>
      <c r="C58" s="147" t="s">
        <v>75</v>
      </c>
      <c r="D58" s="302">
        <v>50000</v>
      </c>
      <c r="E58" s="309">
        <v>150000</v>
      </c>
      <c r="F58" s="176"/>
      <c r="G58" s="177">
        <f>SUM(D58:F58)</f>
        <v>200000</v>
      </c>
      <c r="H58" s="136">
        <v>0.25</v>
      </c>
      <c r="I58" s="178"/>
      <c r="J58" s="179"/>
      <c r="K58" s="180"/>
    </row>
    <row r="59" spans="1:11" ht="31" x14ac:dyDescent="0.35">
      <c r="B59" s="153" t="s">
        <v>76</v>
      </c>
      <c r="C59" s="139" t="s">
        <v>77</v>
      </c>
      <c r="D59" s="302">
        <v>20000</v>
      </c>
      <c r="E59" s="315">
        <v>10000</v>
      </c>
      <c r="F59" s="258"/>
      <c r="G59" s="155">
        <f t="shared" ref="G59:G65" si="4">SUM(D59:F59)</f>
        <v>30000</v>
      </c>
      <c r="H59" s="136">
        <v>0.5</v>
      </c>
      <c r="I59" s="259"/>
      <c r="J59" s="260"/>
      <c r="K59" s="180"/>
    </row>
    <row r="60" spans="1:11" ht="15.5" hidden="1" x14ac:dyDescent="0.35">
      <c r="B60" s="153" t="s">
        <v>78</v>
      </c>
      <c r="C60" s="139"/>
      <c r="D60" s="279"/>
      <c r="E60" s="279"/>
      <c r="F60" s="276"/>
      <c r="G60" s="310">
        <f>SUM(D60:F60)</f>
        <v>0</v>
      </c>
      <c r="H60" s="136">
        <v>0.15</v>
      </c>
      <c r="I60" s="259"/>
      <c r="J60" s="260"/>
      <c r="K60" s="180"/>
    </row>
    <row r="61" spans="1:11" ht="15.5" hidden="1" x14ac:dyDescent="0.35">
      <c r="B61" s="153" t="s">
        <v>79</v>
      </c>
      <c r="C61" s="266"/>
      <c r="D61" s="258"/>
      <c r="E61" s="258"/>
      <c r="F61" s="258"/>
      <c r="G61" s="155">
        <f t="shared" si="4"/>
        <v>0</v>
      </c>
      <c r="H61" s="136"/>
      <c r="I61" s="259"/>
      <c r="J61" s="260"/>
      <c r="K61" s="180"/>
    </row>
    <row r="62" spans="1:11" ht="15.5" hidden="1" x14ac:dyDescent="0.35">
      <c r="B62" s="153" t="s">
        <v>80</v>
      </c>
      <c r="C62" s="266"/>
      <c r="D62" s="258"/>
      <c r="E62" s="258"/>
      <c r="F62" s="258"/>
      <c r="G62" s="155">
        <f t="shared" si="4"/>
        <v>0</v>
      </c>
      <c r="H62" s="136"/>
      <c r="I62" s="259"/>
      <c r="J62" s="260"/>
      <c r="K62" s="180"/>
    </row>
    <row r="63" spans="1:11" ht="15.5" hidden="1" x14ac:dyDescent="0.35">
      <c r="B63" s="153" t="s">
        <v>81</v>
      </c>
      <c r="C63" s="266"/>
      <c r="D63" s="258"/>
      <c r="E63" s="258"/>
      <c r="F63" s="258"/>
      <c r="G63" s="155">
        <f t="shared" si="4"/>
        <v>0</v>
      </c>
      <c r="H63" s="136"/>
      <c r="I63" s="259"/>
      <c r="J63" s="260"/>
      <c r="K63" s="180"/>
    </row>
    <row r="64" spans="1:11" ht="15.5" hidden="1" x14ac:dyDescent="0.35">
      <c r="A64" s="27"/>
      <c r="B64" s="153" t="s">
        <v>82</v>
      </c>
      <c r="C64" s="285"/>
      <c r="D64" s="235"/>
      <c r="E64" s="235"/>
      <c r="F64" s="235"/>
      <c r="G64" s="155">
        <f t="shared" si="4"/>
        <v>0</v>
      </c>
      <c r="H64" s="267"/>
      <c r="I64" s="268"/>
      <c r="J64" s="269"/>
      <c r="K64" s="180"/>
    </row>
    <row r="65" spans="1:11" s="27" customFormat="1" ht="15.5" hidden="1" x14ac:dyDescent="0.35">
      <c r="B65" s="153" t="s">
        <v>83</v>
      </c>
      <c r="C65" s="285"/>
      <c r="D65" s="235"/>
      <c r="E65" s="235"/>
      <c r="F65" s="235"/>
      <c r="G65" s="155">
        <f t="shared" si="4"/>
        <v>0</v>
      </c>
      <c r="H65" s="267"/>
      <c r="I65" s="268"/>
      <c r="J65" s="269"/>
      <c r="K65" s="180"/>
    </row>
    <row r="66" spans="1:11" s="27" customFormat="1" ht="15.5" x14ac:dyDescent="0.35">
      <c r="A66" s="26"/>
      <c r="B66" s="280"/>
      <c r="C66" s="270" t="s">
        <v>32</v>
      </c>
      <c r="D66" s="272">
        <f>SUM(D58:D65)</f>
        <v>70000</v>
      </c>
      <c r="E66" s="272">
        <f>SUM(E58:E65)</f>
        <v>160000</v>
      </c>
      <c r="F66" s="271">
        <f>SUM(F58:F65)</f>
        <v>0</v>
      </c>
      <c r="G66" s="277">
        <f>SUM(G58:G65)</f>
        <v>230000</v>
      </c>
      <c r="H66" s="272">
        <f>(H58*G58)+(H59*G59)+(H60*G60)+(H61*G61)+(H62*G62)+(H63*G63)+(H64*G64)+(H65*G65)</f>
        <v>65000</v>
      </c>
      <c r="I66" s="272">
        <f>SUM(I58:I65)</f>
        <v>0</v>
      </c>
      <c r="J66" s="269"/>
      <c r="K66" s="38"/>
    </row>
    <row r="67" spans="1:11" ht="15.5" x14ac:dyDescent="0.35">
      <c r="B67" s="281" t="s">
        <v>84</v>
      </c>
      <c r="C67" s="321" t="s">
        <v>85</v>
      </c>
      <c r="D67" s="321"/>
      <c r="E67" s="321"/>
      <c r="F67" s="321"/>
      <c r="G67" s="321"/>
      <c r="H67" s="321"/>
      <c r="I67" s="322"/>
      <c r="J67" s="321"/>
      <c r="K67" s="37"/>
    </row>
    <row r="68" spans="1:11" ht="31" x14ac:dyDescent="0.35">
      <c r="B68" s="153" t="s">
        <v>86</v>
      </c>
      <c r="C68" s="139" t="s">
        <v>87</v>
      </c>
      <c r="D68" s="302">
        <v>30000</v>
      </c>
      <c r="E68" s="316">
        <v>209030</v>
      </c>
      <c r="F68" s="154"/>
      <c r="G68" s="155">
        <f>SUM(D68:F68)</f>
        <v>239030</v>
      </c>
      <c r="H68" s="136">
        <v>1</v>
      </c>
      <c r="I68" s="259"/>
      <c r="J68" s="260"/>
      <c r="K68" s="180"/>
    </row>
    <row r="69" spans="1:11" ht="58.5" customHeight="1" x14ac:dyDescent="0.35">
      <c r="B69" s="153" t="s">
        <v>88</v>
      </c>
      <c r="C69" s="139" t="s">
        <v>89</v>
      </c>
      <c r="D69" s="302">
        <v>135949.34</v>
      </c>
      <c r="E69" s="309">
        <v>0</v>
      </c>
      <c r="F69" s="154"/>
      <c r="G69" s="155">
        <f t="shared" ref="G69:G75" si="5">SUM(D69:F69)</f>
        <v>135949.34</v>
      </c>
      <c r="H69" s="136">
        <v>1</v>
      </c>
      <c r="I69" s="259"/>
      <c r="J69" s="260"/>
      <c r="K69" s="180"/>
    </row>
    <row r="70" spans="1:11" ht="34.5" hidden="1" customHeight="1" x14ac:dyDescent="0.35">
      <c r="B70" s="153" t="s">
        <v>90</v>
      </c>
      <c r="C70" s="285"/>
      <c r="D70" s="308"/>
      <c r="E70" s="308"/>
      <c r="F70" s="258"/>
      <c r="G70" s="155">
        <f t="shared" si="5"/>
        <v>0</v>
      </c>
      <c r="H70" s="136"/>
      <c r="I70" s="259"/>
      <c r="J70" s="260"/>
      <c r="K70" s="180"/>
    </row>
    <row r="71" spans="1:11" ht="7.5" hidden="1" customHeight="1" x14ac:dyDescent="0.35">
      <c r="B71" s="153" t="s">
        <v>91</v>
      </c>
      <c r="C71" s="266"/>
      <c r="D71" s="304"/>
      <c r="E71" s="304"/>
      <c r="F71" s="258"/>
      <c r="G71" s="155">
        <f t="shared" si="5"/>
        <v>0</v>
      </c>
      <c r="H71" s="136"/>
      <c r="I71" s="259"/>
      <c r="J71" s="260"/>
      <c r="K71" s="180"/>
    </row>
    <row r="72" spans="1:11" ht="17.25" hidden="1" customHeight="1" x14ac:dyDescent="0.35">
      <c r="B72" s="153" t="s">
        <v>92</v>
      </c>
      <c r="C72" s="266"/>
      <c r="D72" s="304"/>
      <c r="E72" s="304"/>
      <c r="F72" s="258"/>
      <c r="G72" s="155">
        <f t="shared" si="5"/>
        <v>0</v>
      </c>
      <c r="H72" s="136"/>
      <c r="I72" s="259"/>
      <c r="J72" s="260"/>
      <c r="K72" s="180"/>
    </row>
    <row r="73" spans="1:11" ht="19.5" hidden="1" customHeight="1" x14ac:dyDescent="0.35">
      <c r="B73" s="153" t="s">
        <v>93</v>
      </c>
      <c r="C73" s="266"/>
      <c r="D73" s="304"/>
      <c r="E73" s="304"/>
      <c r="F73" s="258"/>
      <c r="G73" s="155">
        <f t="shared" si="5"/>
        <v>0</v>
      </c>
      <c r="H73" s="136"/>
      <c r="I73" s="259"/>
      <c r="J73" s="260"/>
      <c r="K73" s="180"/>
    </row>
    <row r="74" spans="1:11" ht="18.75" hidden="1" customHeight="1" x14ac:dyDescent="0.35">
      <c r="B74" s="153" t="s">
        <v>94</v>
      </c>
      <c r="C74" s="279"/>
      <c r="D74" s="305"/>
      <c r="E74" s="305"/>
      <c r="F74" s="235"/>
      <c r="G74" s="155">
        <f t="shared" si="5"/>
        <v>0</v>
      </c>
      <c r="H74" s="267"/>
      <c r="I74" s="268"/>
      <c r="J74" s="269"/>
      <c r="K74" s="180"/>
    </row>
    <row r="75" spans="1:11" ht="29.25" hidden="1" customHeight="1" x14ac:dyDescent="0.35">
      <c r="B75" s="153" t="s">
        <v>95</v>
      </c>
      <c r="C75" s="285"/>
      <c r="D75" s="305"/>
      <c r="E75" s="305"/>
      <c r="F75" s="235"/>
      <c r="G75" s="155">
        <f t="shared" si="5"/>
        <v>0</v>
      </c>
      <c r="H75" s="267"/>
      <c r="I75" s="268"/>
      <c r="J75" s="269"/>
      <c r="K75" s="180"/>
    </row>
    <row r="76" spans="1:11" ht="30.75" customHeight="1" x14ac:dyDescent="0.35">
      <c r="B76" s="153" t="s">
        <v>90</v>
      </c>
      <c r="C76" s="285" t="s">
        <v>96</v>
      </c>
      <c r="D76" s="305">
        <v>158000</v>
      </c>
      <c r="E76" s="305"/>
      <c r="F76" s="282"/>
      <c r="G76" s="155"/>
      <c r="H76" s="267"/>
      <c r="I76" s="268"/>
      <c r="J76" s="269"/>
      <c r="K76" s="180"/>
    </row>
    <row r="77" spans="1:11" ht="31.5" customHeight="1" x14ac:dyDescent="0.35">
      <c r="B77" s="153" t="s">
        <v>91</v>
      </c>
      <c r="C77" s="285" t="s">
        <v>97</v>
      </c>
      <c r="D77" s="305"/>
      <c r="E77" s="305">
        <v>64755</v>
      </c>
      <c r="F77" s="282"/>
      <c r="G77" s="155"/>
      <c r="H77" s="267"/>
      <c r="I77" s="268"/>
      <c r="J77" s="269"/>
      <c r="K77" s="180"/>
    </row>
    <row r="78" spans="1:11" ht="15.5" x14ac:dyDescent="0.35">
      <c r="B78" s="280"/>
      <c r="C78" s="270" t="s">
        <v>32</v>
      </c>
      <c r="D78" s="272">
        <f>SUM(D68:D77)</f>
        <v>323949.33999999997</v>
      </c>
      <c r="E78" s="272">
        <f>SUM(E68:E77)</f>
        <v>273785</v>
      </c>
      <c r="F78" s="277">
        <f>SUM(F68:F75)</f>
        <v>0</v>
      </c>
      <c r="G78" s="272">
        <f>SUM(G68:G75)</f>
        <v>374979.33999999997</v>
      </c>
      <c r="H78" s="272">
        <f>(H68*G68)+(H69*G69)+(H70*G70)+(H71*G71)+(H72*G72)+(H73*G73)+(H74*G74)+(H75*G75)</f>
        <v>374979.33999999997</v>
      </c>
      <c r="I78" s="272">
        <f>SUM(I68:I75)</f>
        <v>0</v>
      </c>
      <c r="J78" s="269"/>
      <c r="K78" s="38"/>
    </row>
    <row r="79" spans="1:11" ht="51" hidden="1" customHeight="1" x14ac:dyDescent="0.35">
      <c r="B79" s="79" t="s">
        <v>98</v>
      </c>
      <c r="C79" s="317"/>
      <c r="D79" s="317"/>
      <c r="E79" s="317"/>
      <c r="F79" s="317"/>
      <c r="G79" s="317"/>
      <c r="H79" s="317"/>
      <c r="I79" s="318"/>
      <c r="J79" s="317"/>
      <c r="K79" s="37"/>
    </row>
    <row r="80" spans="1:11" ht="15.5" hidden="1" x14ac:dyDescent="0.35">
      <c r="B80" s="175" t="s">
        <v>99</v>
      </c>
      <c r="C80" s="181"/>
      <c r="D80" s="176"/>
      <c r="E80" s="176"/>
      <c r="F80" s="176"/>
      <c r="G80" s="177">
        <f>SUM(D80:F80)</f>
        <v>0</v>
      </c>
      <c r="H80" s="182"/>
      <c r="I80" s="178"/>
      <c r="J80" s="179"/>
      <c r="K80" s="180"/>
    </row>
    <row r="81" spans="1:11" ht="15.5" hidden="1" x14ac:dyDescent="0.35">
      <c r="B81" s="175" t="s">
        <v>100</v>
      </c>
      <c r="C81" s="181"/>
      <c r="D81" s="176"/>
      <c r="E81" s="176"/>
      <c r="F81" s="176"/>
      <c r="G81" s="177">
        <f t="shared" ref="G81:G87" si="6">SUM(D81:F81)</f>
        <v>0</v>
      </c>
      <c r="H81" s="182"/>
      <c r="I81" s="178"/>
      <c r="J81" s="179"/>
      <c r="K81" s="180"/>
    </row>
    <row r="82" spans="1:11" ht="15.5" hidden="1" x14ac:dyDescent="0.35">
      <c r="B82" s="175" t="s">
        <v>101</v>
      </c>
      <c r="C82" s="181"/>
      <c r="D82" s="176"/>
      <c r="E82" s="176"/>
      <c r="F82" s="176"/>
      <c r="G82" s="177">
        <f t="shared" si="6"/>
        <v>0</v>
      </c>
      <c r="H82" s="182"/>
      <c r="I82" s="178"/>
      <c r="J82" s="179"/>
      <c r="K82" s="180"/>
    </row>
    <row r="83" spans="1:11" ht="15.5" hidden="1" x14ac:dyDescent="0.35">
      <c r="A83" s="27"/>
      <c r="B83" s="175" t="s">
        <v>102</v>
      </c>
      <c r="C83" s="181"/>
      <c r="D83" s="176"/>
      <c r="E83" s="176"/>
      <c r="F83" s="176"/>
      <c r="G83" s="177">
        <f t="shared" si="6"/>
        <v>0</v>
      </c>
      <c r="H83" s="182"/>
      <c r="I83" s="178"/>
      <c r="J83" s="179"/>
      <c r="K83" s="180"/>
    </row>
    <row r="84" spans="1:11" s="27" customFormat="1" ht="15.5" hidden="1" x14ac:dyDescent="0.35">
      <c r="A84" s="26"/>
      <c r="B84" s="175" t="s">
        <v>103</v>
      </c>
      <c r="C84" s="181"/>
      <c r="D84" s="176"/>
      <c r="E84" s="176"/>
      <c r="F84" s="176"/>
      <c r="G84" s="177">
        <f t="shared" si="6"/>
        <v>0</v>
      </c>
      <c r="H84" s="182"/>
      <c r="I84" s="178"/>
      <c r="J84" s="179"/>
      <c r="K84" s="180"/>
    </row>
    <row r="85" spans="1:11" ht="15.5" hidden="1" x14ac:dyDescent="0.35">
      <c r="B85" s="175" t="s">
        <v>104</v>
      </c>
      <c r="C85" s="181"/>
      <c r="D85" s="176"/>
      <c r="E85" s="176"/>
      <c r="F85" s="176"/>
      <c r="G85" s="177">
        <f t="shared" si="6"/>
        <v>0</v>
      </c>
      <c r="H85" s="182"/>
      <c r="I85" s="178"/>
      <c r="J85" s="179"/>
      <c r="K85" s="180"/>
    </row>
    <row r="86" spans="1:11" ht="15.5" hidden="1" x14ac:dyDescent="0.35">
      <c r="B86" s="175" t="s">
        <v>105</v>
      </c>
      <c r="C86" s="283"/>
      <c r="D86" s="183"/>
      <c r="E86" s="183"/>
      <c r="F86" s="183"/>
      <c r="G86" s="177">
        <f t="shared" si="6"/>
        <v>0</v>
      </c>
      <c r="H86" s="184"/>
      <c r="I86" s="185"/>
      <c r="J86" s="186"/>
      <c r="K86" s="180"/>
    </row>
    <row r="87" spans="1:11" ht="15.5" hidden="1" x14ac:dyDescent="0.35">
      <c r="B87" s="175" t="s">
        <v>106</v>
      </c>
      <c r="C87" s="283"/>
      <c r="D87" s="183"/>
      <c r="E87" s="183"/>
      <c r="F87" s="183"/>
      <c r="G87" s="177">
        <f t="shared" si="6"/>
        <v>0</v>
      </c>
      <c r="H87" s="184"/>
      <c r="I87" s="185"/>
      <c r="J87" s="186"/>
      <c r="K87" s="180"/>
    </row>
    <row r="88" spans="1:11" ht="15.5" hidden="1" x14ac:dyDescent="0.35">
      <c r="C88" s="80" t="s">
        <v>32</v>
      </c>
      <c r="D88" s="13">
        <f>SUM(D80:D87)</f>
        <v>0</v>
      </c>
      <c r="E88" s="13">
        <f>SUM(E80:E87)</f>
        <v>0</v>
      </c>
      <c r="F88" s="13">
        <f>SUM(F80:F87)</f>
        <v>0</v>
      </c>
      <c r="G88" s="13">
        <f>SUM(G80:G87)</f>
        <v>0</v>
      </c>
      <c r="H88" s="91">
        <f>(H80*G80)+(H81*G81)+(H82*G82)+(H83*G83)+(H84*G84)+(H85*G85)+(H86*G86)+(H87*G87)</f>
        <v>0</v>
      </c>
      <c r="I88" s="91">
        <f>SUM(I80:I87)</f>
        <v>0</v>
      </c>
      <c r="J88" s="186"/>
      <c r="K88" s="38"/>
    </row>
    <row r="89" spans="1:11" ht="51" hidden="1" customHeight="1" x14ac:dyDescent="0.35">
      <c r="B89" s="79" t="s">
        <v>107</v>
      </c>
      <c r="C89" s="317"/>
      <c r="D89" s="317"/>
      <c r="E89" s="317"/>
      <c r="F89" s="317"/>
      <c r="G89" s="317"/>
      <c r="H89" s="317"/>
      <c r="I89" s="318"/>
      <c r="J89" s="317"/>
      <c r="K89" s="37"/>
    </row>
    <row r="90" spans="1:11" ht="15.5" hidden="1" x14ac:dyDescent="0.35">
      <c r="B90" s="175" t="s">
        <v>108</v>
      </c>
      <c r="C90" s="181"/>
      <c r="D90" s="176"/>
      <c r="E90" s="176"/>
      <c r="F90" s="176"/>
      <c r="G90" s="177">
        <f>SUM(D90:F90)</f>
        <v>0</v>
      </c>
      <c r="H90" s="182"/>
      <c r="I90" s="178"/>
      <c r="J90" s="179"/>
      <c r="K90" s="180"/>
    </row>
    <row r="91" spans="1:11" ht="15.5" hidden="1" x14ac:dyDescent="0.35">
      <c r="B91" s="175" t="s">
        <v>109</v>
      </c>
      <c r="C91" s="181"/>
      <c r="D91" s="176"/>
      <c r="E91" s="176"/>
      <c r="F91" s="176"/>
      <c r="G91" s="177">
        <f t="shared" ref="G91:G97" si="7">SUM(D91:F91)</f>
        <v>0</v>
      </c>
      <c r="H91" s="182"/>
      <c r="I91" s="178"/>
      <c r="J91" s="179"/>
      <c r="K91" s="180"/>
    </row>
    <row r="92" spans="1:11" ht="15.5" hidden="1" x14ac:dyDescent="0.35">
      <c r="B92" s="175" t="s">
        <v>110</v>
      </c>
      <c r="C92" s="181"/>
      <c r="D92" s="176"/>
      <c r="E92" s="176"/>
      <c r="F92" s="176"/>
      <c r="G92" s="177">
        <f t="shared" si="7"/>
        <v>0</v>
      </c>
      <c r="H92" s="182"/>
      <c r="I92" s="178"/>
      <c r="J92" s="179"/>
      <c r="K92" s="180"/>
    </row>
    <row r="93" spans="1:11" ht="15.5" hidden="1" x14ac:dyDescent="0.35">
      <c r="B93" s="175" t="s">
        <v>111</v>
      </c>
      <c r="C93" s="181"/>
      <c r="D93" s="176"/>
      <c r="E93" s="176"/>
      <c r="F93" s="176"/>
      <c r="G93" s="177">
        <f t="shared" si="7"/>
        <v>0</v>
      </c>
      <c r="H93" s="182"/>
      <c r="I93" s="178"/>
      <c r="J93" s="179"/>
      <c r="K93" s="180"/>
    </row>
    <row r="94" spans="1:11" ht="15.5" hidden="1" x14ac:dyDescent="0.35">
      <c r="B94" s="175" t="s">
        <v>112</v>
      </c>
      <c r="C94" s="181"/>
      <c r="D94" s="176"/>
      <c r="E94" s="176"/>
      <c r="F94" s="176"/>
      <c r="G94" s="177">
        <f t="shared" si="7"/>
        <v>0</v>
      </c>
      <c r="H94" s="182"/>
      <c r="I94" s="178"/>
      <c r="J94" s="179"/>
      <c r="K94" s="180"/>
    </row>
    <row r="95" spans="1:11" ht="15.5" hidden="1" x14ac:dyDescent="0.35">
      <c r="B95" s="175" t="s">
        <v>113</v>
      </c>
      <c r="C95" s="181"/>
      <c r="D95" s="176"/>
      <c r="E95" s="176"/>
      <c r="F95" s="176"/>
      <c r="G95" s="177">
        <f t="shared" si="7"/>
        <v>0</v>
      </c>
      <c r="H95" s="182"/>
      <c r="I95" s="178"/>
      <c r="J95" s="179"/>
      <c r="K95" s="180"/>
    </row>
    <row r="96" spans="1:11" ht="15.5" hidden="1" x14ac:dyDescent="0.35">
      <c r="B96" s="175" t="s">
        <v>114</v>
      </c>
      <c r="C96" s="283"/>
      <c r="D96" s="183"/>
      <c r="E96" s="183"/>
      <c r="F96" s="183"/>
      <c r="G96" s="177">
        <f t="shared" si="7"/>
        <v>0</v>
      </c>
      <c r="H96" s="184"/>
      <c r="I96" s="185"/>
      <c r="J96" s="186"/>
      <c r="K96" s="180"/>
    </row>
    <row r="97" spans="2:11" ht="15.5" hidden="1" x14ac:dyDescent="0.35">
      <c r="B97" s="175" t="s">
        <v>115</v>
      </c>
      <c r="C97" s="283"/>
      <c r="D97" s="183"/>
      <c r="E97" s="183"/>
      <c r="F97" s="183"/>
      <c r="G97" s="177">
        <f t="shared" si="7"/>
        <v>0</v>
      </c>
      <c r="H97" s="184"/>
      <c r="I97" s="185"/>
      <c r="J97" s="186"/>
      <c r="K97" s="180"/>
    </row>
    <row r="98" spans="2:11" ht="15.5" hidden="1" x14ac:dyDescent="0.35">
      <c r="C98" s="80" t="s">
        <v>32</v>
      </c>
      <c r="D98" s="10">
        <f>SUM(D90:D97)</f>
        <v>0</v>
      </c>
      <c r="E98" s="10">
        <f>SUM(E90:E97)</f>
        <v>0</v>
      </c>
      <c r="F98" s="10">
        <f>SUM(F90:F97)</f>
        <v>0</v>
      </c>
      <c r="G98" s="10">
        <f>SUM(G90:G97)</f>
        <v>0</v>
      </c>
      <c r="H98" s="91">
        <f>(H90*G90)+(H91*G91)+(H92*G92)+(H93*G93)+(H94*G94)+(H95*G95)+(H96*G96)+(H97*G97)</f>
        <v>0</v>
      </c>
      <c r="I98" s="91">
        <f>SUM(I90:I97)</f>
        <v>0</v>
      </c>
      <c r="J98" s="186"/>
      <c r="K98" s="38"/>
    </row>
    <row r="99" spans="2:11" ht="15.75" hidden="1" customHeight="1" x14ac:dyDescent="0.35">
      <c r="B99" s="5"/>
      <c r="C99" s="187"/>
      <c r="D99" s="191"/>
      <c r="E99" s="191"/>
      <c r="F99" s="191"/>
      <c r="G99" s="191"/>
      <c r="H99" s="191"/>
      <c r="I99" s="191"/>
      <c r="J99" s="187"/>
      <c r="K99" s="3"/>
    </row>
    <row r="100" spans="2:11" ht="51" hidden="1" customHeight="1" x14ac:dyDescent="0.35">
      <c r="B100" s="80" t="s">
        <v>116</v>
      </c>
      <c r="C100" s="319"/>
      <c r="D100" s="319"/>
      <c r="E100" s="319"/>
      <c r="F100" s="319"/>
      <c r="G100" s="319"/>
      <c r="H100" s="319"/>
      <c r="I100" s="320"/>
      <c r="J100" s="319"/>
      <c r="K100" s="9"/>
    </row>
    <row r="101" spans="2:11" ht="51" hidden="1" customHeight="1" x14ac:dyDescent="0.35">
      <c r="B101" s="79" t="s">
        <v>117</v>
      </c>
      <c r="C101" s="317"/>
      <c r="D101" s="317"/>
      <c r="E101" s="317"/>
      <c r="F101" s="317"/>
      <c r="G101" s="317"/>
      <c r="H101" s="317"/>
      <c r="I101" s="318"/>
      <c r="J101" s="317"/>
      <c r="K101" s="37"/>
    </row>
    <row r="102" spans="2:11" ht="15.5" hidden="1" x14ac:dyDescent="0.35">
      <c r="B102" s="175" t="s">
        <v>118</v>
      </c>
      <c r="C102" s="181"/>
      <c r="D102" s="176"/>
      <c r="E102" s="176"/>
      <c r="F102" s="176"/>
      <c r="G102" s="177">
        <f>SUM(D102:F102)</f>
        <v>0</v>
      </c>
      <c r="H102" s="182"/>
      <c r="I102" s="178"/>
      <c r="J102" s="179"/>
      <c r="K102" s="180"/>
    </row>
    <row r="103" spans="2:11" ht="15.5" hidden="1" x14ac:dyDescent="0.35">
      <c r="B103" s="175" t="s">
        <v>119</v>
      </c>
      <c r="C103" s="181"/>
      <c r="D103" s="176"/>
      <c r="E103" s="176"/>
      <c r="F103" s="176"/>
      <c r="G103" s="177">
        <f t="shared" ref="G103:G109" si="8">SUM(D103:F103)</f>
        <v>0</v>
      </c>
      <c r="H103" s="182"/>
      <c r="I103" s="178"/>
      <c r="J103" s="179"/>
      <c r="K103" s="180"/>
    </row>
    <row r="104" spans="2:11" ht="15.5" hidden="1" x14ac:dyDescent="0.35">
      <c r="B104" s="175" t="s">
        <v>120</v>
      </c>
      <c r="C104" s="181"/>
      <c r="D104" s="176"/>
      <c r="E104" s="176"/>
      <c r="F104" s="176"/>
      <c r="G104" s="177">
        <f t="shared" si="8"/>
        <v>0</v>
      </c>
      <c r="H104" s="182"/>
      <c r="I104" s="178"/>
      <c r="J104" s="179"/>
      <c r="K104" s="180"/>
    </row>
    <row r="105" spans="2:11" ht="15.5" hidden="1" x14ac:dyDescent="0.35">
      <c r="B105" s="175" t="s">
        <v>121</v>
      </c>
      <c r="C105" s="181"/>
      <c r="D105" s="176"/>
      <c r="E105" s="176"/>
      <c r="F105" s="176"/>
      <c r="G105" s="177">
        <f t="shared" si="8"/>
        <v>0</v>
      </c>
      <c r="H105" s="182"/>
      <c r="I105" s="178"/>
      <c r="J105" s="179"/>
      <c r="K105" s="180"/>
    </row>
    <row r="106" spans="2:11" ht="15.5" hidden="1" x14ac:dyDescent="0.35">
      <c r="B106" s="175" t="s">
        <v>122</v>
      </c>
      <c r="C106" s="181"/>
      <c r="D106" s="176"/>
      <c r="E106" s="176"/>
      <c r="F106" s="176"/>
      <c r="G106" s="177">
        <f t="shared" si="8"/>
        <v>0</v>
      </c>
      <c r="H106" s="182"/>
      <c r="I106" s="178"/>
      <c r="J106" s="179"/>
      <c r="K106" s="180"/>
    </row>
    <row r="107" spans="2:11" ht="15.5" hidden="1" x14ac:dyDescent="0.35">
      <c r="B107" s="175" t="s">
        <v>123</v>
      </c>
      <c r="C107" s="181"/>
      <c r="D107" s="176"/>
      <c r="E107" s="176"/>
      <c r="F107" s="176"/>
      <c r="G107" s="177">
        <f t="shared" si="8"/>
        <v>0</v>
      </c>
      <c r="H107" s="182"/>
      <c r="I107" s="178"/>
      <c r="J107" s="179"/>
      <c r="K107" s="180"/>
    </row>
    <row r="108" spans="2:11" ht="15.5" hidden="1" x14ac:dyDescent="0.35">
      <c r="B108" s="175" t="s">
        <v>124</v>
      </c>
      <c r="C108" s="283"/>
      <c r="D108" s="183"/>
      <c r="E108" s="183"/>
      <c r="F108" s="183"/>
      <c r="G108" s="177">
        <f t="shared" si="8"/>
        <v>0</v>
      </c>
      <c r="H108" s="184"/>
      <c r="I108" s="185"/>
      <c r="J108" s="186"/>
      <c r="K108" s="180"/>
    </row>
    <row r="109" spans="2:11" ht="15.5" hidden="1" x14ac:dyDescent="0.35">
      <c r="B109" s="175" t="s">
        <v>125</v>
      </c>
      <c r="C109" s="283"/>
      <c r="D109" s="183"/>
      <c r="E109" s="183"/>
      <c r="F109" s="183"/>
      <c r="G109" s="177">
        <f t="shared" si="8"/>
        <v>0</v>
      </c>
      <c r="H109" s="184"/>
      <c r="I109" s="185"/>
      <c r="J109" s="186"/>
      <c r="K109" s="180"/>
    </row>
    <row r="110" spans="2:11" ht="15.5" hidden="1" x14ac:dyDescent="0.35">
      <c r="C110" s="80" t="s">
        <v>32</v>
      </c>
      <c r="D110" s="10">
        <f>SUM(D102:D109)</f>
        <v>0</v>
      </c>
      <c r="E110" s="10">
        <f>SUM(E102:E109)</f>
        <v>0</v>
      </c>
      <c r="F110" s="10">
        <f>SUM(F102:F109)</f>
        <v>0</v>
      </c>
      <c r="G110" s="13">
        <f>SUM(G102:G109)</f>
        <v>0</v>
      </c>
      <c r="H110" s="91">
        <f>(H102*G102)+(H103*G103)+(H104*G104)+(H105*G105)+(H106*G106)+(H107*G107)+(H108*G108)+(H109*G109)</f>
        <v>0</v>
      </c>
      <c r="I110" s="91">
        <f>SUM(I102:I109)</f>
        <v>0</v>
      </c>
      <c r="J110" s="186"/>
      <c r="K110" s="38"/>
    </row>
    <row r="111" spans="2:11" ht="51" hidden="1" customHeight="1" x14ac:dyDescent="0.35">
      <c r="B111" s="79" t="s">
        <v>126</v>
      </c>
      <c r="C111" s="317"/>
      <c r="D111" s="317"/>
      <c r="E111" s="317"/>
      <c r="F111" s="317"/>
      <c r="G111" s="317"/>
      <c r="H111" s="317"/>
      <c r="I111" s="318"/>
      <c r="J111" s="317"/>
      <c r="K111" s="37"/>
    </row>
    <row r="112" spans="2:11" ht="15.5" hidden="1" x14ac:dyDescent="0.35">
      <c r="B112" s="175" t="s">
        <v>127</v>
      </c>
      <c r="C112" s="181"/>
      <c r="D112" s="176"/>
      <c r="E112" s="176"/>
      <c r="F112" s="176"/>
      <c r="G112" s="177">
        <f>SUM(D112:F112)</f>
        <v>0</v>
      </c>
      <c r="H112" s="182"/>
      <c r="I112" s="178"/>
      <c r="J112" s="179"/>
      <c r="K112" s="180"/>
    </row>
    <row r="113" spans="2:11" ht="15.5" hidden="1" x14ac:dyDescent="0.35">
      <c r="B113" s="175" t="s">
        <v>128</v>
      </c>
      <c r="C113" s="181"/>
      <c r="D113" s="176"/>
      <c r="E113" s="176"/>
      <c r="F113" s="176"/>
      <c r="G113" s="177">
        <f t="shared" ref="G113:G119" si="9">SUM(D113:F113)</f>
        <v>0</v>
      </c>
      <c r="H113" s="182"/>
      <c r="I113" s="178"/>
      <c r="J113" s="179"/>
      <c r="K113" s="180"/>
    </row>
    <row r="114" spans="2:11" ht="15.5" hidden="1" x14ac:dyDescent="0.35">
      <c r="B114" s="175" t="s">
        <v>129</v>
      </c>
      <c r="C114" s="181"/>
      <c r="D114" s="176"/>
      <c r="E114" s="176"/>
      <c r="F114" s="176"/>
      <c r="G114" s="177">
        <f t="shared" si="9"/>
        <v>0</v>
      </c>
      <c r="H114" s="182"/>
      <c r="I114" s="178"/>
      <c r="J114" s="179"/>
      <c r="K114" s="180"/>
    </row>
    <row r="115" spans="2:11" ht="15.5" hidden="1" x14ac:dyDescent="0.35">
      <c r="B115" s="175" t="s">
        <v>130</v>
      </c>
      <c r="C115" s="181"/>
      <c r="D115" s="176"/>
      <c r="E115" s="176"/>
      <c r="F115" s="176"/>
      <c r="G115" s="177">
        <f t="shared" si="9"/>
        <v>0</v>
      </c>
      <c r="H115" s="182"/>
      <c r="I115" s="178"/>
      <c r="J115" s="179"/>
      <c r="K115" s="180"/>
    </row>
    <row r="116" spans="2:11" ht="15.5" hidden="1" x14ac:dyDescent="0.35">
      <c r="B116" s="175" t="s">
        <v>131</v>
      </c>
      <c r="C116" s="181"/>
      <c r="D116" s="176"/>
      <c r="E116" s="176"/>
      <c r="F116" s="176"/>
      <c r="G116" s="177">
        <f t="shared" si="9"/>
        <v>0</v>
      </c>
      <c r="H116" s="182"/>
      <c r="I116" s="178"/>
      <c r="J116" s="179"/>
      <c r="K116" s="180"/>
    </row>
    <row r="117" spans="2:11" ht="15.5" hidden="1" x14ac:dyDescent="0.35">
      <c r="B117" s="175" t="s">
        <v>132</v>
      </c>
      <c r="C117" s="181"/>
      <c r="D117" s="176"/>
      <c r="E117" s="176"/>
      <c r="F117" s="176"/>
      <c r="G117" s="177">
        <f t="shared" si="9"/>
        <v>0</v>
      </c>
      <c r="H117" s="182"/>
      <c r="I117" s="178"/>
      <c r="J117" s="179"/>
      <c r="K117" s="180"/>
    </row>
    <row r="118" spans="2:11" ht="15.5" hidden="1" x14ac:dyDescent="0.35">
      <c r="B118" s="175" t="s">
        <v>133</v>
      </c>
      <c r="C118" s="283"/>
      <c r="D118" s="183"/>
      <c r="E118" s="183"/>
      <c r="F118" s="183"/>
      <c r="G118" s="177">
        <f t="shared" si="9"/>
        <v>0</v>
      </c>
      <c r="H118" s="184"/>
      <c r="I118" s="185"/>
      <c r="J118" s="186"/>
      <c r="K118" s="180"/>
    </row>
    <row r="119" spans="2:11" ht="15.5" hidden="1" x14ac:dyDescent="0.35">
      <c r="B119" s="175" t="s">
        <v>134</v>
      </c>
      <c r="C119" s="283"/>
      <c r="D119" s="183"/>
      <c r="E119" s="183"/>
      <c r="F119" s="183"/>
      <c r="G119" s="177">
        <f t="shared" si="9"/>
        <v>0</v>
      </c>
      <c r="H119" s="184"/>
      <c r="I119" s="185"/>
      <c r="J119" s="186"/>
      <c r="K119" s="180"/>
    </row>
    <row r="120" spans="2:11" ht="15.5" hidden="1" x14ac:dyDescent="0.35">
      <c r="C120" s="80" t="s">
        <v>32</v>
      </c>
      <c r="D120" s="13">
        <f>SUM(D112:D119)</f>
        <v>0</v>
      </c>
      <c r="E120" s="13">
        <f>SUM(E112:E119)</f>
        <v>0</v>
      </c>
      <c r="F120" s="13">
        <f>SUM(F112:F119)</f>
        <v>0</v>
      </c>
      <c r="G120" s="13">
        <f>SUM(G112:G119)</f>
        <v>0</v>
      </c>
      <c r="H120" s="91">
        <f>(H112*G112)+(H113*G113)+(H114*G114)+(H115*G115)+(H116*G116)+(H117*G117)+(H118*G118)+(H119*G119)</f>
        <v>0</v>
      </c>
      <c r="I120" s="91">
        <f>SUM(I112:I119)</f>
        <v>0</v>
      </c>
      <c r="J120" s="186"/>
      <c r="K120" s="38"/>
    </row>
    <row r="121" spans="2:11" ht="51" hidden="1" customHeight="1" x14ac:dyDescent="0.35">
      <c r="B121" s="114" t="s">
        <v>135</v>
      </c>
      <c r="C121" s="317"/>
      <c r="D121" s="317"/>
      <c r="E121" s="317"/>
      <c r="F121" s="317"/>
      <c r="G121" s="317"/>
      <c r="H121" s="317"/>
      <c r="I121" s="318"/>
      <c r="J121" s="317"/>
      <c r="K121" s="37"/>
    </row>
    <row r="122" spans="2:11" ht="15.5" hidden="1" x14ac:dyDescent="0.35">
      <c r="B122" s="175" t="s">
        <v>136</v>
      </c>
      <c r="C122" s="181"/>
      <c r="D122" s="176"/>
      <c r="E122" s="176"/>
      <c r="F122" s="176"/>
      <c r="G122" s="177">
        <f>SUM(D122:F122)</f>
        <v>0</v>
      </c>
      <c r="H122" s="182"/>
      <c r="I122" s="178"/>
      <c r="J122" s="179"/>
      <c r="K122" s="180"/>
    </row>
    <row r="123" spans="2:11" ht="15.5" hidden="1" x14ac:dyDescent="0.35">
      <c r="B123" s="175" t="s">
        <v>137</v>
      </c>
      <c r="C123" s="181"/>
      <c r="D123" s="176"/>
      <c r="E123" s="176"/>
      <c r="F123" s="176"/>
      <c r="G123" s="177">
        <f t="shared" ref="G123:G129" si="10">SUM(D123:F123)</f>
        <v>0</v>
      </c>
      <c r="H123" s="182"/>
      <c r="I123" s="178"/>
      <c r="J123" s="179"/>
      <c r="K123" s="180"/>
    </row>
    <row r="124" spans="2:11" ht="15.5" hidden="1" x14ac:dyDescent="0.35">
      <c r="B124" s="175" t="s">
        <v>138</v>
      </c>
      <c r="C124" s="181"/>
      <c r="D124" s="176"/>
      <c r="E124" s="176"/>
      <c r="F124" s="176"/>
      <c r="G124" s="177">
        <f t="shared" si="10"/>
        <v>0</v>
      </c>
      <c r="H124" s="182"/>
      <c r="I124" s="178"/>
      <c r="J124" s="179"/>
      <c r="K124" s="180"/>
    </row>
    <row r="125" spans="2:11" ht="15.5" hidden="1" x14ac:dyDescent="0.35">
      <c r="B125" s="175" t="s">
        <v>139</v>
      </c>
      <c r="C125" s="181"/>
      <c r="D125" s="176"/>
      <c r="E125" s="176"/>
      <c r="F125" s="176"/>
      <c r="G125" s="177">
        <f t="shared" si="10"/>
        <v>0</v>
      </c>
      <c r="H125" s="182"/>
      <c r="I125" s="178"/>
      <c r="J125" s="179"/>
      <c r="K125" s="180"/>
    </row>
    <row r="126" spans="2:11" ht="15.5" hidden="1" x14ac:dyDescent="0.35">
      <c r="B126" s="175" t="s">
        <v>140</v>
      </c>
      <c r="C126" s="181"/>
      <c r="D126" s="176"/>
      <c r="E126" s="176"/>
      <c r="F126" s="176"/>
      <c r="G126" s="177">
        <f t="shared" si="10"/>
        <v>0</v>
      </c>
      <c r="H126" s="182"/>
      <c r="I126" s="178"/>
      <c r="J126" s="179"/>
      <c r="K126" s="180"/>
    </row>
    <row r="127" spans="2:11" ht="15.5" hidden="1" x14ac:dyDescent="0.35">
      <c r="B127" s="175" t="s">
        <v>141</v>
      </c>
      <c r="C127" s="181"/>
      <c r="D127" s="176"/>
      <c r="E127" s="176"/>
      <c r="F127" s="176"/>
      <c r="G127" s="177">
        <f t="shared" si="10"/>
        <v>0</v>
      </c>
      <c r="H127" s="182"/>
      <c r="I127" s="178"/>
      <c r="J127" s="179"/>
      <c r="K127" s="180"/>
    </row>
    <row r="128" spans="2:11" ht="15.5" hidden="1" x14ac:dyDescent="0.35">
      <c r="B128" s="175" t="s">
        <v>142</v>
      </c>
      <c r="C128" s="283"/>
      <c r="D128" s="183"/>
      <c r="E128" s="183"/>
      <c r="F128" s="183"/>
      <c r="G128" s="177">
        <f t="shared" si="10"/>
        <v>0</v>
      </c>
      <c r="H128" s="184"/>
      <c r="I128" s="185"/>
      <c r="J128" s="186"/>
      <c r="K128" s="180"/>
    </row>
    <row r="129" spans="2:11" ht="15.5" hidden="1" x14ac:dyDescent="0.35">
      <c r="B129" s="175" t="s">
        <v>143</v>
      </c>
      <c r="C129" s="283"/>
      <c r="D129" s="183"/>
      <c r="E129" s="183"/>
      <c r="F129" s="183"/>
      <c r="G129" s="177">
        <f t="shared" si="10"/>
        <v>0</v>
      </c>
      <c r="H129" s="184"/>
      <c r="I129" s="185"/>
      <c r="J129" s="186"/>
      <c r="K129" s="180"/>
    </row>
    <row r="130" spans="2:11" ht="15.5" hidden="1" x14ac:dyDescent="0.35">
      <c r="C130" s="80" t="s">
        <v>32</v>
      </c>
      <c r="D130" s="13">
        <f>SUM(D122:D129)</f>
        <v>0</v>
      </c>
      <c r="E130" s="13">
        <f>SUM(E122:E129)</f>
        <v>0</v>
      </c>
      <c r="F130" s="13">
        <f>SUM(F122:F129)</f>
        <v>0</v>
      </c>
      <c r="G130" s="13">
        <f>SUM(G122:G129)</f>
        <v>0</v>
      </c>
      <c r="H130" s="91">
        <f>(H122*G122)+(H123*G123)+(H124*G124)+(H125*G125)+(H126*G126)+(H127*G127)+(H128*G128)+(H129*G129)</f>
        <v>0</v>
      </c>
      <c r="I130" s="91">
        <f>SUM(I122:I129)</f>
        <v>0</v>
      </c>
      <c r="J130" s="186"/>
      <c r="K130" s="38"/>
    </row>
    <row r="131" spans="2:11" ht="51" hidden="1" customHeight="1" x14ac:dyDescent="0.35">
      <c r="B131" s="114" t="s">
        <v>144</v>
      </c>
      <c r="C131" s="317"/>
      <c r="D131" s="317"/>
      <c r="E131" s="317"/>
      <c r="F131" s="317"/>
      <c r="G131" s="317"/>
      <c r="H131" s="317"/>
      <c r="I131" s="318"/>
      <c r="J131" s="317"/>
      <c r="K131" s="37"/>
    </row>
    <row r="132" spans="2:11" ht="15.5" hidden="1" x14ac:dyDescent="0.35">
      <c r="B132" s="175" t="s">
        <v>145</v>
      </c>
      <c r="C132" s="181"/>
      <c r="D132" s="176"/>
      <c r="E132" s="176"/>
      <c r="F132" s="176"/>
      <c r="G132" s="177">
        <f>SUM(D132:F132)</f>
        <v>0</v>
      </c>
      <c r="H132" s="182"/>
      <c r="I132" s="178"/>
      <c r="J132" s="179"/>
      <c r="K132" s="180"/>
    </row>
    <row r="133" spans="2:11" ht="15.5" hidden="1" x14ac:dyDescent="0.35">
      <c r="B133" s="175" t="s">
        <v>146</v>
      </c>
      <c r="C133" s="181"/>
      <c r="D133" s="176"/>
      <c r="E133" s="176"/>
      <c r="F133" s="176"/>
      <c r="G133" s="177">
        <f t="shared" ref="G133:G139" si="11">SUM(D133:F133)</f>
        <v>0</v>
      </c>
      <c r="H133" s="182"/>
      <c r="I133" s="178"/>
      <c r="J133" s="179"/>
      <c r="K133" s="180"/>
    </row>
    <row r="134" spans="2:11" ht="15.5" hidden="1" x14ac:dyDescent="0.35">
      <c r="B134" s="175" t="s">
        <v>147</v>
      </c>
      <c r="C134" s="181"/>
      <c r="D134" s="176"/>
      <c r="E134" s="176"/>
      <c r="F134" s="176"/>
      <c r="G134" s="177">
        <f t="shared" si="11"/>
        <v>0</v>
      </c>
      <c r="H134" s="182"/>
      <c r="I134" s="178"/>
      <c r="J134" s="179"/>
      <c r="K134" s="180"/>
    </row>
    <row r="135" spans="2:11" ht="15.5" hidden="1" x14ac:dyDescent="0.35">
      <c r="B135" s="175" t="s">
        <v>148</v>
      </c>
      <c r="C135" s="181"/>
      <c r="D135" s="176"/>
      <c r="E135" s="176"/>
      <c r="F135" s="176"/>
      <c r="G135" s="177">
        <f t="shared" si="11"/>
        <v>0</v>
      </c>
      <c r="H135" s="182"/>
      <c r="I135" s="178"/>
      <c r="J135" s="179"/>
      <c r="K135" s="180"/>
    </row>
    <row r="136" spans="2:11" ht="15.5" hidden="1" x14ac:dyDescent="0.35">
      <c r="B136" s="175" t="s">
        <v>149</v>
      </c>
      <c r="C136" s="181"/>
      <c r="D136" s="176"/>
      <c r="E136" s="176"/>
      <c r="F136" s="176"/>
      <c r="G136" s="177">
        <f t="shared" si="11"/>
        <v>0</v>
      </c>
      <c r="H136" s="182"/>
      <c r="I136" s="178"/>
      <c r="J136" s="179"/>
      <c r="K136" s="180"/>
    </row>
    <row r="137" spans="2:11" ht="15.5" hidden="1" x14ac:dyDescent="0.35">
      <c r="B137" s="175" t="s">
        <v>150</v>
      </c>
      <c r="C137" s="181"/>
      <c r="D137" s="176"/>
      <c r="E137" s="176"/>
      <c r="F137" s="176"/>
      <c r="G137" s="177">
        <f t="shared" si="11"/>
        <v>0</v>
      </c>
      <c r="H137" s="182"/>
      <c r="I137" s="178"/>
      <c r="J137" s="179"/>
      <c r="K137" s="180"/>
    </row>
    <row r="138" spans="2:11" ht="15.5" hidden="1" x14ac:dyDescent="0.35">
      <c r="B138" s="175" t="s">
        <v>151</v>
      </c>
      <c r="C138" s="283"/>
      <c r="D138" s="183"/>
      <c r="E138" s="183"/>
      <c r="F138" s="183"/>
      <c r="G138" s="177">
        <f t="shared" si="11"/>
        <v>0</v>
      </c>
      <c r="H138" s="184"/>
      <c r="I138" s="185"/>
      <c r="J138" s="186"/>
      <c r="K138" s="180"/>
    </row>
    <row r="139" spans="2:11" ht="15.5" hidden="1" x14ac:dyDescent="0.35">
      <c r="B139" s="175" t="s">
        <v>152</v>
      </c>
      <c r="C139" s="283"/>
      <c r="D139" s="183"/>
      <c r="E139" s="183"/>
      <c r="F139" s="183"/>
      <c r="G139" s="177">
        <f t="shared" si="11"/>
        <v>0</v>
      </c>
      <c r="H139" s="184"/>
      <c r="I139" s="185"/>
      <c r="J139" s="186"/>
      <c r="K139" s="180"/>
    </row>
    <row r="140" spans="2:11" ht="15.5" hidden="1" x14ac:dyDescent="0.35">
      <c r="C140" s="80" t="s">
        <v>32</v>
      </c>
      <c r="D140" s="10">
        <f>SUM(D132:D139)</f>
        <v>0</v>
      </c>
      <c r="E140" s="10">
        <f>SUM(E132:E139)</f>
        <v>0</v>
      </c>
      <c r="F140" s="10">
        <f>SUM(F132:F139)</f>
        <v>0</v>
      </c>
      <c r="G140" s="10">
        <f>SUM(G132:G139)</f>
        <v>0</v>
      </c>
      <c r="H140" s="91">
        <f>(H132*G132)+(H133*G133)+(H134*G134)+(H135*G135)+(H136*G136)+(H137*G137)+(H138*G138)+(H139*G139)</f>
        <v>0</v>
      </c>
      <c r="I140" s="91">
        <f>SUM(I132:I139)</f>
        <v>0</v>
      </c>
      <c r="J140" s="186"/>
      <c r="K140" s="38"/>
    </row>
    <row r="141" spans="2:11" ht="15.75" hidden="1" customHeight="1" x14ac:dyDescent="0.35">
      <c r="B141" s="5"/>
      <c r="C141" s="187"/>
      <c r="D141" s="191"/>
      <c r="E141" s="191"/>
      <c r="F141" s="191"/>
      <c r="G141" s="191"/>
      <c r="H141" s="191"/>
      <c r="I141" s="191"/>
      <c r="J141" s="192"/>
      <c r="K141" s="3"/>
    </row>
    <row r="142" spans="2:11" ht="51" hidden="1" customHeight="1" x14ac:dyDescent="0.35">
      <c r="B142" s="80" t="s">
        <v>153</v>
      </c>
      <c r="C142" s="319"/>
      <c r="D142" s="319"/>
      <c r="E142" s="319"/>
      <c r="F142" s="319"/>
      <c r="G142" s="319"/>
      <c r="H142" s="319"/>
      <c r="I142" s="320"/>
      <c r="J142" s="319"/>
      <c r="K142" s="9"/>
    </row>
    <row r="143" spans="2:11" ht="51" hidden="1" customHeight="1" x14ac:dyDescent="0.35">
      <c r="B143" s="79" t="s">
        <v>154</v>
      </c>
      <c r="C143" s="317"/>
      <c r="D143" s="317"/>
      <c r="E143" s="317"/>
      <c r="F143" s="317"/>
      <c r="G143" s="317"/>
      <c r="H143" s="317"/>
      <c r="I143" s="318"/>
      <c r="J143" s="317"/>
      <c r="K143" s="37"/>
    </row>
    <row r="144" spans="2:11" ht="15.5" hidden="1" x14ac:dyDescent="0.35">
      <c r="B144" s="175" t="s">
        <v>155</v>
      </c>
      <c r="C144" s="181"/>
      <c r="D144" s="176"/>
      <c r="E144" s="176"/>
      <c r="F144" s="176"/>
      <c r="G144" s="177">
        <f>SUM(D144:F144)</f>
        <v>0</v>
      </c>
      <c r="H144" s="182"/>
      <c r="I144" s="178"/>
      <c r="J144" s="179"/>
      <c r="K144" s="180"/>
    </row>
    <row r="145" spans="2:11" ht="15.5" hidden="1" x14ac:dyDescent="0.35">
      <c r="B145" s="175" t="s">
        <v>156</v>
      </c>
      <c r="C145" s="181"/>
      <c r="D145" s="176"/>
      <c r="E145" s="176"/>
      <c r="F145" s="176"/>
      <c r="G145" s="177">
        <f t="shared" ref="G145:G151" si="12">SUM(D145:F145)</f>
        <v>0</v>
      </c>
      <c r="H145" s="182"/>
      <c r="I145" s="178"/>
      <c r="J145" s="179"/>
      <c r="K145" s="180"/>
    </row>
    <row r="146" spans="2:11" ht="15.5" hidden="1" x14ac:dyDescent="0.35">
      <c r="B146" s="175" t="s">
        <v>157</v>
      </c>
      <c r="C146" s="181"/>
      <c r="D146" s="176"/>
      <c r="E146" s="176"/>
      <c r="F146" s="176"/>
      <c r="G146" s="177">
        <f t="shared" si="12"/>
        <v>0</v>
      </c>
      <c r="H146" s="182"/>
      <c r="I146" s="178"/>
      <c r="J146" s="179"/>
      <c r="K146" s="180"/>
    </row>
    <row r="147" spans="2:11" ht="15.5" hidden="1" x14ac:dyDescent="0.35">
      <c r="B147" s="175" t="s">
        <v>158</v>
      </c>
      <c r="C147" s="181"/>
      <c r="D147" s="176"/>
      <c r="E147" s="176"/>
      <c r="F147" s="176"/>
      <c r="G147" s="177">
        <f t="shared" si="12"/>
        <v>0</v>
      </c>
      <c r="H147" s="182"/>
      <c r="I147" s="178"/>
      <c r="J147" s="179"/>
      <c r="K147" s="180"/>
    </row>
    <row r="148" spans="2:11" ht="15.5" hidden="1" x14ac:dyDescent="0.35">
      <c r="B148" s="175" t="s">
        <v>159</v>
      </c>
      <c r="C148" s="181"/>
      <c r="D148" s="176"/>
      <c r="E148" s="176"/>
      <c r="F148" s="176"/>
      <c r="G148" s="177">
        <f t="shared" si="12"/>
        <v>0</v>
      </c>
      <c r="H148" s="182"/>
      <c r="I148" s="178"/>
      <c r="J148" s="179"/>
      <c r="K148" s="180"/>
    </row>
    <row r="149" spans="2:11" ht="15.5" hidden="1" x14ac:dyDescent="0.35">
      <c r="B149" s="175" t="s">
        <v>160</v>
      </c>
      <c r="C149" s="181"/>
      <c r="D149" s="176"/>
      <c r="E149" s="176"/>
      <c r="F149" s="176"/>
      <c r="G149" s="177">
        <f t="shared" si="12"/>
        <v>0</v>
      </c>
      <c r="H149" s="182"/>
      <c r="I149" s="178"/>
      <c r="J149" s="179"/>
      <c r="K149" s="180"/>
    </row>
    <row r="150" spans="2:11" ht="15.5" hidden="1" x14ac:dyDescent="0.35">
      <c r="B150" s="175" t="s">
        <v>161</v>
      </c>
      <c r="C150" s="283"/>
      <c r="D150" s="183"/>
      <c r="E150" s="183"/>
      <c r="F150" s="183"/>
      <c r="G150" s="177">
        <f t="shared" si="12"/>
        <v>0</v>
      </c>
      <c r="H150" s="184"/>
      <c r="I150" s="185"/>
      <c r="J150" s="186"/>
      <c r="K150" s="180"/>
    </row>
    <row r="151" spans="2:11" ht="15.5" hidden="1" x14ac:dyDescent="0.35">
      <c r="B151" s="175" t="s">
        <v>162</v>
      </c>
      <c r="C151" s="283"/>
      <c r="D151" s="183"/>
      <c r="E151" s="183"/>
      <c r="F151" s="183"/>
      <c r="G151" s="177">
        <f t="shared" si="12"/>
        <v>0</v>
      </c>
      <c r="H151" s="184"/>
      <c r="I151" s="185"/>
      <c r="J151" s="186"/>
      <c r="K151" s="180"/>
    </row>
    <row r="152" spans="2:11" ht="15.5" hidden="1" x14ac:dyDescent="0.35">
      <c r="C152" s="80" t="s">
        <v>32</v>
      </c>
      <c r="D152" s="10">
        <f>SUM(D144:D151)</f>
        <v>0</v>
      </c>
      <c r="E152" s="10">
        <f>SUM(E144:E151)</f>
        <v>0</v>
      </c>
      <c r="F152" s="10">
        <f>SUM(F144:F151)</f>
        <v>0</v>
      </c>
      <c r="G152" s="13">
        <f>SUM(G144:G151)</f>
        <v>0</v>
      </c>
      <c r="H152" s="91">
        <f>(H144*G144)+(H145*G145)+(H146*G146)+(H147*G147)+(H148*G148)+(H149*G149)+(H150*G150)+(H151*G151)</f>
        <v>0</v>
      </c>
      <c r="I152" s="91">
        <f>SUM(I144:I151)</f>
        <v>0</v>
      </c>
      <c r="J152" s="186"/>
      <c r="K152" s="38"/>
    </row>
    <row r="153" spans="2:11" ht="51" hidden="1" customHeight="1" x14ac:dyDescent="0.35">
      <c r="B153" s="79" t="s">
        <v>163</v>
      </c>
      <c r="C153" s="317"/>
      <c r="D153" s="317"/>
      <c r="E153" s="317"/>
      <c r="F153" s="317"/>
      <c r="G153" s="317"/>
      <c r="H153" s="317"/>
      <c r="I153" s="318"/>
      <c r="J153" s="317"/>
      <c r="K153" s="37"/>
    </row>
    <row r="154" spans="2:11" ht="15.5" hidden="1" x14ac:dyDescent="0.35">
      <c r="B154" s="175" t="s">
        <v>164</v>
      </c>
      <c r="C154" s="181"/>
      <c r="D154" s="176"/>
      <c r="E154" s="176"/>
      <c r="F154" s="176"/>
      <c r="G154" s="177">
        <f>SUM(D154:F154)</f>
        <v>0</v>
      </c>
      <c r="H154" s="182"/>
      <c r="I154" s="178"/>
      <c r="J154" s="179"/>
      <c r="K154" s="180"/>
    </row>
    <row r="155" spans="2:11" ht="15.5" hidden="1" x14ac:dyDescent="0.35">
      <c r="B155" s="175" t="s">
        <v>165</v>
      </c>
      <c r="C155" s="181"/>
      <c r="D155" s="176"/>
      <c r="E155" s="176"/>
      <c r="F155" s="176"/>
      <c r="G155" s="177">
        <f t="shared" ref="G155:G161" si="13">SUM(D155:F155)</f>
        <v>0</v>
      </c>
      <c r="H155" s="182"/>
      <c r="I155" s="178"/>
      <c r="J155" s="179"/>
      <c r="K155" s="180"/>
    </row>
    <row r="156" spans="2:11" ht="15.5" hidden="1" x14ac:dyDescent="0.35">
      <c r="B156" s="175" t="s">
        <v>166</v>
      </c>
      <c r="C156" s="181"/>
      <c r="D156" s="176"/>
      <c r="E156" s="176"/>
      <c r="F156" s="176"/>
      <c r="G156" s="177">
        <f t="shared" si="13"/>
        <v>0</v>
      </c>
      <c r="H156" s="182"/>
      <c r="I156" s="178"/>
      <c r="J156" s="179"/>
      <c r="K156" s="180"/>
    </row>
    <row r="157" spans="2:11" ht="15.5" hidden="1" x14ac:dyDescent="0.35">
      <c r="B157" s="175" t="s">
        <v>167</v>
      </c>
      <c r="C157" s="181"/>
      <c r="D157" s="176"/>
      <c r="E157" s="176"/>
      <c r="F157" s="176"/>
      <c r="G157" s="177">
        <f t="shared" si="13"/>
        <v>0</v>
      </c>
      <c r="H157" s="182"/>
      <c r="I157" s="178"/>
      <c r="J157" s="179"/>
      <c r="K157" s="180"/>
    </row>
    <row r="158" spans="2:11" ht="15.5" hidden="1" x14ac:dyDescent="0.35">
      <c r="B158" s="175" t="s">
        <v>168</v>
      </c>
      <c r="C158" s="181"/>
      <c r="D158" s="176"/>
      <c r="E158" s="176"/>
      <c r="F158" s="176"/>
      <c r="G158" s="177">
        <f t="shared" si="13"/>
        <v>0</v>
      </c>
      <c r="H158" s="182"/>
      <c r="I158" s="178"/>
      <c r="J158" s="179"/>
      <c r="K158" s="180"/>
    </row>
    <row r="159" spans="2:11" ht="15.5" hidden="1" x14ac:dyDescent="0.35">
      <c r="B159" s="175" t="s">
        <v>169</v>
      </c>
      <c r="C159" s="181"/>
      <c r="D159" s="176"/>
      <c r="E159" s="176"/>
      <c r="F159" s="176"/>
      <c r="G159" s="177">
        <f t="shared" si="13"/>
        <v>0</v>
      </c>
      <c r="H159" s="182"/>
      <c r="I159" s="178"/>
      <c r="J159" s="179"/>
      <c r="K159" s="180"/>
    </row>
    <row r="160" spans="2:11" ht="15.5" hidden="1" x14ac:dyDescent="0.35">
      <c r="B160" s="175" t="s">
        <v>170</v>
      </c>
      <c r="C160" s="283"/>
      <c r="D160" s="183"/>
      <c r="E160" s="183"/>
      <c r="F160" s="183"/>
      <c r="G160" s="177">
        <f t="shared" si="13"/>
        <v>0</v>
      </c>
      <c r="H160" s="184"/>
      <c r="I160" s="185"/>
      <c r="J160" s="186"/>
      <c r="K160" s="180"/>
    </row>
    <row r="161" spans="2:11" ht="15.5" hidden="1" x14ac:dyDescent="0.35">
      <c r="B161" s="175" t="s">
        <v>171</v>
      </c>
      <c r="C161" s="283"/>
      <c r="D161" s="183"/>
      <c r="E161" s="183"/>
      <c r="F161" s="183"/>
      <c r="G161" s="177">
        <f t="shared" si="13"/>
        <v>0</v>
      </c>
      <c r="H161" s="184"/>
      <c r="I161" s="185"/>
      <c r="J161" s="186"/>
      <c r="K161" s="180"/>
    </row>
    <row r="162" spans="2:11" ht="15.5" hidden="1" x14ac:dyDescent="0.35">
      <c r="C162" s="80" t="s">
        <v>32</v>
      </c>
      <c r="D162" s="13">
        <f>SUM(D154:D161)</f>
        <v>0</v>
      </c>
      <c r="E162" s="13">
        <f>SUM(E154:E161)</f>
        <v>0</v>
      </c>
      <c r="F162" s="13">
        <f>SUM(F154:F161)</f>
        <v>0</v>
      </c>
      <c r="G162" s="13">
        <f>SUM(G154:G161)</f>
        <v>0</v>
      </c>
      <c r="H162" s="91">
        <f>(H154*G154)+(H155*G155)+(H156*G156)+(H157*G157)+(H158*G158)+(H159*G159)+(H160*G160)+(H161*G161)</f>
        <v>0</v>
      </c>
      <c r="I162" s="91">
        <f>SUM(I154:I161)</f>
        <v>0</v>
      </c>
      <c r="J162" s="186"/>
      <c r="K162" s="38"/>
    </row>
    <row r="163" spans="2:11" ht="51" hidden="1" customHeight="1" x14ac:dyDescent="0.35">
      <c r="B163" s="79" t="s">
        <v>172</v>
      </c>
      <c r="C163" s="317"/>
      <c r="D163" s="317"/>
      <c r="E163" s="317"/>
      <c r="F163" s="317"/>
      <c r="G163" s="317"/>
      <c r="H163" s="317"/>
      <c r="I163" s="318"/>
      <c r="J163" s="317"/>
      <c r="K163" s="37"/>
    </row>
    <row r="164" spans="2:11" ht="15.5" hidden="1" x14ac:dyDescent="0.35">
      <c r="B164" s="175" t="s">
        <v>173</v>
      </c>
      <c r="C164" s="181"/>
      <c r="D164" s="176"/>
      <c r="E164" s="176"/>
      <c r="F164" s="176"/>
      <c r="G164" s="177">
        <f>SUM(D164:F164)</f>
        <v>0</v>
      </c>
      <c r="H164" s="182"/>
      <c r="I164" s="178"/>
      <c r="J164" s="179"/>
      <c r="K164" s="180"/>
    </row>
    <row r="165" spans="2:11" ht="15.5" hidden="1" x14ac:dyDescent="0.35">
      <c r="B165" s="175" t="s">
        <v>174</v>
      </c>
      <c r="C165" s="181"/>
      <c r="D165" s="176"/>
      <c r="E165" s="176"/>
      <c r="F165" s="176"/>
      <c r="G165" s="177">
        <f t="shared" ref="G165:G171" si="14">SUM(D165:F165)</f>
        <v>0</v>
      </c>
      <c r="H165" s="182"/>
      <c r="I165" s="178"/>
      <c r="J165" s="179"/>
      <c r="K165" s="180"/>
    </row>
    <row r="166" spans="2:11" ht="15.5" hidden="1" x14ac:dyDescent="0.35">
      <c r="B166" s="175" t="s">
        <v>175</v>
      </c>
      <c r="C166" s="181"/>
      <c r="D166" s="176"/>
      <c r="E166" s="176"/>
      <c r="F166" s="176"/>
      <c r="G166" s="177">
        <f t="shared" si="14"/>
        <v>0</v>
      </c>
      <c r="H166" s="182"/>
      <c r="I166" s="178"/>
      <c r="J166" s="179"/>
      <c r="K166" s="180"/>
    </row>
    <row r="167" spans="2:11" ht="15.5" hidden="1" x14ac:dyDescent="0.35">
      <c r="B167" s="175" t="s">
        <v>176</v>
      </c>
      <c r="C167" s="181"/>
      <c r="D167" s="176"/>
      <c r="E167" s="176"/>
      <c r="F167" s="176"/>
      <c r="G167" s="177">
        <f t="shared" si="14"/>
        <v>0</v>
      </c>
      <c r="H167" s="182"/>
      <c r="I167" s="178"/>
      <c r="J167" s="179"/>
      <c r="K167" s="180"/>
    </row>
    <row r="168" spans="2:11" ht="15.5" hidden="1" x14ac:dyDescent="0.35">
      <c r="B168" s="175" t="s">
        <v>177</v>
      </c>
      <c r="C168" s="181"/>
      <c r="D168" s="176"/>
      <c r="E168" s="176"/>
      <c r="F168" s="176"/>
      <c r="G168" s="177">
        <f t="shared" si="14"/>
        <v>0</v>
      </c>
      <c r="H168" s="182"/>
      <c r="I168" s="178"/>
      <c r="J168" s="179"/>
      <c r="K168" s="180"/>
    </row>
    <row r="169" spans="2:11" ht="15.5" hidden="1" x14ac:dyDescent="0.35">
      <c r="B169" s="175" t="s">
        <v>178</v>
      </c>
      <c r="C169" s="181"/>
      <c r="D169" s="176"/>
      <c r="E169" s="176"/>
      <c r="F169" s="176"/>
      <c r="G169" s="177">
        <f t="shared" si="14"/>
        <v>0</v>
      </c>
      <c r="H169" s="182"/>
      <c r="I169" s="178"/>
      <c r="J169" s="179"/>
      <c r="K169" s="180"/>
    </row>
    <row r="170" spans="2:11" ht="15.5" hidden="1" x14ac:dyDescent="0.35">
      <c r="B170" s="175" t="s">
        <v>179</v>
      </c>
      <c r="C170" s="283"/>
      <c r="D170" s="183"/>
      <c r="E170" s="183"/>
      <c r="F170" s="183"/>
      <c r="G170" s="177">
        <f t="shared" si="14"/>
        <v>0</v>
      </c>
      <c r="H170" s="184"/>
      <c r="I170" s="185"/>
      <c r="J170" s="186"/>
      <c r="K170" s="180"/>
    </row>
    <row r="171" spans="2:11" ht="15.5" hidden="1" x14ac:dyDescent="0.35">
      <c r="B171" s="175" t="s">
        <v>180</v>
      </c>
      <c r="C171" s="283"/>
      <c r="D171" s="183"/>
      <c r="E171" s="183"/>
      <c r="F171" s="183"/>
      <c r="G171" s="177">
        <f t="shared" si="14"/>
        <v>0</v>
      </c>
      <c r="H171" s="184"/>
      <c r="I171" s="185"/>
      <c r="J171" s="186"/>
      <c r="K171" s="180"/>
    </row>
    <row r="172" spans="2:11" ht="15.5" hidden="1" x14ac:dyDescent="0.35">
      <c r="C172" s="80" t="s">
        <v>32</v>
      </c>
      <c r="D172" s="13">
        <f>SUM(D164:D171)</f>
        <v>0</v>
      </c>
      <c r="E172" s="13">
        <f>SUM(E164:E171)</f>
        <v>0</v>
      </c>
      <c r="F172" s="13">
        <f>SUM(F164:F171)</f>
        <v>0</v>
      </c>
      <c r="G172" s="13">
        <f>SUM(G164:G171)</f>
        <v>0</v>
      </c>
      <c r="H172" s="91">
        <f>(H164*G164)+(H165*G165)+(H166*G166)+(H167*G167)+(H168*G168)+(H169*G169)+(H170*G170)+(H171*G171)</f>
        <v>0</v>
      </c>
      <c r="I172" s="91">
        <f>SUM(I164:I171)</f>
        <v>0</v>
      </c>
      <c r="J172" s="186"/>
      <c r="K172" s="38"/>
    </row>
    <row r="173" spans="2:11" ht="51" hidden="1" customHeight="1" x14ac:dyDescent="0.35">
      <c r="B173" s="79" t="s">
        <v>181</v>
      </c>
      <c r="C173" s="317"/>
      <c r="D173" s="317"/>
      <c r="E173" s="317"/>
      <c r="F173" s="317"/>
      <c r="G173" s="317"/>
      <c r="H173" s="317"/>
      <c r="I173" s="318"/>
      <c r="J173" s="317"/>
      <c r="K173" s="37"/>
    </row>
    <row r="174" spans="2:11" ht="15.5" hidden="1" x14ac:dyDescent="0.35">
      <c r="B174" s="175" t="s">
        <v>182</v>
      </c>
      <c r="C174" s="181"/>
      <c r="D174" s="176"/>
      <c r="E174" s="176"/>
      <c r="F174" s="176"/>
      <c r="G174" s="177">
        <f>SUM(D174:F174)</f>
        <v>0</v>
      </c>
      <c r="H174" s="182"/>
      <c r="I174" s="178"/>
      <c r="J174" s="179"/>
      <c r="K174" s="180"/>
    </row>
    <row r="175" spans="2:11" ht="15.5" hidden="1" x14ac:dyDescent="0.35">
      <c r="B175" s="175" t="s">
        <v>183</v>
      </c>
      <c r="C175" s="181"/>
      <c r="D175" s="176"/>
      <c r="E175" s="176"/>
      <c r="F175" s="176"/>
      <c r="G175" s="177">
        <f t="shared" ref="G175:G181" si="15">SUM(D175:F175)</f>
        <v>0</v>
      </c>
      <c r="H175" s="182"/>
      <c r="I175" s="178"/>
      <c r="J175" s="179"/>
      <c r="K175" s="180"/>
    </row>
    <row r="176" spans="2:11" ht="15.5" hidden="1" x14ac:dyDescent="0.35">
      <c r="B176" s="175" t="s">
        <v>184</v>
      </c>
      <c r="C176" s="181"/>
      <c r="D176" s="176"/>
      <c r="E176" s="176"/>
      <c r="F176" s="176"/>
      <c r="G176" s="177">
        <f t="shared" si="15"/>
        <v>0</v>
      </c>
      <c r="H176" s="182"/>
      <c r="I176" s="178"/>
      <c r="J176" s="179"/>
      <c r="K176" s="180"/>
    </row>
    <row r="177" spans="2:11" ht="15.5" hidden="1" x14ac:dyDescent="0.35">
      <c r="B177" s="175" t="s">
        <v>185</v>
      </c>
      <c r="C177" s="181"/>
      <c r="D177" s="176"/>
      <c r="E177" s="176"/>
      <c r="F177" s="176"/>
      <c r="G177" s="177">
        <f t="shared" si="15"/>
        <v>0</v>
      </c>
      <c r="H177" s="182"/>
      <c r="I177" s="178"/>
      <c r="J177" s="179"/>
      <c r="K177" s="180"/>
    </row>
    <row r="178" spans="2:11" ht="15.5" hidden="1" x14ac:dyDescent="0.35">
      <c r="B178" s="175" t="s">
        <v>186</v>
      </c>
      <c r="C178" s="181"/>
      <c r="D178" s="176"/>
      <c r="E178" s="176"/>
      <c r="F178" s="176"/>
      <c r="G178" s="177">
        <f>SUM(D178:F178)</f>
        <v>0</v>
      </c>
      <c r="H178" s="182"/>
      <c r="I178" s="178"/>
      <c r="J178" s="179"/>
      <c r="K178" s="180"/>
    </row>
    <row r="179" spans="2:11" ht="15.5" hidden="1" x14ac:dyDescent="0.35">
      <c r="B179" s="175" t="s">
        <v>187</v>
      </c>
      <c r="C179" s="181"/>
      <c r="D179" s="176"/>
      <c r="E179" s="176"/>
      <c r="F179" s="176"/>
      <c r="G179" s="177">
        <f t="shared" si="15"/>
        <v>0</v>
      </c>
      <c r="H179" s="182"/>
      <c r="I179" s="178"/>
      <c r="J179" s="179"/>
      <c r="K179" s="180"/>
    </row>
    <row r="180" spans="2:11" ht="15.5" hidden="1" x14ac:dyDescent="0.35">
      <c r="B180" s="175" t="s">
        <v>188</v>
      </c>
      <c r="C180" s="283"/>
      <c r="D180" s="183"/>
      <c r="E180" s="183"/>
      <c r="F180" s="183"/>
      <c r="G180" s="177">
        <f t="shared" si="15"/>
        <v>0</v>
      </c>
      <c r="H180" s="184"/>
      <c r="I180" s="185"/>
      <c r="J180" s="186"/>
      <c r="K180" s="180"/>
    </row>
    <row r="181" spans="2:11" ht="15.5" hidden="1" x14ac:dyDescent="0.35">
      <c r="B181" s="175" t="s">
        <v>189</v>
      </c>
      <c r="C181" s="283"/>
      <c r="D181" s="183"/>
      <c r="E181" s="183"/>
      <c r="F181" s="183"/>
      <c r="G181" s="177">
        <f t="shared" si="15"/>
        <v>0</v>
      </c>
      <c r="H181" s="184"/>
      <c r="I181" s="185"/>
      <c r="J181" s="186"/>
      <c r="K181" s="180"/>
    </row>
    <row r="182" spans="2:11" ht="15.5" hidden="1" x14ac:dyDescent="0.35">
      <c r="C182" s="80" t="s">
        <v>32</v>
      </c>
      <c r="D182" s="10">
        <f>SUM(D174:D181)</f>
        <v>0</v>
      </c>
      <c r="E182" s="10">
        <f>SUM(E174:E181)</f>
        <v>0</v>
      </c>
      <c r="F182" s="10">
        <f>SUM(F174:F181)</f>
        <v>0</v>
      </c>
      <c r="G182" s="10">
        <f>SUM(G174:G181)</f>
        <v>0</v>
      </c>
      <c r="H182" s="91">
        <f>(H174*G174)+(H175*G175)+(H176*G176)+(H177*G177)+(H178*G178)+(H179*G179)+(H180*G180)+(H181*G181)</f>
        <v>0</v>
      </c>
      <c r="I182" s="91">
        <f>SUM(I174:I181)</f>
        <v>0</v>
      </c>
      <c r="J182" s="186"/>
      <c r="K182" s="38"/>
    </row>
    <row r="183" spans="2:11" ht="15.75" customHeight="1" x14ac:dyDescent="0.35">
      <c r="B183" s="5"/>
      <c r="C183" s="193"/>
      <c r="D183" s="193"/>
      <c r="E183" s="193"/>
      <c r="F183" s="193"/>
      <c r="G183" s="193"/>
      <c r="H183" s="191"/>
      <c r="I183" s="191"/>
      <c r="J183" s="187"/>
      <c r="K183" s="3"/>
    </row>
    <row r="184" spans="2:11" ht="15.75" customHeight="1" x14ac:dyDescent="0.35">
      <c r="B184" s="5"/>
      <c r="C184" s="187"/>
      <c r="D184" s="187"/>
      <c r="E184" s="187"/>
      <c r="F184" s="187"/>
      <c r="G184" s="187"/>
      <c r="H184" s="191"/>
      <c r="I184" s="191"/>
      <c r="J184" s="187"/>
      <c r="K184" s="3"/>
    </row>
    <row r="185" spans="2:11" ht="63.75" customHeight="1" x14ac:dyDescent="0.35">
      <c r="B185" s="80" t="s">
        <v>190</v>
      </c>
      <c r="C185" s="194"/>
      <c r="D185" s="306">
        <v>129000</v>
      </c>
      <c r="E185" s="312">
        <v>91150</v>
      </c>
      <c r="F185" s="291"/>
      <c r="G185" s="292">
        <f>SUM(D185:F185)</f>
        <v>220150</v>
      </c>
      <c r="H185" s="293">
        <v>0.35</v>
      </c>
      <c r="I185" s="195"/>
      <c r="J185" s="196"/>
      <c r="K185" s="38"/>
    </row>
    <row r="186" spans="2:11" ht="69.75" customHeight="1" x14ac:dyDescent="0.35">
      <c r="B186" s="80" t="s">
        <v>191</v>
      </c>
      <c r="C186" s="194"/>
      <c r="D186" s="291"/>
      <c r="E186" s="291"/>
      <c r="F186" s="291"/>
      <c r="G186" s="292">
        <f>SUM(D186:F186)</f>
        <v>0</v>
      </c>
      <c r="H186" s="293"/>
      <c r="I186" s="195"/>
      <c r="J186" s="196"/>
      <c r="K186" s="38"/>
    </row>
    <row r="187" spans="2:11" ht="57" customHeight="1" x14ac:dyDescent="0.35">
      <c r="B187" s="80" t="s">
        <v>192</v>
      </c>
      <c r="C187" s="197"/>
      <c r="D187" s="291">
        <v>25774.999999999996</v>
      </c>
      <c r="E187" s="291">
        <v>21856.5</v>
      </c>
      <c r="F187" s="291"/>
      <c r="G187" s="292">
        <f>SUM(D187:F187)</f>
        <v>47631.5</v>
      </c>
      <c r="H187" s="293">
        <v>0.4</v>
      </c>
      <c r="I187" s="195"/>
      <c r="J187" s="287" t="s">
        <v>193</v>
      </c>
      <c r="K187" s="38"/>
    </row>
    <row r="188" spans="2:11" ht="65.25" customHeight="1" x14ac:dyDescent="0.35">
      <c r="B188" s="92" t="s">
        <v>194</v>
      </c>
      <c r="C188" s="194"/>
      <c r="D188" s="306">
        <v>20000</v>
      </c>
      <c r="E188" s="291">
        <v>11143.5</v>
      </c>
      <c r="F188" s="291"/>
      <c r="G188" s="292">
        <f>SUM(D188:F188)</f>
        <v>31143.5</v>
      </c>
      <c r="H188" s="293">
        <v>0.35</v>
      </c>
      <c r="I188" s="195"/>
      <c r="J188" s="196"/>
      <c r="K188" s="38"/>
    </row>
    <row r="189" spans="2:11" ht="38.25" customHeight="1" x14ac:dyDescent="0.35">
      <c r="B189" s="5"/>
      <c r="C189" s="93" t="s">
        <v>195</v>
      </c>
      <c r="D189" s="95">
        <f>SUM(D185:D188)</f>
        <v>174775</v>
      </c>
      <c r="E189" s="95">
        <f>SUM(E185:E188)</f>
        <v>124150</v>
      </c>
      <c r="F189" s="95">
        <f>SUM(F185:F188)</f>
        <v>0</v>
      </c>
      <c r="G189" s="95">
        <f>SUM(G185:G188)</f>
        <v>298925</v>
      </c>
      <c r="H189" s="91">
        <f>(H185*G185)+(H186*G186)+(H187*G187)+(H188*G188)</f>
        <v>107005.32500000001</v>
      </c>
      <c r="I189" s="91">
        <f>SUM(I185:I188)</f>
        <v>0</v>
      </c>
      <c r="J189" s="194"/>
      <c r="K189" s="8"/>
    </row>
    <row r="190" spans="2:11" ht="15.75" customHeight="1" x14ac:dyDescent="0.35">
      <c r="B190" s="5"/>
      <c r="C190" s="187"/>
      <c r="D190" s="191"/>
      <c r="E190" s="191"/>
      <c r="F190" s="191"/>
      <c r="G190" s="191"/>
      <c r="H190" s="191"/>
      <c r="I190" s="191"/>
      <c r="J190" s="187"/>
      <c r="K190" s="8"/>
    </row>
    <row r="191" spans="2:11" ht="15.75" customHeight="1" x14ac:dyDescent="0.35">
      <c r="B191" s="5"/>
      <c r="C191" s="187"/>
      <c r="D191" s="191"/>
      <c r="E191" s="191"/>
      <c r="F191" s="191"/>
      <c r="G191" s="191"/>
      <c r="H191" s="191"/>
      <c r="I191" s="191"/>
      <c r="J191" s="187"/>
      <c r="K191" s="8"/>
    </row>
    <row r="192" spans="2:11" ht="15.75" customHeight="1" x14ac:dyDescent="0.35">
      <c r="B192" s="5"/>
      <c r="C192" s="187"/>
      <c r="D192" s="313"/>
      <c r="E192" s="191"/>
      <c r="F192" s="191"/>
      <c r="G192" s="314"/>
      <c r="H192" s="191"/>
      <c r="I192" s="191"/>
      <c r="J192" s="187"/>
      <c r="K192" s="8"/>
    </row>
    <row r="193" spans="2:11" ht="15.75" customHeight="1" x14ac:dyDescent="0.35">
      <c r="B193" s="5"/>
      <c r="C193" s="187"/>
      <c r="D193" s="290"/>
      <c r="E193" s="290"/>
      <c r="F193" s="191"/>
      <c r="G193" s="191"/>
      <c r="H193" s="191"/>
      <c r="I193" s="191"/>
      <c r="J193" s="187"/>
      <c r="K193" s="8"/>
    </row>
    <row r="194" spans="2:11" ht="15.75" customHeight="1" x14ac:dyDescent="0.35">
      <c r="B194" s="5"/>
      <c r="C194" s="187"/>
      <c r="D194" s="191"/>
      <c r="E194" s="191"/>
      <c r="F194" s="191"/>
      <c r="G194" s="191"/>
      <c r="H194" s="191"/>
      <c r="I194" s="191"/>
      <c r="J194" s="187"/>
      <c r="K194" s="8"/>
    </row>
    <row r="195" spans="2:11" ht="15.75" customHeight="1" x14ac:dyDescent="0.35">
      <c r="B195" s="5"/>
      <c r="C195" s="187"/>
      <c r="D195" s="191"/>
      <c r="E195" s="191"/>
      <c r="F195" s="191"/>
      <c r="G195" s="191"/>
      <c r="H195" s="191"/>
      <c r="I195" s="191"/>
      <c r="J195" s="187"/>
      <c r="K195" s="8"/>
    </row>
    <row r="196" spans="2:11" ht="15.75" customHeight="1" thickBot="1" x14ac:dyDescent="0.4">
      <c r="B196" s="5"/>
      <c r="C196" s="187"/>
      <c r="D196" s="191"/>
      <c r="E196" s="191"/>
      <c r="F196" s="191"/>
      <c r="G196" s="191"/>
      <c r="H196" s="191"/>
      <c r="I196" s="191"/>
      <c r="J196" s="187"/>
      <c r="K196" s="8"/>
    </row>
    <row r="197" spans="2:11" ht="15.5" x14ac:dyDescent="0.35">
      <c r="B197" s="5"/>
      <c r="C197" s="355" t="s">
        <v>196</v>
      </c>
      <c r="D197" s="356"/>
      <c r="E197" s="356"/>
      <c r="F197" s="356"/>
      <c r="G197" s="357"/>
      <c r="H197" s="8"/>
      <c r="I197" s="117"/>
      <c r="J197" s="8"/>
    </row>
    <row r="198" spans="2:11" ht="40.5" customHeight="1" x14ac:dyDescent="0.35">
      <c r="B198" s="5"/>
      <c r="C198" s="345"/>
      <c r="D198" s="91" t="s">
        <v>197</v>
      </c>
      <c r="E198" s="91" t="s">
        <v>198</v>
      </c>
      <c r="F198" s="91" t="s">
        <v>199</v>
      </c>
      <c r="G198" s="347" t="s">
        <v>9</v>
      </c>
      <c r="H198" s="187"/>
      <c r="I198" s="191"/>
      <c r="J198" s="8"/>
    </row>
    <row r="199" spans="2:11" ht="24.75" customHeight="1" x14ac:dyDescent="0.35">
      <c r="B199" s="5"/>
      <c r="C199" s="346"/>
      <c r="D199" s="86" t="str">
        <f>D13</f>
        <v>PAM</v>
      </c>
      <c r="E199" s="86" t="str">
        <f>E13</f>
        <v>FAO</v>
      </c>
      <c r="F199" s="86">
        <f>F13</f>
        <v>0</v>
      </c>
      <c r="G199" s="348"/>
      <c r="H199" s="187"/>
      <c r="I199" s="191"/>
      <c r="J199" s="8"/>
    </row>
    <row r="200" spans="2:11" ht="41.25" customHeight="1" x14ac:dyDescent="0.35">
      <c r="B200" s="198"/>
      <c r="C200" s="128" t="s">
        <v>200</v>
      </c>
      <c r="D200" s="199">
        <f>SUM(D24,D34,D44,D54,D66,D78,D88,D98,D110,D120,D130,D140,D152,D162,D172,D182,D185,D186,D187,D188)</f>
        <v>700934.58</v>
      </c>
      <c r="E200" s="199">
        <f>SUM(E24,E34,E44,E54,E66,E78,E88,E98,E110,E120,E130,E140,E152,E162,E172,E182,E185,E186,E187,E188)</f>
        <v>700935</v>
      </c>
      <c r="F200" s="199">
        <f>SUM(F24,F34,F44,F54,F66,F78,F88,F98,F110,F120,F130,F140,F152,F162,F172,F182,F185,F186,F187,F188)</f>
        <v>0</v>
      </c>
      <c r="G200" s="200">
        <f>SUM(D200:F200)</f>
        <v>1401869.58</v>
      </c>
      <c r="H200" s="187"/>
      <c r="I200" s="191"/>
      <c r="J200" s="201"/>
    </row>
    <row r="201" spans="2:11" ht="51.75" customHeight="1" x14ac:dyDescent="0.35">
      <c r="B201" s="202"/>
      <c r="C201" s="128" t="s">
        <v>201</v>
      </c>
      <c r="D201" s="199">
        <f>D200*0.07</f>
        <v>49065.420600000005</v>
      </c>
      <c r="E201" s="199">
        <f>E200*0.07</f>
        <v>49065.450000000004</v>
      </c>
      <c r="F201" s="199">
        <f>F200*0.07</f>
        <v>0</v>
      </c>
      <c r="G201" s="200">
        <f>G200*0.07</f>
        <v>98130.870600000009</v>
      </c>
      <c r="H201" s="202"/>
      <c r="I201" s="203"/>
      <c r="J201" s="204"/>
    </row>
    <row r="202" spans="2:11" ht="51.75" customHeight="1" thickBot="1" x14ac:dyDescent="0.4">
      <c r="B202" s="202"/>
      <c r="C202" s="19" t="s">
        <v>9</v>
      </c>
      <c r="D202" s="166">
        <f>SUM(D200:D201)</f>
        <v>750000.00059999991</v>
      </c>
      <c r="E202" s="167">
        <f>SUM(E200:E201)</f>
        <v>750000.45</v>
      </c>
      <c r="F202" s="166">
        <f>SUM(F200:F201)</f>
        <v>0</v>
      </c>
      <c r="G202" s="167">
        <f>SUM(G200:G201)</f>
        <v>1500000.4506000001</v>
      </c>
      <c r="H202" s="202"/>
      <c r="I202" s="203"/>
      <c r="J202" s="204"/>
    </row>
    <row r="203" spans="2:11" ht="42" customHeight="1" x14ac:dyDescent="0.35">
      <c r="B203" s="202"/>
      <c r="J203" s="3"/>
      <c r="K203" s="204"/>
    </row>
    <row r="204" spans="2:11" s="27" customFormat="1" ht="29.25" customHeight="1" thickBot="1" x14ac:dyDescent="0.4">
      <c r="B204" s="187"/>
      <c r="C204" s="21"/>
      <c r="D204" s="22"/>
      <c r="E204" s="22"/>
      <c r="F204" s="22"/>
      <c r="G204" s="22"/>
      <c r="H204" s="22"/>
      <c r="I204" s="119"/>
      <c r="J204" s="8"/>
      <c r="K204" s="201"/>
    </row>
    <row r="205" spans="2:11" ht="23.25" customHeight="1" x14ac:dyDescent="0.35">
      <c r="B205" s="204"/>
      <c r="C205" s="339" t="s">
        <v>202</v>
      </c>
      <c r="D205" s="340"/>
      <c r="E205" s="341"/>
      <c r="F205" s="341"/>
      <c r="G205" s="341"/>
      <c r="H205" s="342"/>
      <c r="I205" s="120"/>
      <c r="J205" s="204"/>
      <c r="K205" s="28"/>
    </row>
    <row r="206" spans="2:11" ht="41.25" customHeight="1" x14ac:dyDescent="0.35">
      <c r="B206" s="204"/>
      <c r="C206" s="81"/>
      <c r="D206" s="91" t="s">
        <v>197</v>
      </c>
      <c r="E206" s="91" t="s">
        <v>198</v>
      </c>
      <c r="F206" s="91" t="s">
        <v>199</v>
      </c>
      <c r="G206" s="349" t="s">
        <v>9</v>
      </c>
      <c r="H206" s="351" t="s">
        <v>203</v>
      </c>
      <c r="I206" s="120"/>
      <c r="J206" s="204"/>
      <c r="K206" s="28"/>
    </row>
    <row r="207" spans="2:11" ht="27.75" customHeight="1" x14ac:dyDescent="0.35">
      <c r="B207" s="204"/>
      <c r="C207" s="81"/>
      <c r="D207" s="86" t="str">
        <f>D13</f>
        <v>PAM</v>
      </c>
      <c r="E207" s="86" t="str">
        <f>E13</f>
        <v>FAO</v>
      </c>
      <c r="F207" s="82">
        <f>F13</f>
        <v>0</v>
      </c>
      <c r="G207" s="350"/>
      <c r="H207" s="352"/>
      <c r="I207" s="120"/>
      <c r="J207" s="204"/>
      <c r="K207" s="28"/>
    </row>
    <row r="208" spans="2:11" ht="55.5" customHeight="1" x14ac:dyDescent="0.35">
      <c r="B208" s="204"/>
      <c r="C208" s="18" t="s">
        <v>204</v>
      </c>
      <c r="D208" s="168">
        <f>$D$202*H208</f>
        <v>525000.00041999994</v>
      </c>
      <c r="E208" s="169">
        <f>$E$202*H208</f>
        <v>525000.31499999994</v>
      </c>
      <c r="F208" s="169">
        <f>$F$202*H208</f>
        <v>0</v>
      </c>
      <c r="G208" s="169">
        <f>SUM(D208:F208)</f>
        <v>1050000.3154199999</v>
      </c>
      <c r="H208" s="98">
        <v>0.7</v>
      </c>
      <c r="I208" s="117"/>
      <c r="J208" s="204"/>
      <c r="K208" s="28"/>
    </row>
    <row r="209" spans="1:11" ht="57.75" customHeight="1" x14ac:dyDescent="0.35">
      <c r="B209" s="338"/>
      <c r="C209" s="94" t="s">
        <v>205</v>
      </c>
      <c r="D209" s="168">
        <f>$D$202*H209</f>
        <v>225000.00017999997</v>
      </c>
      <c r="E209" s="169">
        <f>$E$202*H209</f>
        <v>225000.13499999998</v>
      </c>
      <c r="F209" s="169">
        <f>$F$202*H209</f>
        <v>0</v>
      </c>
      <c r="G209" s="170">
        <f>SUM(D209:F209)</f>
        <v>450000.13517999998</v>
      </c>
      <c r="H209" s="99">
        <v>0.3</v>
      </c>
      <c r="I209" s="117"/>
      <c r="J209" s="28"/>
      <c r="K209" s="28"/>
    </row>
    <row r="210" spans="1:11" ht="57.75" customHeight="1" x14ac:dyDescent="0.35">
      <c r="B210" s="338"/>
      <c r="C210" s="94" t="s">
        <v>206</v>
      </c>
      <c r="D210" s="168">
        <f>$D$202*H210</f>
        <v>0</v>
      </c>
      <c r="E210" s="169">
        <f>$E$202*H210</f>
        <v>0</v>
      </c>
      <c r="F210" s="169">
        <f>$F$202*H210</f>
        <v>0</v>
      </c>
      <c r="G210" s="170">
        <f>SUM(D210:F210)</f>
        <v>0</v>
      </c>
      <c r="H210" s="100">
        <v>0</v>
      </c>
      <c r="I210" s="121"/>
      <c r="J210" s="28"/>
      <c r="K210" s="28"/>
    </row>
    <row r="211" spans="1:11" ht="38.25" customHeight="1" thickBot="1" x14ac:dyDescent="0.4">
      <c r="B211" s="338"/>
      <c r="C211" s="19" t="s">
        <v>9</v>
      </c>
      <c r="D211" s="166">
        <f>SUM(D208:D210)</f>
        <v>750000.00059999991</v>
      </c>
      <c r="E211" s="166">
        <f>SUM(E208:E210)</f>
        <v>750000.45</v>
      </c>
      <c r="F211" s="166">
        <f>SUM(F208:F210)</f>
        <v>0</v>
      </c>
      <c r="G211" s="166">
        <f>SUM(G208:G210)</f>
        <v>1500000.4505999999</v>
      </c>
      <c r="H211" s="83">
        <f>SUM(H208:H210)</f>
        <v>1</v>
      </c>
      <c r="I211" s="122"/>
      <c r="J211" s="28"/>
      <c r="K211" s="28"/>
    </row>
    <row r="212" spans="1:11" ht="21.75" customHeight="1" thickBot="1" x14ac:dyDescent="0.4">
      <c r="B212" s="338"/>
      <c r="C212" s="2"/>
      <c r="D212" s="6"/>
      <c r="E212" s="6"/>
      <c r="F212" s="6"/>
      <c r="G212" s="6"/>
      <c r="H212" s="6"/>
      <c r="I212" s="123"/>
      <c r="J212" s="28"/>
      <c r="K212" s="28"/>
    </row>
    <row r="213" spans="1:11" ht="49.5" customHeight="1" x14ac:dyDescent="0.35">
      <c r="B213" s="338"/>
      <c r="C213" s="84" t="s">
        <v>207</v>
      </c>
      <c r="D213" s="294">
        <f>SUM(H24,H34,H44,H54,H66,H78,H88,H98,H110,H120,H130,H140,H152,H162,H172,H182,H189)*1.07</f>
        <v>674528.88114499999</v>
      </c>
      <c r="E213" s="22"/>
      <c r="F213" s="22"/>
      <c r="G213" s="22"/>
      <c r="H213" s="129" t="s">
        <v>208</v>
      </c>
      <c r="I213" s="130">
        <f>SUM(I189,I182,I172,I162,I152,I140,I130,I120,I110,I98,I88,I78,I66,I54,I44,I34,I24)</f>
        <v>0</v>
      </c>
      <c r="J213" s="28"/>
      <c r="K213" s="28"/>
    </row>
    <row r="214" spans="1:11" ht="28.5" customHeight="1" thickBot="1" x14ac:dyDescent="0.4">
      <c r="B214" s="338"/>
      <c r="C214" s="85" t="s">
        <v>209</v>
      </c>
      <c r="D214" s="295">
        <f>D213/G202</f>
        <v>0.44968578567772327</v>
      </c>
      <c r="E214" s="32"/>
      <c r="F214" s="32"/>
      <c r="G214" s="32"/>
      <c r="H214" s="131" t="s">
        <v>210</v>
      </c>
      <c r="I214" s="132">
        <f>I213/G200</f>
        <v>0</v>
      </c>
      <c r="J214" s="28"/>
      <c r="K214" s="28"/>
    </row>
    <row r="215" spans="1:11" ht="28.5" customHeight="1" x14ac:dyDescent="0.35">
      <c r="B215" s="338"/>
      <c r="C215" s="353"/>
      <c r="D215" s="354"/>
      <c r="E215" s="33"/>
      <c r="F215" s="33"/>
      <c r="G215" s="33"/>
      <c r="J215" s="28"/>
      <c r="K215" s="28"/>
    </row>
    <row r="216" spans="1:11" ht="28.5" customHeight="1" x14ac:dyDescent="0.35">
      <c r="B216" s="338"/>
      <c r="C216" s="85" t="s">
        <v>211</v>
      </c>
      <c r="D216" s="171">
        <f>SUM(D187:F188)*1.07</f>
        <v>84289.25</v>
      </c>
      <c r="E216" s="34"/>
      <c r="F216" s="34"/>
      <c r="G216" s="34"/>
      <c r="J216" s="28"/>
      <c r="K216" s="28"/>
    </row>
    <row r="217" spans="1:11" ht="23.25" customHeight="1" x14ac:dyDescent="0.35">
      <c r="B217" s="338"/>
      <c r="C217" s="85" t="s">
        <v>212</v>
      </c>
      <c r="D217" s="172">
        <f>D216/G202</f>
        <v>5.6192816453011267E-2</v>
      </c>
      <c r="E217" s="34"/>
      <c r="F217" s="34"/>
      <c r="G217" s="34"/>
      <c r="J217" s="28"/>
      <c r="K217" s="28"/>
    </row>
    <row r="218" spans="1:11" ht="66.75" customHeight="1" thickBot="1" x14ac:dyDescent="0.4">
      <c r="B218" s="338"/>
      <c r="C218" s="343" t="s">
        <v>213</v>
      </c>
      <c r="D218" s="344"/>
      <c r="E218" s="23"/>
      <c r="F218" s="23"/>
      <c r="G218" s="23"/>
      <c r="H218" s="28"/>
      <c r="I218" s="28"/>
      <c r="J218" s="28"/>
      <c r="K218" s="28"/>
    </row>
    <row r="219" spans="1:11" ht="55.5" customHeight="1" x14ac:dyDescent="0.35">
      <c r="B219" s="338"/>
      <c r="K219" s="27"/>
    </row>
    <row r="220" spans="1:11" ht="42.75" customHeight="1" x14ac:dyDescent="0.35">
      <c r="B220" s="338"/>
      <c r="J220" s="28"/>
    </row>
    <row r="221" spans="1:11" ht="21.75" customHeight="1" x14ac:dyDescent="0.35">
      <c r="B221" s="338"/>
      <c r="J221" s="28"/>
    </row>
    <row r="222" spans="1:11" ht="21.75" customHeight="1" x14ac:dyDescent="0.35">
      <c r="A222" s="28"/>
      <c r="B222" s="338"/>
    </row>
    <row r="223" spans="1:11" s="28" customFormat="1" ht="23.25" customHeight="1" x14ac:dyDescent="0.35">
      <c r="A223" s="26"/>
      <c r="B223" s="338"/>
      <c r="C223" s="26"/>
      <c r="D223" s="26"/>
      <c r="E223" s="26"/>
      <c r="F223" s="26"/>
      <c r="G223" s="26"/>
      <c r="H223" s="26"/>
      <c r="I223" s="118"/>
      <c r="J223" s="26"/>
      <c r="K223" s="26"/>
    </row>
    <row r="224" spans="1:11" ht="23.25" customHeight="1" x14ac:dyDescent="0.35"/>
    <row r="225" ht="21.75" customHeight="1" x14ac:dyDescent="0.35"/>
    <row r="226" ht="16.5" customHeight="1" x14ac:dyDescent="0.35"/>
    <row r="227" ht="29.25" customHeight="1" x14ac:dyDescent="0.35"/>
    <row r="228" ht="24.75" customHeight="1" x14ac:dyDescent="0.35"/>
    <row r="229" ht="33" customHeight="1" x14ac:dyDescent="0.35"/>
    <row r="231" ht="15" customHeight="1" x14ac:dyDescent="0.35"/>
    <row r="232" ht="25.5" customHeight="1" x14ac:dyDescent="0.35"/>
    <row r="283" spans="1:1" x14ac:dyDescent="0.35">
      <c r="A283" s="26" t="s">
        <v>214</v>
      </c>
    </row>
  </sheetData>
  <sheetProtection formatCells="0" formatColumns="0" formatRows="0"/>
  <mergeCells count="32">
    <mergeCell ref="C163:J163"/>
    <mergeCell ref="C173:J173"/>
    <mergeCell ref="B209:B223"/>
    <mergeCell ref="C205:H205"/>
    <mergeCell ref="C218:D218"/>
    <mergeCell ref="C198:C199"/>
    <mergeCell ref="G198:G199"/>
    <mergeCell ref="G206:G207"/>
    <mergeCell ref="H206:H207"/>
    <mergeCell ref="C215:D215"/>
    <mergeCell ref="C197:G197"/>
    <mergeCell ref="B2:E2"/>
    <mergeCell ref="B9:H9"/>
    <mergeCell ref="C25:J25"/>
    <mergeCell ref="C15:J15"/>
    <mergeCell ref="C35:J35"/>
    <mergeCell ref="C45:J45"/>
    <mergeCell ref="C14:J14"/>
    <mergeCell ref="C56:J56"/>
    <mergeCell ref="C57:J57"/>
    <mergeCell ref="B6:M6"/>
    <mergeCell ref="C67:J67"/>
    <mergeCell ref="C79:J79"/>
    <mergeCell ref="C89:J89"/>
    <mergeCell ref="C100:J100"/>
    <mergeCell ref="C101:J101"/>
    <mergeCell ref="C111:J111"/>
    <mergeCell ref="C121:J121"/>
    <mergeCell ref="C142:J142"/>
    <mergeCell ref="C131:J131"/>
    <mergeCell ref="C153:J153"/>
    <mergeCell ref="C143:J143"/>
  </mergeCells>
  <conditionalFormatting sqref="D214">
    <cfRule type="cellIs" dxfId="23" priority="46" operator="lessThan">
      <formula>0.15</formula>
    </cfRule>
  </conditionalFormatting>
  <conditionalFormatting sqref="D217">
    <cfRule type="cellIs" dxfId="22" priority="44" operator="lessThan">
      <formula>0.05</formula>
    </cfRule>
  </conditionalFormatting>
  <conditionalFormatting sqref="H211:I211">
    <cfRule type="cellIs" dxfId="21" priority="1" operator="greaterThan">
      <formula>1</formula>
    </cfRule>
  </conditionalFormatting>
  <dataValidations xWindow="431" yWindow="475" count="7">
    <dataValidation allowBlank="1" showInputMessage="1" showErrorMessage="1" prompt="% Towards Gender Equality and Women's Empowerment Must be Higher than 15%_x000a_" sqref="D214:G214" xr:uid="{00000000-0002-0000-0000-000000000000}"/>
    <dataValidation allowBlank="1" showInputMessage="1" showErrorMessage="1" prompt="M&amp;E Budget Cannot be Less than 5%_x000a_" sqref="D217:G217" xr:uid="{00000000-0002-0000-0000-000001000000}"/>
    <dataValidation allowBlank="1" showInputMessage="1" showErrorMessage="1" prompt="Insert *text* description of Outcome here" sqref="C14:J14 C56:J56 C100:J100 C142:J142" xr:uid="{00000000-0002-0000-0000-000002000000}"/>
    <dataValidation allowBlank="1" showInputMessage="1" showErrorMessage="1" prompt="Insert *text* description of Output here" sqref="C15 C25 C35 C45 C57 C67 C79 C89 C101 C111 C121 C131 C143 C153 C163 C173" xr:uid="{00000000-0002-0000-0000-000003000000}"/>
    <dataValidation allowBlank="1" showInputMessage="1" showErrorMessage="1" prompt="Insert *text* description of Activity here" sqref="C164 C154 C144 C46 C174 C68 C80 C90 C102 C112 C122 C132" xr:uid="{00000000-0002-0000-0000-000004000000}"/>
    <dataValidation allowBlank="1" showErrorMessage="1" prompt="% Towards Gender Equality and Women's Empowerment Must be Higher than 15%_x000a_" sqref="D216:G216" xr:uid="{00000000-0002-0000-0000-000005000000}"/>
    <dataValidation allowBlank="1" showInputMessage="1" showErrorMessage="1" prompt="Insert name of recipient agency here _x000a_" sqref="F13:G13 D17:E17" xr:uid="{00000000-0002-0000-0000-000006000000}"/>
  </dataValidations>
  <pageMargins left="0.7" right="0.7" top="0.75" bottom="0.75" header="0.3" footer="0.3"/>
  <pageSetup scale="1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B1" zoomScale="60" zoomScaleNormal="60" workbookViewId="0">
      <selection activeCell="J208" sqref="J208"/>
    </sheetView>
  </sheetViews>
  <sheetFormatPr baseColWidth="10" defaultColWidth="9.1796875" defaultRowHeight="15.5" x14ac:dyDescent="0.35"/>
  <cols>
    <col min="1" max="1" width="4.453125" style="41" customWidth="1"/>
    <col min="2" max="2" width="3.1796875" style="41" customWidth="1"/>
    <col min="3" max="3" width="51.453125" style="41" customWidth="1"/>
    <col min="4" max="4" width="34.26953125" style="43" customWidth="1"/>
    <col min="5" max="5" width="35" style="43" customWidth="1"/>
    <col min="6" max="6" width="34" style="43" customWidth="1"/>
    <col min="7" max="7" width="25.7265625" style="41" customWidth="1"/>
    <col min="8" max="8" width="21.453125" style="41" customWidth="1"/>
    <col min="9" max="9" width="22.26953125" style="41" customWidth="1"/>
    <col min="10" max="10" width="22.7265625" style="41" customWidth="1"/>
    <col min="11" max="11" width="19" style="41" customWidth="1"/>
    <col min="12" max="12" width="26" style="41" customWidth="1"/>
    <col min="13" max="13" width="21.1796875" style="41" customWidth="1"/>
    <col min="14" max="14" width="7" style="45" customWidth="1"/>
    <col min="15" max="15" width="24.1796875" style="41" customWidth="1"/>
    <col min="16" max="16" width="26.453125" style="41" customWidth="1"/>
    <col min="17" max="17" width="30.1796875" style="41" customWidth="1"/>
    <col min="18" max="18" width="33" style="41" customWidth="1"/>
    <col min="19" max="20" width="22.7265625" style="41" customWidth="1"/>
    <col min="21" max="21" width="23.453125" style="41" customWidth="1"/>
    <col min="22" max="22" width="32.1796875" style="41" customWidth="1"/>
    <col min="23" max="23" width="9.1796875" style="41"/>
    <col min="24" max="24" width="17.7265625" style="41" customWidth="1"/>
    <col min="25" max="25" width="26.453125" style="41" customWidth="1"/>
    <col min="26" max="26" width="22.453125" style="41" customWidth="1"/>
    <col min="27" max="27" width="29.7265625" style="41" customWidth="1"/>
    <col min="28" max="28" width="23.453125" style="41" customWidth="1"/>
    <col min="29" max="29" width="18.453125" style="41" customWidth="1"/>
    <col min="30" max="30" width="17.453125" style="41" customWidth="1"/>
    <col min="31" max="31" width="25.1796875" style="41" customWidth="1"/>
    <col min="32" max="16384" width="9.1796875" style="41"/>
  </cols>
  <sheetData>
    <row r="1" spans="2:14" ht="24" customHeight="1" x14ac:dyDescent="0.35">
      <c r="B1" s="205"/>
      <c r="C1" s="205"/>
      <c r="D1" s="206"/>
      <c r="E1" s="206"/>
      <c r="F1" s="206"/>
      <c r="G1" s="205"/>
      <c r="H1" s="205"/>
      <c r="I1" s="205"/>
      <c r="J1" s="205"/>
      <c r="K1" s="205"/>
      <c r="L1" s="12"/>
      <c r="M1" s="4"/>
      <c r="N1" s="205"/>
    </row>
    <row r="2" spans="2:14" ht="46.5" customHeight="1" x14ac:dyDescent="1">
      <c r="B2" s="205"/>
      <c r="C2" s="332" t="s">
        <v>0</v>
      </c>
      <c r="D2" s="332"/>
      <c r="E2" s="332"/>
      <c r="F2" s="332"/>
      <c r="G2" s="24"/>
      <c r="H2" s="25"/>
      <c r="I2" s="25"/>
      <c r="J2" s="205"/>
      <c r="K2" s="205"/>
      <c r="L2" s="12"/>
      <c r="M2" s="4"/>
      <c r="N2" s="205"/>
    </row>
    <row r="3" spans="2:14" ht="24" customHeight="1" x14ac:dyDescent="0.35">
      <c r="B3" s="205"/>
      <c r="C3" s="29"/>
      <c r="D3" s="26"/>
      <c r="E3" s="26"/>
      <c r="F3" s="26"/>
      <c r="G3" s="26"/>
      <c r="H3" s="26"/>
      <c r="I3" s="26"/>
      <c r="J3" s="205"/>
      <c r="K3" s="205"/>
      <c r="L3" s="12"/>
      <c r="M3" s="4"/>
      <c r="N3" s="205"/>
    </row>
    <row r="4" spans="2:14" ht="24" customHeight="1" thickBot="1" x14ac:dyDescent="0.4">
      <c r="B4" s="205"/>
      <c r="C4" s="29"/>
      <c r="D4" s="26"/>
      <c r="E4" s="26"/>
      <c r="F4" s="26"/>
      <c r="G4" s="26"/>
      <c r="H4" s="26"/>
      <c r="I4" s="26"/>
      <c r="J4" s="205"/>
      <c r="K4" s="205"/>
      <c r="L4" s="12"/>
      <c r="M4" s="4"/>
      <c r="N4" s="205"/>
    </row>
    <row r="5" spans="2:14" ht="30" customHeight="1" x14ac:dyDescent="0.8">
      <c r="B5" s="205"/>
      <c r="C5" s="366" t="s">
        <v>1</v>
      </c>
      <c r="D5" s="367"/>
      <c r="E5" s="367"/>
      <c r="F5" s="367"/>
      <c r="G5" s="368"/>
      <c r="H5" s="205"/>
      <c r="I5" s="205"/>
      <c r="J5" s="12"/>
      <c r="K5" s="4"/>
      <c r="L5" s="205"/>
      <c r="M5" s="205"/>
      <c r="N5" s="205"/>
    </row>
    <row r="6" spans="2:14" ht="24" customHeight="1" x14ac:dyDescent="0.35">
      <c r="B6" s="205"/>
      <c r="C6" s="374" t="s">
        <v>215</v>
      </c>
      <c r="D6" s="375"/>
      <c r="E6" s="375"/>
      <c r="F6" s="375"/>
      <c r="G6" s="376"/>
      <c r="H6" s="205"/>
      <c r="I6" s="205"/>
      <c r="J6" s="12"/>
      <c r="K6" s="4"/>
      <c r="L6" s="205"/>
      <c r="M6" s="205"/>
      <c r="N6" s="205"/>
    </row>
    <row r="7" spans="2:14" ht="41.25" customHeight="1" x14ac:dyDescent="0.35">
      <c r="B7" s="205"/>
      <c r="C7" s="374"/>
      <c r="D7" s="375"/>
      <c r="E7" s="375"/>
      <c r="F7" s="375"/>
      <c r="G7" s="376"/>
      <c r="H7" s="205"/>
      <c r="I7" s="205"/>
      <c r="J7" s="12"/>
      <c r="K7" s="4"/>
      <c r="L7" s="205"/>
      <c r="M7" s="205"/>
      <c r="N7" s="205"/>
    </row>
    <row r="8" spans="2:14" ht="24" customHeight="1" thickBot="1" x14ac:dyDescent="0.4">
      <c r="B8" s="205"/>
      <c r="C8" s="377"/>
      <c r="D8" s="378"/>
      <c r="E8" s="378"/>
      <c r="F8" s="378"/>
      <c r="G8" s="379"/>
      <c r="H8" s="205"/>
      <c r="I8" s="205"/>
      <c r="J8" s="12"/>
      <c r="K8" s="4"/>
      <c r="L8" s="205"/>
      <c r="M8" s="205"/>
      <c r="N8" s="205"/>
    </row>
    <row r="9" spans="2:14" ht="24" customHeight="1" thickBot="1" x14ac:dyDescent="0.4">
      <c r="B9" s="205"/>
      <c r="C9" s="36"/>
      <c r="D9" s="36"/>
      <c r="E9" s="36"/>
      <c r="F9" s="36"/>
      <c r="G9" s="205"/>
      <c r="H9" s="205"/>
      <c r="I9" s="205"/>
      <c r="J9" s="205"/>
      <c r="K9" s="205"/>
      <c r="L9" s="12"/>
      <c r="M9" s="4"/>
      <c r="N9" s="205"/>
    </row>
    <row r="10" spans="2:14" ht="25.5" customHeight="1" thickBot="1" x14ac:dyDescent="0.65">
      <c r="B10" s="205"/>
      <c r="C10" s="333" t="s">
        <v>216</v>
      </c>
      <c r="D10" s="334"/>
      <c r="E10" s="334"/>
      <c r="F10" s="335"/>
      <c r="G10" s="205"/>
      <c r="H10" s="205"/>
      <c r="I10" s="205"/>
      <c r="J10" s="205"/>
      <c r="K10" s="205"/>
      <c r="L10" s="12"/>
      <c r="M10" s="4"/>
      <c r="N10" s="205"/>
    </row>
    <row r="11" spans="2:14" ht="24" customHeight="1" x14ac:dyDescent="0.35">
      <c r="B11" s="205"/>
      <c r="C11" s="36"/>
      <c r="D11" s="36"/>
      <c r="E11" s="36"/>
      <c r="F11" s="36"/>
      <c r="G11" s="205"/>
      <c r="H11" s="205"/>
      <c r="I11" s="205"/>
      <c r="J11" s="205"/>
      <c r="K11" s="205"/>
      <c r="L11" s="12"/>
      <c r="M11" s="4"/>
      <c r="N11" s="205"/>
    </row>
    <row r="12" spans="2:14" ht="40.5" customHeight="1" x14ac:dyDescent="0.35">
      <c r="B12" s="205"/>
      <c r="C12" s="36"/>
      <c r="D12" s="91" t="s">
        <v>197</v>
      </c>
      <c r="E12" s="91" t="s">
        <v>198</v>
      </c>
      <c r="F12" s="91" t="s">
        <v>199</v>
      </c>
      <c r="G12" s="364" t="s">
        <v>9</v>
      </c>
      <c r="H12" s="205"/>
      <c r="I12" s="205"/>
      <c r="J12" s="205"/>
      <c r="K12" s="205"/>
      <c r="L12" s="12"/>
      <c r="M12" s="4"/>
      <c r="N12" s="205"/>
    </row>
    <row r="13" spans="2:14" ht="24" customHeight="1" x14ac:dyDescent="0.35">
      <c r="B13" s="205"/>
      <c r="C13" s="36"/>
      <c r="D13" s="86" t="str">
        <f>'1) Tableau budgétaire 1'!D13</f>
        <v>PAM</v>
      </c>
      <c r="E13" s="86" t="str">
        <f>'1) Tableau budgétaire 1'!E13</f>
        <v>FAO</v>
      </c>
      <c r="F13" s="86">
        <f>'1) Tableau budgétaire 1'!F13</f>
        <v>0</v>
      </c>
      <c r="G13" s="365"/>
      <c r="H13" s="205"/>
      <c r="I13" s="205"/>
      <c r="J13" s="205"/>
      <c r="K13" s="205"/>
      <c r="L13" s="12"/>
      <c r="M13" s="4"/>
      <c r="N13" s="205"/>
    </row>
    <row r="14" spans="2:14" ht="24" customHeight="1" x14ac:dyDescent="0.35">
      <c r="B14" s="361" t="s">
        <v>217</v>
      </c>
      <c r="C14" s="362"/>
      <c r="D14" s="362"/>
      <c r="E14" s="362"/>
      <c r="F14" s="362"/>
      <c r="G14" s="363"/>
      <c r="H14" s="205"/>
      <c r="I14" s="205"/>
      <c r="J14" s="205"/>
      <c r="K14" s="205"/>
      <c r="L14" s="12"/>
      <c r="M14" s="4"/>
      <c r="N14" s="205"/>
    </row>
    <row r="15" spans="2:14" ht="22.5" customHeight="1" x14ac:dyDescent="0.35">
      <c r="B15" s="205"/>
      <c r="C15" s="361" t="s">
        <v>218</v>
      </c>
      <c r="D15" s="362"/>
      <c r="E15" s="362"/>
      <c r="F15" s="362"/>
      <c r="G15" s="363"/>
      <c r="H15" s="205"/>
      <c r="I15" s="205"/>
      <c r="J15" s="205"/>
      <c r="K15" s="205"/>
      <c r="L15" s="12"/>
      <c r="M15" s="4"/>
      <c r="N15" s="205"/>
    </row>
    <row r="16" spans="2:14" ht="24.75" customHeight="1" thickBot="1" x14ac:dyDescent="0.4">
      <c r="B16" s="205"/>
      <c r="C16" s="52" t="s">
        <v>219</v>
      </c>
      <c r="D16" s="53">
        <f>'1) Tableau budgétaire 1'!D24</f>
        <v>67220</v>
      </c>
      <c r="E16" s="53">
        <f>'1) Tableau budgétaire 1'!E24</f>
        <v>55000</v>
      </c>
      <c r="F16" s="53">
        <f>'1) Tableau budgétaire 1'!F24</f>
        <v>0</v>
      </c>
      <c r="G16" s="54">
        <f>SUM(D16:F16)</f>
        <v>122220</v>
      </c>
      <c r="H16" s="205"/>
      <c r="I16" s="205"/>
      <c r="J16" s="205"/>
      <c r="K16" s="205"/>
      <c r="L16" s="12"/>
      <c r="M16" s="4"/>
      <c r="N16" s="205"/>
    </row>
    <row r="17" spans="2:14" ht="21.75" customHeight="1" x14ac:dyDescent="0.35">
      <c r="B17" s="228"/>
      <c r="C17" s="229" t="s">
        <v>220</v>
      </c>
      <c r="D17" s="230">
        <f>+D16*10%</f>
        <v>6722</v>
      </c>
      <c r="E17" s="231"/>
      <c r="F17" s="231"/>
      <c r="G17" s="232">
        <f t="shared" ref="G17:G23" si="0">SUM(D17:F17)</f>
        <v>6722</v>
      </c>
      <c r="H17" s="205"/>
      <c r="I17" s="205"/>
      <c r="J17" s="205"/>
      <c r="K17" s="205"/>
      <c r="L17" s="205"/>
      <c r="M17" s="205"/>
      <c r="N17" s="205"/>
    </row>
    <row r="18" spans="2:14" x14ac:dyDescent="0.35">
      <c r="B18" s="228"/>
      <c r="C18" s="233" t="s">
        <v>221</v>
      </c>
      <c r="D18" s="234">
        <f>+D16*15%</f>
        <v>10083</v>
      </c>
      <c r="E18" s="235"/>
      <c r="F18" s="235"/>
      <c r="G18" s="236">
        <f t="shared" si="0"/>
        <v>10083</v>
      </c>
      <c r="H18" s="205"/>
      <c r="I18" s="205"/>
      <c r="J18" s="205"/>
      <c r="K18" s="205"/>
      <c r="L18" s="205"/>
      <c r="M18" s="205"/>
      <c r="N18" s="205"/>
    </row>
    <row r="19" spans="2:14" ht="15.75" customHeight="1" x14ac:dyDescent="0.35">
      <c r="B19" s="228"/>
      <c r="C19" s="233" t="s">
        <v>222</v>
      </c>
      <c r="D19" s="234">
        <f>+D16*10%</f>
        <v>6722</v>
      </c>
      <c r="E19" s="234"/>
      <c r="F19" s="234"/>
      <c r="G19" s="236">
        <f t="shared" si="0"/>
        <v>6722</v>
      </c>
      <c r="H19" s="205"/>
      <c r="I19" s="205"/>
      <c r="J19" s="205"/>
      <c r="K19" s="205"/>
      <c r="L19" s="205"/>
      <c r="M19" s="205"/>
      <c r="N19" s="205"/>
    </row>
    <row r="20" spans="2:14" x14ac:dyDescent="0.35">
      <c r="B20" s="228"/>
      <c r="C20" s="237" t="s">
        <v>223</v>
      </c>
      <c r="D20" s="234">
        <f>D16*15%</f>
        <v>10083</v>
      </c>
      <c r="E20" s="234">
        <f>E16*40%</f>
        <v>22000</v>
      </c>
      <c r="F20" s="234"/>
      <c r="G20" s="236">
        <f t="shared" si="0"/>
        <v>32083</v>
      </c>
      <c r="H20" s="205"/>
      <c r="I20" s="205"/>
      <c r="J20" s="205"/>
      <c r="K20" s="205"/>
      <c r="L20" s="205"/>
      <c r="M20" s="205"/>
      <c r="N20" s="205"/>
    </row>
    <row r="21" spans="2:14" x14ac:dyDescent="0.35">
      <c r="B21" s="228"/>
      <c r="C21" s="233" t="s">
        <v>224</v>
      </c>
      <c r="D21" s="234">
        <f>+D16*5%</f>
        <v>3361</v>
      </c>
      <c r="E21" s="234">
        <f>+E16*20%</f>
        <v>11000</v>
      </c>
      <c r="F21" s="234"/>
      <c r="G21" s="236">
        <f t="shared" si="0"/>
        <v>14361</v>
      </c>
      <c r="H21" s="205"/>
      <c r="I21" s="205"/>
      <c r="J21" s="205"/>
      <c r="K21" s="205"/>
      <c r="L21" s="205"/>
      <c r="M21" s="205"/>
      <c r="N21" s="205"/>
    </row>
    <row r="22" spans="2:14" ht="21.75" customHeight="1" x14ac:dyDescent="0.35">
      <c r="B22" s="228"/>
      <c r="C22" s="233" t="s">
        <v>225</v>
      </c>
      <c r="D22" s="234">
        <f>+D16*25%</f>
        <v>16805</v>
      </c>
      <c r="E22" s="234">
        <f>+E16*20%</f>
        <v>11000</v>
      </c>
      <c r="F22" s="234"/>
      <c r="G22" s="236">
        <f t="shared" si="0"/>
        <v>27805</v>
      </c>
      <c r="H22" s="205"/>
      <c r="I22" s="205"/>
      <c r="J22" s="205"/>
      <c r="K22" s="205"/>
      <c r="L22" s="205"/>
      <c r="M22" s="205"/>
      <c r="N22" s="205"/>
    </row>
    <row r="23" spans="2:14" ht="36.75" customHeight="1" x14ac:dyDescent="0.35">
      <c r="B23" s="228"/>
      <c r="C23" s="233" t="s">
        <v>226</v>
      </c>
      <c r="D23" s="234">
        <f>D16*20%</f>
        <v>13444</v>
      </c>
      <c r="E23" s="234">
        <f>E16*20%</f>
        <v>11000</v>
      </c>
      <c r="F23" s="234"/>
      <c r="G23" s="236">
        <f t="shared" si="0"/>
        <v>24444</v>
      </c>
      <c r="H23" s="205"/>
      <c r="I23" s="205"/>
      <c r="J23" s="205"/>
      <c r="K23" s="205"/>
      <c r="L23" s="205"/>
      <c r="M23" s="205"/>
      <c r="N23" s="205"/>
    </row>
    <row r="24" spans="2:14" ht="15.75" customHeight="1" x14ac:dyDescent="0.35">
      <c r="B24" s="228"/>
      <c r="C24" s="238" t="s">
        <v>227</v>
      </c>
      <c r="D24" s="239">
        <f>SUM(D17:D23)</f>
        <v>67220</v>
      </c>
      <c r="E24" s="239">
        <f>SUM(E17:E23)</f>
        <v>55000</v>
      </c>
      <c r="F24" s="239">
        <f>SUM(F17:F23)</f>
        <v>0</v>
      </c>
      <c r="G24" s="240">
        <f>SUM(D24:F24)</f>
        <v>122220</v>
      </c>
      <c r="H24" s="205"/>
      <c r="I24" s="288"/>
      <c r="J24" s="29"/>
      <c r="K24" s="205"/>
      <c r="L24" s="205"/>
      <c r="M24" s="205"/>
      <c r="N24" s="205"/>
    </row>
    <row r="25" spans="2:14" s="43" customFormat="1" x14ac:dyDescent="0.35">
      <c r="B25" s="241"/>
      <c r="C25" s="242"/>
      <c r="D25" s="243"/>
      <c r="E25" s="243"/>
      <c r="F25" s="243"/>
      <c r="G25" s="244"/>
      <c r="H25" s="206"/>
      <c r="I25" s="206"/>
      <c r="J25" s="206"/>
      <c r="K25" s="206"/>
      <c r="L25" s="206"/>
      <c r="M25" s="206"/>
      <c r="N25" s="206"/>
    </row>
    <row r="26" spans="2:14" x14ac:dyDescent="0.35">
      <c r="B26" s="228"/>
      <c r="C26" s="358" t="s">
        <v>228</v>
      </c>
      <c r="D26" s="359"/>
      <c r="E26" s="359"/>
      <c r="F26" s="359"/>
      <c r="G26" s="360"/>
      <c r="H26" s="205"/>
      <c r="I26" s="205"/>
      <c r="J26" s="205"/>
      <c r="K26" s="205"/>
      <c r="L26" s="205"/>
      <c r="M26" s="205"/>
      <c r="N26" s="205"/>
    </row>
    <row r="27" spans="2:14" ht="27" customHeight="1" thickBot="1" x14ac:dyDescent="0.4">
      <c r="B27" s="228"/>
      <c r="C27" s="245" t="s">
        <v>229</v>
      </c>
      <c r="D27" s="246">
        <f>'1) Tableau budgétaire 1'!D34</f>
        <v>21576.01</v>
      </c>
      <c r="E27" s="246">
        <f>'1) Tableau budgétaire 1'!E34</f>
        <v>43000</v>
      </c>
      <c r="F27" s="246">
        <f>'1) Tableau budgétaire 1'!F34</f>
        <v>0</v>
      </c>
      <c r="G27" s="247">
        <f t="shared" ref="G27:G35" si="1">SUM(D27:F27)</f>
        <v>64576.009999999995</v>
      </c>
      <c r="H27" s="205"/>
      <c r="I27" s="205"/>
      <c r="J27" s="205"/>
      <c r="K27" s="205"/>
      <c r="L27" s="205"/>
      <c r="M27" s="205"/>
      <c r="N27" s="205"/>
    </row>
    <row r="28" spans="2:14" x14ac:dyDescent="0.35">
      <c r="B28" s="228"/>
      <c r="C28" s="229" t="s">
        <v>220</v>
      </c>
      <c r="D28" s="230">
        <f>+D27*10%</f>
        <v>2157.6010000000001</v>
      </c>
      <c r="E28" s="231">
        <f>+E27*11%</f>
        <v>4730</v>
      </c>
      <c r="F28" s="231"/>
      <c r="G28" s="232">
        <f t="shared" si="1"/>
        <v>6887.6010000000006</v>
      </c>
      <c r="H28" s="205"/>
      <c r="I28" s="205"/>
      <c r="J28" s="205"/>
      <c r="K28" s="205"/>
      <c r="L28" s="205"/>
      <c r="M28" s="205"/>
      <c r="N28" s="205"/>
    </row>
    <row r="29" spans="2:14" x14ac:dyDescent="0.35">
      <c r="B29" s="228"/>
      <c r="C29" s="233" t="s">
        <v>221</v>
      </c>
      <c r="D29" s="234"/>
      <c r="E29" s="235">
        <f>+E27*39%</f>
        <v>16770</v>
      </c>
      <c r="F29" s="235"/>
      <c r="G29" s="236">
        <f t="shared" si="1"/>
        <v>16770</v>
      </c>
      <c r="H29" s="205"/>
      <c r="I29" s="205"/>
      <c r="J29" s="205"/>
      <c r="K29" s="205"/>
      <c r="L29" s="205"/>
      <c r="M29" s="205"/>
      <c r="N29" s="205"/>
    </row>
    <row r="30" spans="2:14" ht="31" x14ac:dyDescent="0.35">
      <c r="B30" s="228"/>
      <c r="C30" s="233" t="s">
        <v>222</v>
      </c>
      <c r="D30" s="234">
        <f>+D27*20%</f>
        <v>4315.2020000000002</v>
      </c>
      <c r="E30" s="234"/>
      <c r="F30" s="234"/>
      <c r="G30" s="236">
        <f t="shared" si="1"/>
        <v>4315.2020000000002</v>
      </c>
      <c r="H30" s="205"/>
      <c r="I30" s="205"/>
      <c r="J30" s="205"/>
      <c r="K30" s="205"/>
      <c r="L30" s="205"/>
      <c r="M30" s="205"/>
      <c r="N30" s="205"/>
    </row>
    <row r="31" spans="2:14" x14ac:dyDescent="0.35">
      <c r="B31" s="228"/>
      <c r="C31" s="237" t="s">
        <v>223</v>
      </c>
      <c r="D31" s="234">
        <f>D27*20%</f>
        <v>4315.2020000000002</v>
      </c>
      <c r="E31" s="234"/>
      <c r="F31" s="234"/>
      <c r="G31" s="236">
        <f t="shared" si="1"/>
        <v>4315.2020000000002</v>
      </c>
      <c r="H31" s="205"/>
      <c r="I31" s="205"/>
      <c r="J31" s="205"/>
      <c r="K31" s="205"/>
      <c r="L31" s="205"/>
      <c r="M31" s="205"/>
      <c r="N31" s="205"/>
    </row>
    <row r="32" spans="2:14" x14ac:dyDescent="0.35">
      <c r="B32" s="228"/>
      <c r="C32" s="233" t="s">
        <v>224</v>
      </c>
      <c r="D32" s="234">
        <f>+D27*20%</f>
        <v>4315.2020000000002</v>
      </c>
      <c r="E32" s="234">
        <f>+E27*25%</f>
        <v>10750</v>
      </c>
      <c r="F32" s="234"/>
      <c r="G32" s="236">
        <f t="shared" si="1"/>
        <v>15065.202000000001</v>
      </c>
      <c r="H32" s="205"/>
      <c r="I32" s="205"/>
      <c r="J32" s="205"/>
      <c r="K32" s="205"/>
      <c r="L32" s="205"/>
      <c r="M32" s="205"/>
      <c r="N32" s="205"/>
    </row>
    <row r="33" spans="2:14" x14ac:dyDescent="0.35">
      <c r="B33" s="228"/>
      <c r="C33" s="233" t="s">
        <v>225</v>
      </c>
      <c r="D33" s="234">
        <f>D27*15%</f>
        <v>3236.4014999999995</v>
      </c>
      <c r="E33" s="234"/>
      <c r="F33" s="234"/>
      <c r="G33" s="236">
        <f t="shared" si="1"/>
        <v>3236.4014999999995</v>
      </c>
      <c r="H33" s="205"/>
      <c r="I33" s="205"/>
      <c r="J33" s="205"/>
      <c r="K33" s="205"/>
      <c r="L33" s="205"/>
      <c r="M33" s="205"/>
      <c r="N33" s="205"/>
    </row>
    <row r="34" spans="2:14" ht="31" x14ac:dyDescent="0.35">
      <c r="B34" s="228"/>
      <c r="C34" s="233" t="s">
        <v>226</v>
      </c>
      <c r="D34" s="234">
        <f>D27*15%</f>
        <v>3236.4014999999995</v>
      </c>
      <c r="E34" s="234">
        <f>+E27*25%</f>
        <v>10750</v>
      </c>
      <c r="F34" s="234"/>
      <c r="G34" s="236">
        <f t="shared" si="1"/>
        <v>13986.4015</v>
      </c>
      <c r="H34" s="205"/>
      <c r="I34" s="205"/>
      <c r="J34" s="205"/>
      <c r="K34" s="205"/>
      <c r="L34" s="205"/>
      <c r="M34" s="205"/>
      <c r="N34" s="205"/>
    </row>
    <row r="35" spans="2:14" x14ac:dyDescent="0.35">
      <c r="B35" s="228"/>
      <c r="C35" s="238" t="s">
        <v>227</v>
      </c>
      <c r="D35" s="239">
        <f>SUM(D28:D34)</f>
        <v>21576.010000000002</v>
      </c>
      <c r="E35" s="239">
        <f>SUM(E28:E34)</f>
        <v>43000</v>
      </c>
      <c r="F35" s="239">
        <f>SUM(F28:F34)</f>
        <v>0</v>
      </c>
      <c r="G35" s="236">
        <f t="shared" si="1"/>
        <v>64576.01</v>
      </c>
      <c r="H35" s="205"/>
      <c r="I35" s="289"/>
      <c r="J35" s="289"/>
      <c r="K35" s="205"/>
      <c r="L35" s="205"/>
      <c r="M35" s="205"/>
      <c r="N35" s="205"/>
    </row>
    <row r="36" spans="2:14" s="43" customFormat="1" x14ac:dyDescent="0.35">
      <c r="B36" s="241"/>
      <c r="C36" s="242"/>
      <c r="D36" s="243"/>
      <c r="E36" s="243"/>
      <c r="F36" s="243"/>
      <c r="G36" s="248"/>
      <c r="H36" s="206"/>
      <c r="I36" s="206"/>
      <c r="J36" s="206"/>
      <c r="K36" s="206"/>
      <c r="L36" s="206"/>
      <c r="M36" s="206"/>
      <c r="N36" s="206"/>
    </row>
    <row r="37" spans="2:14" x14ac:dyDescent="0.35">
      <c r="B37" s="228"/>
      <c r="C37" s="358" t="s">
        <v>230</v>
      </c>
      <c r="D37" s="359"/>
      <c r="E37" s="359"/>
      <c r="F37" s="359"/>
      <c r="G37" s="360"/>
      <c r="H37" s="205"/>
      <c r="I37" s="205"/>
      <c r="J37" s="205"/>
      <c r="K37" s="205"/>
      <c r="L37" s="205"/>
      <c r="M37" s="205"/>
      <c r="N37" s="205"/>
    </row>
    <row r="38" spans="2:14" ht="21.75" customHeight="1" thickBot="1" x14ac:dyDescent="0.4">
      <c r="B38" s="228"/>
      <c r="C38" s="245" t="s">
        <v>231</v>
      </c>
      <c r="D38" s="246">
        <f>'1) Tableau budgétaire 1'!D44</f>
        <v>43414.23</v>
      </c>
      <c r="E38" s="246">
        <f>'1) Tableau budgétaire 1'!E44</f>
        <v>45000</v>
      </c>
      <c r="F38" s="246">
        <f>'1) Tableau budgétaire 1'!F44</f>
        <v>0</v>
      </c>
      <c r="G38" s="247">
        <f t="shared" ref="G38:G45" si="2">SUM(D38:F38)</f>
        <v>88414.23000000001</v>
      </c>
      <c r="H38" s="205"/>
      <c r="I38" s="205"/>
      <c r="J38" s="205"/>
      <c r="K38" s="205"/>
      <c r="L38" s="205"/>
      <c r="M38" s="205"/>
      <c r="N38" s="205"/>
    </row>
    <row r="39" spans="2:14" x14ac:dyDescent="0.35">
      <c r="B39" s="228"/>
      <c r="C39" s="229" t="s">
        <v>220</v>
      </c>
      <c r="D39" s="230">
        <f>+D38*10%</f>
        <v>4341.4230000000007</v>
      </c>
      <c r="E39" s="231">
        <v>5000</v>
      </c>
      <c r="F39" s="231"/>
      <c r="G39" s="232">
        <f t="shared" si="2"/>
        <v>9341.4230000000007</v>
      </c>
      <c r="H39" s="205"/>
      <c r="I39" s="205"/>
      <c r="J39" s="205"/>
      <c r="K39" s="205"/>
      <c r="L39" s="205"/>
      <c r="M39" s="205"/>
      <c r="N39" s="205"/>
    </row>
    <row r="40" spans="2:14" s="43" customFormat="1" ht="15.75" customHeight="1" x14ac:dyDescent="0.35">
      <c r="B40" s="241"/>
      <c r="C40" s="233" t="s">
        <v>221</v>
      </c>
      <c r="D40" s="234">
        <f>+D38*10%</f>
        <v>4341.4230000000007</v>
      </c>
      <c r="E40" s="235">
        <v>15000</v>
      </c>
      <c r="F40" s="235"/>
      <c r="G40" s="236">
        <f t="shared" si="2"/>
        <v>19341.423000000003</v>
      </c>
      <c r="H40" s="206"/>
      <c r="I40" s="206"/>
      <c r="J40" s="206"/>
      <c r="K40" s="206"/>
      <c r="L40" s="206"/>
      <c r="M40" s="206"/>
      <c r="N40" s="206"/>
    </row>
    <row r="41" spans="2:14" s="43" customFormat="1" ht="31" x14ac:dyDescent="0.35">
      <c r="B41" s="241"/>
      <c r="C41" s="233" t="s">
        <v>222</v>
      </c>
      <c r="D41" s="234">
        <f>+D38*10%</f>
        <v>4341.4230000000007</v>
      </c>
      <c r="E41" s="234">
        <v>5000</v>
      </c>
      <c r="F41" s="234"/>
      <c r="G41" s="236">
        <f t="shared" si="2"/>
        <v>9341.4230000000007</v>
      </c>
      <c r="H41" s="206"/>
      <c r="I41" s="206"/>
      <c r="J41" s="206"/>
      <c r="K41" s="206"/>
      <c r="L41" s="206"/>
      <c r="M41" s="206"/>
      <c r="N41" s="206"/>
    </row>
    <row r="42" spans="2:14" s="43" customFormat="1" x14ac:dyDescent="0.35">
      <c r="B42" s="241"/>
      <c r="C42" s="237" t="s">
        <v>223</v>
      </c>
      <c r="D42" s="234">
        <f>+D38*15%</f>
        <v>6512.1345000000001</v>
      </c>
      <c r="E42" s="234">
        <v>10000</v>
      </c>
      <c r="F42" s="234"/>
      <c r="G42" s="236">
        <f t="shared" si="2"/>
        <v>16512.1345</v>
      </c>
      <c r="H42" s="206"/>
      <c r="I42" s="206"/>
      <c r="J42" s="206"/>
      <c r="K42" s="206"/>
      <c r="L42" s="206"/>
      <c r="M42" s="206"/>
      <c r="N42" s="206"/>
    </row>
    <row r="43" spans="2:14" x14ac:dyDescent="0.35">
      <c r="B43" s="228"/>
      <c r="C43" s="233" t="s">
        <v>224</v>
      </c>
      <c r="D43" s="234">
        <f>+D38*10%</f>
        <v>4341.4230000000007</v>
      </c>
      <c r="E43" s="234">
        <v>5000</v>
      </c>
      <c r="F43" s="234"/>
      <c r="G43" s="236">
        <f t="shared" si="2"/>
        <v>9341.4230000000007</v>
      </c>
      <c r="H43" s="205"/>
      <c r="I43" s="205"/>
      <c r="J43" s="205"/>
      <c r="K43" s="205"/>
      <c r="L43" s="205"/>
      <c r="M43" s="205"/>
      <c r="N43" s="205"/>
    </row>
    <row r="44" spans="2:14" x14ac:dyDescent="0.35">
      <c r="B44" s="228"/>
      <c r="C44" s="233" t="s">
        <v>225</v>
      </c>
      <c r="D44" s="234">
        <f>+D38*35%</f>
        <v>15194.9805</v>
      </c>
      <c r="E44" s="234">
        <v>14584.58</v>
      </c>
      <c r="F44" s="234"/>
      <c r="G44" s="236">
        <f t="shared" si="2"/>
        <v>29779.5605</v>
      </c>
      <c r="H44" s="205"/>
      <c r="I44" s="205"/>
      <c r="J44" s="205"/>
      <c r="K44" s="205"/>
      <c r="L44" s="205"/>
      <c r="M44" s="205"/>
      <c r="N44" s="205"/>
    </row>
    <row r="45" spans="2:14" ht="31" x14ac:dyDescent="0.35">
      <c r="B45" s="228"/>
      <c r="C45" s="233" t="s">
        <v>226</v>
      </c>
      <c r="D45" s="234">
        <f>+D38*10%</f>
        <v>4341.4230000000007</v>
      </c>
      <c r="E45" s="234">
        <v>10000</v>
      </c>
      <c r="F45" s="234"/>
      <c r="G45" s="236">
        <f t="shared" si="2"/>
        <v>14341.423000000001</v>
      </c>
      <c r="H45" s="205"/>
      <c r="I45" s="205"/>
      <c r="J45" s="205"/>
      <c r="K45" s="205"/>
      <c r="L45" s="205"/>
      <c r="M45" s="205"/>
      <c r="N45" s="205"/>
    </row>
    <row r="46" spans="2:14" x14ac:dyDescent="0.35">
      <c r="B46" s="228"/>
      <c r="C46" s="249" t="s">
        <v>227</v>
      </c>
      <c r="D46" s="250">
        <f>SUM(D39:D45)</f>
        <v>43414.23</v>
      </c>
      <c r="E46" s="250">
        <f>SUM(E39:E45)</f>
        <v>64584.58</v>
      </c>
      <c r="F46" s="250">
        <f>SUM(F39:F45)</f>
        <v>0</v>
      </c>
      <c r="G46" s="251">
        <f>SUM(D46:F46)</f>
        <v>107998.81</v>
      </c>
      <c r="H46" s="205"/>
      <c r="I46" s="205"/>
      <c r="J46" s="205"/>
      <c r="K46" s="205"/>
      <c r="L46" s="205"/>
      <c r="M46" s="205"/>
      <c r="N46" s="205"/>
    </row>
    <row r="47" spans="2:14" x14ac:dyDescent="0.35">
      <c r="B47" s="228"/>
      <c r="C47" s="252"/>
      <c r="D47" s="253"/>
      <c r="E47" s="253"/>
      <c r="F47" s="253"/>
      <c r="G47" s="254"/>
      <c r="H47" s="205"/>
      <c r="I47" s="205"/>
      <c r="J47" s="205"/>
      <c r="K47" s="205"/>
      <c r="L47" s="205"/>
      <c r="M47" s="205"/>
      <c r="N47" s="205"/>
    </row>
    <row r="48" spans="2:14" s="43" customFormat="1" x14ac:dyDescent="0.35">
      <c r="B48" s="241"/>
      <c r="C48" s="369" t="s">
        <v>232</v>
      </c>
      <c r="D48" s="370"/>
      <c r="E48" s="370"/>
      <c r="F48" s="370"/>
      <c r="G48" s="371"/>
      <c r="H48" s="206"/>
      <c r="I48" s="206"/>
      <c r="J48" s="206"/>
      <c r="K48" s="206"/>
      <c r="L48" s="206"/>
      <c r="M48" s="206"/>
      <c r="N48" s="206"/>
    </row>
    <row r="49" spans="2:14" ht="20.25" customHeight="1" thickBot="1" x14ac:dyDescent="0.4">
      <c r="B49" s="228"/>
      <c r="C49" s="245" t="s">
        <v>233</v>
      </c>
      <c r="D49" s="246">
        <f>'1) Tableau budgétaire 1'!D54</f>
        <v>0</v>
      </c>
      <c r="E49" s="246">
        <f>'1) Tableau budgétaire 1'!E54</f>
        <v>0</v>
      </c>
      <c r="F49" s="246">
        <f>'1) Tableau budgétaire 1'!F54</f>
        <v>0</v>
      </c>
      <c r="G49" s="247">
        <f t="shared" ref="G49:G57" si="3">SUM(D49:F49)</f>
        <v>0</v>
      </c>
      <c r="H49" s="205"/>
      <c r="I49" s="205"/>
      <c r="J49" s="205"/>
      <c r="K49" s="205"/>
      <c r="L49" s="205"/>
      <c r="M49" s="205"/>
      <c r="N49" s="205"/>
    </row>
    <row r="50" spans="2:14" x14ac:dyDescent="0.35">
      <c r="B50" s="228"/>
      <c r="C50" s="229" t="s">
        <v>220</v>
      </c>
      <c r="D50" s="230"/>
      <c r="E50" s="231"/>
      <c r="F50" s="231"/>
      <c r="G50" s="232">
        <f t="shared" si="3"/>
        <v>0</v>
      </c>
      <c r="H50" s="205"/>
      <c r="I50" s="205"/>
      <c r="J50" s="205"/>
      <c r="K50" s="205"/>
      <c r="L50" s="205"/>
      <c r="M50" s="205"/>
      <c r="N50" s="205"/>
    </row>
    <row r="51" spans="2:14" ht="15.75" customHeight="1" x14ac:dyDescent="0.35">
      <c r="B51" s="228"/>
      <c r="C51" s="233" t="s">
        <v>221</v>
      </c>
      <c r="D51" s="234"/>
      <c r="E51" s="235"/>
      <c r="F51" s="235"/>
      <c r="G51" s="236">
        <f t="shared" si="3"/>
        <v>0</v>
      </c>
      <c r="H51" s="205"/>
      <c r="I51" s="205"/>
      <c r="J51" s="205"/>
      <c r="K51" s="205"/>
      <c r="L51" s="205"/>
      <c r="M51" s="205"/>
      <c r="N51" s="205"/>
    </row>
    <row r="52" spans="2:14" ht="32.25" customHeight="1" x14ac:dyDescent="0.35">
      <c r="B52" s="228"/>
      <c r="C52" s="233" t="s">
        <v>222</v>
      </c>
      <c r="D52" s="234"/>
      <c r="E52" s="234"/>
      <c r="F52" s="234"/>
      <c r="G52" s="236">
        <f t="shared" si="3"/>
        <v>0</v>
      </c>
      <c r="H52" s="205"/>
      <c r="I52" s="205"/>
      <c r="J52" s="205"/>
      <c r="K52" s="205"/>
      <c r="L52" s="205"/>
      <c r="M52" s="205"/>
      <c r="N52" s="205"/>
    </row>
    <row r="53" spans="2:14" s="43" customFormat="1" x14ac:dyDescent="0.35">
      <c r="B53" s="241"/>
      <c r="C53" s="237" t="s">
        <v>223</v>
      </c>
      <c r="D53" s="234"/>
      <c r="E53" s="234"/>
      <c r="F53" s="234"/>
      <c r="G53" s="236">
        <f t="shared" si="3"/>
        <v>0</v>
      </c>
      <c r="H53" s="206"/>
      <c r="I53" s="206"/>
      <c r="J53" s="206"/>
      <c r="K53" s="206"/>
      <c r="L53" s="206"/>
      <c r="M53" s="206"/>
      <c r="N53" s="206"/>
    </row>
    <row r="54" spans="2:14" x14ac:dyDescent="0.35">
      <c r="B54" s="228"/>
      <c r="C54" s="233" t="s">
        <v>224</v>
      </c>
      <c r="D54" s="234"/>
      <c r="E54" s="234"/>
      <c r="F54" s="234"/>
      <c r="G54" s="236">
        <f t="shared" si="3"/>
        <v>0</v>
      </c>
      <c r="H54" s="205"/>
      <c r="I54" s="205"/>
      <c r="J54" s="205"/>
      <c r="K54" s="205"/>
      <c r="L54" s="205"/>
      <c r="M54" s="205"/>
      <c r="N54" s="205"/>
    </row>
    <row r="55" spans="2:14" x14ac:dyDescent="0.35">
      <c r="B55" s="228"/>
      <c r="C55" s="233" t="s">
        <v>225</v>
      </c>
      <c r="D55" s="234"/>
      <c r="E55" s="234"/>
      <c r="F55" s="234"/>
      <c r="G55" s="236">
        <f t="shared" si="3"/>
        <v>0</v>
      </c>
      <c r="H55" s="205"/>
      <c r="I55" s="205"/>
      <c r="J55" s="205"/>
      <c r="K55" s="205"/>
      <c r="L55" s="205"/>
      <c r="M55" s="205"/>
      <c r="N55" s="205"/>
    </row>
    <row r="56" spans="2:14" ht="31" x14ac:dyDescent="0.35">
      <c r="B56" s="228"/>
      <c r="C56" s="233" t="s">
        <v>226</v>
      </c>
      <c r="D56" s="234"/>
      <c r="E56" s="234"/>
      <c r="F56" s="234"/>
      <c r="G56" s="236">
        <f t="shared" si="3"/>
        <v>0</v>
      </c>
      <c r="H56" s="205"/>
      <c r="I56" s="205"/>
      <c r="J56" s="205"/>
      <c r="K56" s="205"/>
      <c r="L56" s="205"/>
      <c r="M56" s="205"/>
      <c r="N56" s="205"/>
    </row>
    <row r="57" spans="2:14" ht="21" customHeight="1" x14ac:dyDescent="0.35">
      <c r="B57" s="228"/>
      <c r="C57" s="238" t="s">
        <v>227</v>
      </c>
      <c r="D57" s="239">
        <f>SUM(D50:D56)</f>
        <v>0</v>
      </c>
      <c r="E57" s="239">
        <f>SUM(E50:E56)</f>
        <v>0</v>
      </c>
      <c r="F57" s="239">
        <f>SUM(F50:F56)</f>
        <v>0</v>
      </c>
      <c r="G57" s="236">
        <f t="shared" si="3"/>
        <v>0</v>
      </c>
      <c r="H57" s="205"/>
      <c r="I57" s="205"/>
      <c r="J57" s="205"/>
      <c r="K57" s="205"/>
      <c r="L57" s="205"/>
      <c r="M57" s="205"/>
      <c r="N57" s="205"/>
    </row>
    <row r="58" spans="2:14" s="43" customFormat="1" ht="22.5" customHeight="1" x14ac:dyDescent="0.35">
      <c r="B58" s="241"/>
      <c r="C58" s="255"/>
      <c r="D58" s="243"/>
      <c r="E58" s="243"/>
      <c r="F58" s="243"/>
      <c r="G58" s="248"/>
      <c r="H58" s="210"/>
      <c r="I58" s="206"/>
      <c r="J58" s="206"/>
      <c r="K58" s="206"/>
      <c r="L58" s="206"/>
      <c r="M58" s="206"/>
      <c r="N58" s="206"/>
    </row>
    <row r="59" spans="2:14" x14ac:dyDescent="0.35">
      <c r="B59" s="358" t="s">
        <v>234</v>
      </c>
      <c r="C59" s="359"/>
      <c r="D59" s="359"/>
      <c r="E59" s="359"/>
      <c r="F59" s="359"/>
      <c r="G59" s="360"/>
      <c r="H59" s="205"/>
      <c r="I59" s="205"/>
      <c r="J59" s="205"/>
      <c r="K59" s="205"/>
      <c r="L59" s="205"/>
      <c r="M59" s="205"/>
      <c r="N59" s="205"/>
    </row>
    <row r="60" spans="2:14" x14ac:dyDescent="0.35">
      <c r="B60" s="228"/>
      <c r="C60" s="358" t="s">
        <v>72</v>
      </c>
      <c r="D60" s="359"/>
      <c r="E60" s="359"/>
      <c r="F60" s="359"/>
      <c r="G60" s="360"/>
      <c r="H60" s="205"/>
      <c r="I60" s="205"/>
      <c r="J60" s="205"/>
      <c r="K60" s="205"/>
      <c r="L60" s="205"/>
      <c r="M60" s="205"/>
      <c r="N60" s="205"/>
    </row>
    <row r="61" spans="2:14" ht="24" customHeight="1" thickBot="1" x14ac:dyDescent="0.4">
      <c r="B61" s="228"/>
      <c r="C61" s="245" t="s">
        <v>235</v>
      </c>
      <c r="D61" s="246">
        <f>'1) Tableau budgétaire 1'!D66</f>
        <v>70000</v>
      </c>
      <c r="E61" s="246">
        <f>'1) Tableau budgétaire 1'!E66</f>
        <v>160000</v>
      </c>
      <c r="F61" s="246">
        <f>'1) Tableau budgétaire 1'!F66</f>
        <v>0</v>
      </c>
      <c r="G61" s="247">
        <f>SUM(D61:F61)</f>
        <v>230000</v>
      </c>
      <c r="H61" s="205"/>
      <c r="I61" s="205"/>
      <c r="J61" s="205"/>
      <c r="K61" s="205"/>
      <c r="L61" s="205"/>
      <c r="M61" s="205"/>
      <c r="N61" s="205"/>
    </row>
    <row r="62" spans="2:14" ht="15.75" customHeight="1" x14ac:dyDescent="0.35">
      <c r="B62" s="228"/>
      <c r="C62" s="229" t="s">
        <v>220</v>
      </c>
      <c r="D62" s="230">
        <f>+D61*10%</f>
        <v>7000</v>
      </c>
      <c r="E62" s="231">
        <f>+E61*10%</f>
        <v>16000</v>
      </c>
      <c r="F62" s="231"/>
      <c r="G62" s="232">
        <f t="shared" ref="G62:G69" si="4">SUM(D62:F62)</f>
        <v>23000</v>
      </c>
      <c r="H62" s="205"/>
      <c r="I62" s="205"/>
      <c r="J62" s="205"/>
      <c r="K62" s="205"/>
      <c r="L62" s="205"/>
      <c r="M62" s="205"/>
      <c r="N62" s="205"/>
    </row>
    <row r="63" spans="2:14" ht="15.75" customHeight="1" x14ac:dyDescent="0.35">
      <c r="B63" s="228"/>
      <c r="C63" s="233" t="s">
        <v>221</v>
      </c>
      <c r="D63" s="234">
        <f>+D61*40%</f>
        <v>28000</v>
      </c>
      <c r="E63" s="235"/>
      <c r="F63" s="235"/>
      <c r="G63" s="236">
        <f t="shared" si="4"/>
        <v>28000</v>
      </c>
      <c r="H63" s="205"/>
      <c r="I63" s="205"/>
      <c r="J63" s="205"/>
      <c r="K63" s="205"/>
      <c r="L63" s="205"/>
      <c r="M63" s="205"/>
      <c r="N63" s="205"/>
    </row>
    <row r="64" spans="2:14" ht="15.75" customHeight="1" x14ac:dyDescent="0.35">
      <c r="B64" s="228"/>
      <c r="C64" s="233" t="s">
        <v>222</v>
      </c>
      <c r="D64" s="234">
        <f>+D61*5%</f>
        <v>3500</v>
      </c>
      <c r="E64" s="234"/>
      <c r="F64" s="234"/>
      <c r="G64" s="236">
        <f t="shared" si="4"/>
        <v>3500</v>
      </c>
      <c r="H64" s="205"/>
      <c r="I64" s="205"/>
      <c r="J64" s="205"/>
      <c r="K64" s="205"/>
      <c r="L64" s="205"/>
      <c r="M64" s="205"/>
      <c r="N64" s="205"/>
    </row>
    <row r="65" spans="2:14" ht="18.75" customHeight="1" x14ac:dyDescent="0.35">
      <c r="B65" s="228"/>
      <c r="C65" s="237" t="s">
        <v>223</v>
      </c>
      <c r="D65" s="234">
        <f>+D61*10%</f>
        <v>7000</v>
      </c>
      <c r="E65" s="234">
        <f>+E61*50%</f>
        <v>80000</v>
      </c>
      <c r="F65" s="234"/>
      <c r="G65" s="236">
        <f t="shared" si="4"/>
        <v>87000</v>
      </c>
      <c r="H65" s="205"/>
      <c r="I65" s="205"/>
      <c r="J65" s="205"/>
      <c r="K65" s="205"/>
      <c r="L65" s="205"/>
      <c r="M65" s="205"/>
      <c r="N65" s="205"/>
    </row>
    <row r="66" spans="2:14" x14ac:dyDescent="0.35">
      <c r="B66" s="228"/>
      <c r="C66" s="233" t="s">
        <v>224</v>
      </c>
      <c r="D66" s="234">
        <f>+D61*5%</f>
        <v>3500</v>
      </c>
      <c r="E66" s="234">
        <f>+E61*20%</f>
        <v>32000</v>
      </c>
      <c r="F66" s="234"/>
      <c r="G66" s="236">
        <f t="shared" si="4"/>
        <v>35500</v>
      </c>
      <c r="H66" s="205"/>
      <c r="I66" s="205"/>
      <c r="J66" s="205"/>
      <c r="K66" s="205"/>
      <c r="L66" s="205"/>
      <c r="M66" s="205"/>
      <c r="N66" s="205"/>
    </row>
    <row r="67" spans="2:14" s="43" customFormat="1" ht="21.75" customHeight="1" x14ac:dyDescent="0.35">
      <c r="B67" s="228"/>
      <c r="C67" s="233" t="s">
        <v>225</v>
      </c>
      <c r="D67" s="234">
        <f>+D61*20%</f>
        <v>14000</v>
      </c>
      <c r="E67" s="234">
        <f>+E61*10%</f>
        <v>16000</v>
      </c>
      <c r="F67" s="234"/>
      <c r="G67" s="236">
        <f t="shared" si="4"/>
        <v>30000</v>
      </c>
      <c r="H67" s="206"/>
      <c r="I67" s="206"/>
      <c r="J67" s="206"/>
      <c r="K67" s="206"/>
      <c r="L67" s="206"/>
      <c r="M67" s="206"/>
      <c r="N67" s="206"/>
    </row>
    <row r="68" spans="2:14" s="43" customFormat="1" ht="31" x14ac:dyDescent="0.35">
      <c r="B68" s="228"/>
      <c r="C68" s="233" t="s">
        <v>226</v>
      </c>
      <c r="D68" s="234">
        <f>+D61*10%</f>
        <v>7000</v>
      </c>
      <c r="E68" s="234">
        <f>+E61*10%</f>
        <v>16000</v>
      </c>
      <c r="F68" s="234"/>
      <c r="G68" s="236">
        <f t="shared" si="4"/>
        <v>23000</v>
      </c>
      <c r="H68" s="206"/>
      <c r="I68" s="206"/>
      <c r="J68" s="206"/>
      <c r="K68" s="206"/>
      <c r="L68" s="206"/>
      <c r="M68" s="206"/>
      <c r="N68" s="206"/>
    </row>
    <row r="69" spans="2:14" x14ac:dyDescent="0.35">
      <c r="B69" s="228"/>
      <c r="C69" s="238" t="s">
        <v>227</v>
      </c>
      <c r="D69" s="239">
        <f>SUM(D62:D68)</f>
        <v>70000</v>
      </c>
      <c r="E69" s="239">
        <f>SUM(E62:E68)</f>
        <v>160000</v>
      </c>
      <c r="F69" s="239">
        <f>SUM(F62:F68)</f>
        <v>0</v>
      </c>
      <c r="G69" s="236">
        <f t="shared" si="4"/>
        <v>230000</v>
      </c>
      <c r="H69" s="205"/>
      <c r="I69" s="289"/>
      <c r="J69" s="205"/>
      <c r="K69" s="205"/>
      <c r="L69" s="205"/>
      <c r="M69" s="205"/>
      <c r="N69" s="205"/>
    </row>
    <row r="70" spans="2:14" s="43" customFormat="1" x14ac:dyDescent="0.35">
      <c r="B70" s="241"/>
      <c r="C70" s="242"/>
      <c r="D70" s="243"/>
      <c r="E70" s="243"/>
      <c r="F70" s="243"/>
      <c r="G70" s="248"/>
      <c r="H70" s="206"/>
      <c r="I70" s="206"/>
      <c r="J70" s="206"/>
      <c r="K70" s="206"/>
      <c r="L70" s="206"/>
      <c r="M70" s="206"/>
      <c r="N70" s="206"/>
    </row>
    <row r="71" spans="2:14" x14ac:dyDescent="0.35">
      <c r="B71" s="241"/>
      <c r="C71" s="358" t="s">
        <v>84</v>
      </c>
      <c r="D71" s="359"/>
      <c r="E71" s="359"/>
      <c r="F71" s="359"/>
      <c r="G71" s="360"/>
      <c r="H71" s="205"/>
      <c r="I71" s="205"/>
      <c r="J71" s="205"/>
      <c r="K71" s="205"/>
      <c r="L71" s="205"/>
      <c r="M71" s="205"/>
      <c r="N71" s="205"/>
    </row>
    <row r="72" spans="2:14" ht="21.75" customHeight="1" thickBot="1" x14ac:dyDescent="0.4">
      <c r="B72" s="228"/>
      <c r="C72" s="245" t="s">
        <v>236</v>
      </c>
      <c r="D72" s="246">
        <f>'1) Tableau budgétaire 1'!D78</f>
        <v>323949.33999999997</v>
      </c>
      <c r="E72" s="246">
        <f>'1) Tableau budgétaire 1'!E78</f>
        <v>273785</v>
      </c>
      <c r="F72" s="246">
        <f>'1) Tableau budgétaire 1'!F78</f>
        <v>0</v>
      </c>
      <c r="G72" s="247">
        <f t="shared" ref="G72:G80" si="5">SUM(D72:F72)</f>
        <v>597734.34</v>
      </c>
      <c r="H72" s="205"/>
      <c r="I72" s="205"/>
      <c r="J72" s="205"/>
      <c r="K72" s="205"/>
      <c r="L72" s="205"/>
      <c r="M72" s="205"/>
      <c r="N72" s="205"/>
    </row>
    <row r="73" spans="2:14" ht="15.75" customHeight="1" x14ac:dyDescent="0.35">
      <c r="B73" s="228"/>
      <c r="C73" s="229" t="s">
        <v>220</v>
      </c>
      <c r="D73" s="230">
        <f>D72*5%</f>
        <v>16197.466999999999</v>
      </c>
      <c r="E73" s="231"/>
      <c r="F73" s="231"/>
      <c r="G73" s="232">
        <f t="shared" si="5"/>
        <v>16197.466999999999</v>
      </c>
      <c r="H73" s="205"/>
      <c r="I73" s="205"/>
      <c r="J73" s="205"/>
      <c r="K73" s="205"/>
      <c r="L73" s="205"/>
      <c r="M73" s="205"/>
      <c r="N73" s="205"/>
    </row>
    <row r="74" spans="2:14" ht="15.75" customHeight="1" x14ac:dyDescent="0.35">
      <c r="B74" s="228"/>
      <c r="C74" s="233" t="s">
        <v>221</v>
      </c>
      <c r="D74" s="234">
        <f>+D72*40%</f>
        <v>129579.73599999999</v>
      </c>
      <c r="E74" s="235"/>
      <c r="F74" s="235"/>
      <c r="G74" s="236">
        <f t="shared" si="5"/>
        <v>129579.73599999999</v>
      </c>
      <c r="H74" s="205"/>
      <c r="I74" s="205"/>
      <c r="J74" s="205"/>
      <c r="K74" s="205"/>
      <c r="L74" s="205"/>
      <c r="M74" s="205"/>
      <c r="N74" s="205"/>
    </row>
    <row r="75" spans="2:14" ht="15.75" customHeight="1" x14ac:dyDescent="0.35">
      <c r="B75" s="228"/>
      <c r="C75" s="233" t="s">
        <v>222</v>
      </c>
      <c r="D75" s="234"/>
      <c r="E75" s="234"/>
      <c r="F75" s="234"/>
      <c r="G75" s="236">
        <f t="shared" si="5"/>
        <v>0</v>
      </c>
      <c r="H75" s="205"/>
      <c r="I75" s="205"/>
      <c r="J75" s="205"/>
      <c r="K75" s="205"/>
      <c r="L75" s="205"/>
      <c r="M75" s="205"/>
      <c r="N75" s="205"/>
    </row>
    <row r="76" spans="2:14" x14ac:dyDescent="0.35">
      <c r="B76" s="228"/>
      <c r="C76" s="237" t="s">
        <v>223</v>
      </c>
      <c r="D76" s="234">
        <f>+D72*10%</f>
        <v>32394.933999999997</v>
      </c>
      <c r="E76" s="234">
        <f>+E72*10%</f>
        <v>27378.5</v>
      </c>
      <c r="F76" s="234"/>
      <c r="G76" s="236">
        <f t="shared" si="5"/>
        <v>59773.433999999994</v>
      </c>
      <c r="H76" s="205"/>
      <c r="I76" s="205"/>
      <c r="J76" s="205"/>
      <c r="K76" s="205"/>
      <c r="L76" s="205"/>
      <c r="M76" s="205"/>
      <c r="N76" s="205"/>
    </row>
    <row r="77" spans="2:14" x14ac:dyDescent="0.35">
      <c r="B77" s="228"/>
      <c r="C77" s="233" t="s">
        <v>224</v>
      </c>
      <c r="D77" s="234">
        <f>+D72*5%</f>
        <v>16197.466999999999</v>
      </c>
      <c r="E77" s="234">
        <f>+E72*10%</f>
        <v>27378.5</v>
      </c>
      <c r="F77" s="234"/>
      <c r="G77" s="236">
        <f t="shared" si="5"/>
        <v>43575.966999999997</v>
      </c>
      <c r="H77" s="205"/>
      <c r="I77" s="205"/>
      <c r="J77" s="205"/>
      <c r="K77" s="205"/>
      <c r="L77" s="205"/>
      <c r="M77" s="205"/>
      <c r="N77" s="205"/>
    </row>
    <row r="78" spans="2:14" x14ac:dyDescent="0.35">
      <c r="B78" s="228"/>
      <c r="C78" s="233" t="s">
        <v>225</v>
      </c>
      <c r="D78" s="234">
        <f>+D72*30%</f>
        <v>97184.801999999981</v>
      </c>
      <c r="E78" s="234">
        <f>+E72*70%</f>
        <v>191649.5</v>
      </c>
      <c r="F78" s="234"/>
      <c r="G78" s="236">
        <f t="shared" si="5"/>
        <v>288834.30199999997</v>
      </c>
      <c r="H78" s="205"/>
      <c r="I78" s="205"/>
      <c r="J78" s="205"/>
      <c r="K78" s="205"/>
      <c r="L78" s="205"/>
      <c r="M78" s="205"/>
      <c r="N78" s="205"/>
    </row>
    <row r="79" spans="2:14" ht="31" x14ac:dyDescent="0.35">
      <c r="B79" s="228"/>
      <c r="C79" s="233" t="s">
        <v>226</v>
      </c>
      <c r="D79" s="234">
        <f>+D72*10%</f>
        <v>32394.933999999997</v>
      </c>
      <c r="E79" s="234">
        <f>+E72*10%</f>
        <v>27378.5</v>
      </c>
      <c r="F79" s="234"/>
      <c r="G79" s="236">
        <f t="shared" si="5"/>
        <v>59773.433999999994</v>
      </c>
      <c r="H79" s="205"/>
      <c r="I79" s="205"/>
      <c r="J79" s="205"/>
      <c r="K79" s="205"/>
      <c r="L79" s="205"/>
      <c r="M79" s="205"/>
      <c r="N79" s="205"/>
    </row>
    <row r="80" spans="2:14" x14ac:dyDescent="0.35">
      <c r="B80" s="228"/>
      <c r="C80" s="238" t="s">
        <v>227</v>
      </c>
      <c r="D80" s="239">
        <f>SUM(D73:D79)</f>
        <v>323949.33999999997</v>
      </c>
      <c r="E80" s="239">
        <f>SUM(E73:E79)</f>
        <v>273785</v>
      </c>
      <c r="F80" s="239">
        <f>SUM(F73:F79)</f>
        <v>0</v>
      </c>
      <c r="G80" s="236">
        <f t="shared" si="5"/>
        <v>597734.34</v>
      </c>
      <c r="H80" s="211"/>
      <c r="I80" s="205"/>
      <c r="J80" s="205"/>
      <c r="K80" s="205"/>
      <c r="L80" s="205"/>
      <c r="M80" s="205"/>
      <c r="N80" s="205"/>
    </row>
    <row r="81" spans="2:14" s="43" customFormat="1" x14ac:dyDescent="0.35">
      <c r="B81" s="241"/>
      <c r="C81" s="242"/>
      <c r="D81" s="243"/>
      <c r="E81" s="243"/>
      <c r="F81" s="243"/>
      <c r="G81" s="248"/>
      <c r="H81" s="206"/>
      <c r="I81" s="206"/>
      <c r="J81" s="206"/>
      <c r="K81" s="206"/>
      <c r="L81" s="206"/>
      <c r="M81" s="206"/>
      <c r="N81" s="206"/>
    </row>
    <row r="82" spans="2:14" x14ac:dyDescent="0.35">
      <c r="B82" s="228"/>
      <c r="C82" s="358" t="s">
        <v>98</v>
      </c>
      <c r="D82" s="359"/>
      <c r="E82" s="359"/>
      <c r="F82" s="359"/>
      <c r="G82" s="360"/>
      <c r="H82" s="205"/>
      <c r="I82" s="205"/>
      <c r="J82" s="205"/>
      <c r="K82" s="205"/>
      <c r="L82" s="205"/>
      <c r="M82" s="205"/>
      <c r="N82" s="205"/>
    </row>
    <row r="83" spans="2:14" ht="21.75" customHeight="1" thickBot="1" x14ac:dyDescent="0.4">
      <c r="B83" s="241"/>
      <c r="C83" s="245" t="s">
        <v>237</v>
      </c>
      <c r="D83" s="246">
        <f>'1) Tableau budgétaire 1'!D88</f>
        <v>0</v>
      </c>
      <c r="E83" s="246">
        <f>'1) Tableau budgétaire 1'!E88</f>
        <v>0</v>
      </c>
      <c r="F83" s="246">
        <f>'1) Tableau budgétaire 1'!F88</f>
        <v>0</v>
      </c>
      <c r="G83" s="247">
        <f t="shared" ref="G83:G91" si="6">SUM(D83:F83)</f>
        <v>0</v>
      </c>
      <c r="H83" s="205"/>
      <c r="I83" s="205"/>
      <c r="J83" s="205"/>
      <c r="K83" s="205"/>
      <c r="L83" s="205"/>
      <c r="M83" s="205"/>
      <c r="N83" s="205"/>
    </row>
    <row r="84" spans="2:14" ht="18" customHeight="1" x14ac:dyDescent="0.35">
      <c r="B84" s="228"/>
      <c r="C84" s="229" t="s">
        <v>220</v>
      </c>
      <c r="D84" s="230"/>
      <c r="E84" s="231"/>
      <c r="F84" s="231"/>
      <c r="G84" s="232">
        <f t="shared" si="6"/>
        <v>0</v>
      </c>
      <c r="H84" s="205"/>
      <c r="I84" s="205"/>
      <c r="J84" s="205"/>
      <c r="K84" s="205"/>
      <c r="L84" s="205"/>
      <c r="M84" s="205"/>
      <c r="N84" s="205"/>
    </row>
    <row r="85" spans="2:14" ht="15.75" customHeight="1" x14ac:dyDescent="0.35">
      <c r="B85" s="228"/>
      <c r="C85" s="233" t="s">
        <v>221</v>
      </c>
      <c r="D85" s="234"/>
      <c r="E85" s="235"/>
      <c r="F85" s="235"/>
      <c r="G85" s="236">
        <f t="shared" si="6"/>
        <v>0</v>
      </c>
      <c r="H85" s="205"/>
      <c r="I85" s="205"/>
      <c r="J85" s="205"/>
      <c r="K85" s="205"/>
      <c r="L85" s="205"/>
      <c r="M85" s="205"/>
      <c r="N85" s="205"/>
    </row>
    <row r="86" spans="2:14" s="43" customFormat="1" ht="15.75" customHeight="1" x14ac:dyDescent="0.35">
      <c r="B86" s="228"/>
      <c r="C86" s="233" t="s">
        <v>222</v>
      </c>
      <c r="D86" s="234"/>
      <c r="E86" s="234"/>
      <c r="F86" s="234"/>
      <c r="G86" s="236">
        <f t="shared" si="6"/>
        <v>0</v>
      </c>
      <c r="H86" s="206"/>
      <c r="I86" s="206"/>
      <c r="J86" s="206"/>
      <c r="K86" s="206"/>
      <c r="L86" s="206"/>
      <c r="M86" s="206"/>
      <c r="N86" s="206"/>
    </row>
    <row r="87" spans="2:14" x14ac:dyDescent="0.35">
      <c r="B87" s="241"/>
      <c r="C87" s="237" t="s">
        <v>223</v>
      </c>
      <c r="D87" s="234"/>
      <c r="E87" s="234"/>
      <c r="F87" s="234"/>
      <c r="G87" s="236">
        <f t="shared" si="6"/>
        <v>0</v>
      </c>
      <c r="H87" s="205"/>
      <c r="I87" s="205"/>
      <c r="J87" s="205"/>
      <c r="K87" s="205"/>
      <c r="L87" s="205"/>
      <c r="M87" s="205"/>
      <c r="N87" s="205"/>
    </row>
    <row r="88" spans="2:14" x14ac:dyDescent="0.35">
      <c r="B88" s="241"/>
      <c r="C88" s="233" t="s">
        <v>224</v>
      </c>
      <c r="D88" s="234"/>
      <c r="E88" s="234"/>
      <c r="F88" s="234"/>
      <c r="G88" s="236">
        <f t="shared" si="6"/>
        <v>0</v>
      </c>
      <c r="H88" s="205"/>
      <c r="I88" s="205"/>
      <c r="J88" s="205"/>
      <c r="K88" s="205"/>
      <c r="L88" s="205"/>
      <c r="M88" s="205"/>
      <c r="N88" s="205"/>
    </row>
    <row r="89" spans="2:14" x14ac:dyDescent="0.35">
      <c r="B89" s="241"/>
      <c r="C89" s="233" t="s">
        <v>225</v>
      </c>
      <c r="D89" s="234"/>
      <c r="E89" s="234"/>
      <c r="F89" s="234"/>
      <c r="G89" s="236">
        <f t="shared" si="6"/>
        <v>0</v>
      </c>
      <c r="H89" s="205"/>
      <c r="I89" s="205"/>
      <c r="J89" s="205"/>
      <c r="K89" s="205"/>
      <c r="L89" s="205"/>
      <c r="M89" s="205"/>
      <c r="N89" s="205"/>
    </row>
    <row r="90" spans="2:14" ht="31" x14ac:dyDescent="0.35">
      <c r="B90" s="228"/>
      <c r="C90" s="233" t="s">
        <v>226</v>
      </c>
      <c r="D90" s="234"/>
      <c r="E90" s="234"/>
      <c r="F90" s="234"/>
      <c r="G90" s="236">
        <f t="shared" si="6"/>
        <v>0</v>
      </c>
      <c r="H90" s="205"/>
      <c r="I90" s="205"/>
      <c r="J90" s="205"/>
      <c r="K90" s="205"/>
      <c r="L90" s="205"/>
      <c r="M90" s="205"/>
      <c r="N90" s="205"/>
    </row>
    <row r="91" spans="2:14" x14ac:dyDescent="0.35">
      <c r="B91" s="228"/>
      <c r="C91" s="238" t="s">
        <v>227</v>
      </c>
      <c r="D91" s="239">
        <f>SUM(D84:D90)</f>
        <v>0</v>
      </c>
      <c r="E91" s="239">
        <f>SUM(E84:E90)</f>
        <v>0</v>
      </c>
      <c r="F91" s="239">
        <f>SUM(F84:F90)</f>
        <v>0</v>
      </c>
      <c r="G91" s="236">
        <f t="shared" si="6"/>
        <v>0</v>
      </c>
      <c r="H91" s="205"/>
      <c r="I91" s="205"/>
      <c r="J91" s="205"/>
      <c r="K91" s="205"/>
      <c r="L91" s="205"/>
      <c r="M91" s="205"/>
      <c r="N91" s="205"/>
    </row>
    <row r="92" spans="2:14" s="43" customFormat="1" x14ac:dyDescent="0.35">
      <c r="B92" s="241"/>
      <c r="C92" s="242"/>
      <c r="D92" s="243"/>
      <c r="E92" s="243"/>
      <c r="F92" s="243"/>
      <c r="G92" s="248"/>
      <c r="H92" s="206"/>
      <c r="I92" s="206"/>
      <c r="J92" s="206"/>
      <c r="K92" s="206"/>
      <c r="L92" s="206"/>
      <c r="M92" s="206"/>
      <c r="N92" s="206"/>
    </row>
    <row r="93" spans="2:14" x14ac:dyDescent="0.35">
      <c r="B93" s="228"/>
      <c r="C93" s="358" t="s">
        <v>107</v>
      </c>
      <c r="D93" s="359"/>
      <c r="E93" s="359"/>
      <c r="F93" s="359"/>
      <c r="G93" s="360"/>
      <c r="H93" s="205"/>
      <c r="I93" s="205"/>
      <c r="J93" s="205"/>
      <c r="K93" s="205"/>
      <c r="L93" s="205"/>
      <c r="M93" s="205"/>
      <c r="N93" s="205"/>
    </row>
    <row r="94" spans="2:14" ht="21.75" customHeight="1" thickBot="1" x14ac:dyDescent="0.4">
      <c r="B94" s="228"/>
      <c r="C94" s="245" t="s">
        <v>238</v>
      </c>
      <c r="D94" s="246">
        <f>'1) Tableau budgétaire 1'!D98</f>
        <v>0</v>
      </c>
      <c r="E94" s="246">
        <f>'1) Tableau budgétaire 1'!E98</f>
        <v>0</v>
      </c>
      <c r="F94" s="246">
        <f>'1) Tableau budgétaire 1'!F98</f>
        <v>0</v>
      </c>
      <c r="G94" s="247">
        <f t="shared" ref="G94:G102" si="7">SUM(D94:F94)</f>
        <v>0</v>
      </c>
      <c r="H94" s="205"/>
      <c r="I94" s="205"/>
      <c r="J94" s="205"/>
      <c r="K94" s="205"/>
      <c r="L94" s="205"/>
      <c r="M94" s="205"/>
      <c r="N94" s="205"/>
    </row>
    <row r="95" spans="2:14" ht="15.75" customHeight="1" x14ac:dyDescent="0.35">
      <c r="B95" s="228"/>
      <c r="C95" s="229" t="s">
        <v>220</v>
      </c>
      <c r="D95" s="230"/>
      <c r="E95" s="231"/>
      <c r="F95" s="231"/>
      <c r="G95" s="232">
        <f t="shared" si="7"/>
        <v>0</v>
      </c>
      <c r="H95" s="205"/>
      <c r="I95" s="205"/>
      <c r="J95" s="205"/>
      <c r="K95" s="205"/>
      <c r="L95" s="205"/>
      <c r="M95" s="205"/>
      <c r="N95" s="205"/>
    </row>
    <row r="96" spans="2:14" ht="15.75" customHeight="1" x14ac:dyDescent="0.35">
      <c r="B96" s="241"/>
      <c r="C96" s="233" t="s">
        <v>221</v>
      </c>
      <c r="D96" s="234"/>
      <c r="E96" s="235"/>
      <c r="F96" s="235"/>
      <c r="G96" s="236">
        <f t="shared" si="7"/>
        <v>0</v>
      </c>
      <c r="H96" s="205"/>
      <c r="I96" s="205"/>
      <c r="J96" s="205"/>
      <c r="K96" s="205"/>
      <c r="L96" s="205"/>
      <c r="M96" s="205"/>
      <c r="N96" s="205"/>
    </row>
    <row r="97" spans="2:14" ht="15.75" customHeight="1" x14ac:dyDescent="0.35">
      <c r="B97" s="228"/>
      <c r="C97" s="233" t="s">
        <v>222</v>
      </c>
      <c r="D97" s="234"/>
      <c r="E97" s="234"/>
      <c r="F97" s="234"/>
      <c r="G97" s="236">
        <f t="shared" si="7"/>
        <v>0</v>
      </c>
      <c r="H97" s="205"/>
      <c r="I97" s="205"/>
      <c r="J97" s="205"/>
      <c r="K97" s="205"/>
      <c r="L97" s="205"/>
      <c r="M97" s="205"/>
      <c r="N97" s="205"/>
    </row>
    <row r="98" spans="2:14" x14ac:dyDescent="0.35">
      <c r="B98" s="228"/>
      <c r="C98" s="237" t="s">
        <v>223</v>
      </c>
      <c r="D98" s="234"/>
      <c r="E98" s="234"/>
      <c r="F98" s="234"/>
      <c r="G98" s="236">
        <f t="shared" si="7"/>
        <v>0</v>
      </c>
      <c r="H98" s="205"/>
      <c r="I98" s="205"/>
      <c r="J98" s="205"/>
      <c r="K98" s="205"/>
      <c r="L98" s="205"/>
      <c r="M98" s="205"/>
      <c r="N98" s="205"/>
    </row>
    <row r="99" spans="2:14" x14ac:dyDescent="0.35">
      <c r="B99" s="228"/>
      <c r="C99" s="233" t="s">
        <v>224</v>
      </c>
      <c r="D99" s="234"/>
      <c r="E99" s="234"/>
      <c r="F99" s="234"/>
      <c r="G99" s="236">
        <f t="shared" si="7"/>
        <v>0</v>
      </c>
      <c r="H99" s="205"/>
      <c r="I99" s="205"/>
      <c r="J99" s="205"/>
      <c r="K99" s="205"/>
      <c r="L99" s="205"/>
      <c r="M99" s="205"/>
      <c r="N99" s="205"/>
    </row>
    <row r="100" spans="2:14" ht="25.5" customHeight="1" x14ac:dyDescent="0.35">
      <c r="B100" s="228"/>
      <c r="C100" s="233" t="s">
        <v>225</v>
      </c>
      <c r="D100" s="234"/>
      <c r="E100" s="234"/>
      <c r="F100" s="234"/>
      <c r="G100" s="236">
        <f t="shared" si="7"/>
        <v>0</v>
      </c>
      <c r="H100" s="205"/>
      <c r="I100" s="205"/>
      <c r="J100" s="205"/>
      <c r="K100" s="205"/>
      <c r="L100" s="205"/>
      <c r="M100" s="205"/>
      <c r="N100" s="205"/>
    </row>
    <row r="101" spans="2:14" ht="31" x14ac:dyDescent="0.35">
      <c r="B101" s="241"/>
      <c r="C101" s="233" t="s">
        <v>226</v>
      </c>
      <c r="D101" s="234"/>
      <c r="E101" s="234"/>
      <c r="F101" s="234"/>
      <c r="G101" s="236">
        <f t="shared" si="7"/>
        <v>0</v>
      </c>
      <c r="H101" s="205"/>
      <c r="I101" s="205"/>
      <c r="J101" s="205"/>
      <c r="K101" s="205"/>
      <c r="L101" s="205"/>
      <c r="M101" s="205"/>
      <c r="N101" s="205"/>
    </row>
    <row r="102" spans="2:14" ht="15.75" customHeight="1" x14ac:dyDescent="0.35">
      <c r="B102" s="228"/>
      <c r="C102" s="238" t="s">
        <v>227</v>
      </c>
      <c r="D102" s="239">
        <f>SUM(D95:D101)</f>
        <v>0</v>
      </c>
      <c r="E102" s="239">
        <f>SUM(E95:E101)</f>
        <v>0</v>
      </c>
      <c r="F102" s="239">
        <f>SUM(F95:F101)</f>
        <v>0</v>
      </c>
      <c r="G102" s="236">
        <f t="shared" si="7"/>
        <v>0</v>
      </c>
      <c r="H102" s="205"/>
      <c r="I102" s="205"/>
      <c r="J102" s="205"/>
      <c r="K102" s="205"/>
      <c r="L102" s="205"/>
      <c r="M102" s="205"/>
      <c r="N102" s="205"/>
    </row>
    <row r="103" spans="2:14" ht="25.5" customHeight="1" x14ac:dyDescent="0.35">
      <c r="B103" s="228"/>
      <c r="C103" s="228"/>
      <c r="D103" s="256"/>
      <c r="E103" s="256"/>
      <c r="F103" s="256"/>
      <c r="G103" s="256"/>
      <c r="H103" s="205"/>
      <c r="I103" s="205"/>
      <c r="J103" s="205"/>
      <c r="K103" s="205"/>
      <c r="L103" s="205"/>
      <c r="M103" s="205"/>
      <c r="N103" s="205"/>
    </row>
    <row r="104" spans="2:14" x14ac:dyDescent="0.35">
      <c r="B104" s="358" t="s">
        <v>239</v>
      </c>
      <c r="C104" s="359"/>
      <c r="D104" s="359"/>
      <c r="E104" s="359"/>
      <c r="F104" s="359"/>
      <c r="G104" s="360"/>
      <c r="H104" s="205"/>
      <c r="I104" s="205"/>
      <c r="J104" s="205"/>
      <c r="K104" s="205"/>
      <c r="L104" s="205"/>
      <c r="M104" s="205"/>
      <c r="N104" s="205"/>
    </row>
    <row r="105" spans="2:14" x14ac:dyDescent="0.35">
      <c r="B105" s="228"/>
      <c r="C105" s="358" t="s">
        <v>117</v>
      </c>
      <c r="D105" s="359"/>
      <c r="E105" s="359"/>
      <c r="F105" s="359"/>
      <c r="G105" s="360"/>
      <c r="H105" s="205"/>
      <c r="I105" s="205"/>
      <c r="J105" s="205"/>
      <c r="K105" s="205"/>
      <c r="L105" s="205"/>
      <c r="M105" s="205"/>
      <c r="N105" s="205"/>
    </row>
    <row r="106" spans="2:14" ht="22.5" customHeight="1" thickBot="1" x14ac:dyDescent="0.4">
      <c r="B106" s="228"/>
      <c r="C106" s="245" t="s">
        <v>240</v>
      </c>
      <c r="D106" s="246">
        <f>'1) Tableau budgétaire 1'!D110</f>
        <v>0</v>
      </c>
      <c r="E106" s="246">
        <f>'1) Tableau budgétaire 1'!E110</f>
        <v>0</v>
      </c>
      <c r="F106" s="246">
        <f>'1) Tableau budgétaire 1'!F110</f>
        <v>0</v>
      </c>
      <c r="G106" s="247">
        <f>SUM(D106:F106)</f>
        <v>0</v>
      </c>
      <c r="H106" s="205"/>
      <c r="I106" s="205"/>
      <c r="J106" s="205"/>
      <c r="K106" s="205"/>
      <c r="L106" s="205"/>
      <c r="M106" s="205"/>
      <c r="N106" s="205"/>
    </row>
    <row r="107" spans="2:14" x14ac:dyDescent="0.35">
      <c r="B107" s="228"/>
      <c r="C107" s="229" t="s">
        <v>220</v>
      </c>
      <c r="D107" s="230"/>
      <c r="E107" s="231"/>
      <c r="F107" s="231"/>
      <c r="G107" s="232">
        <f t="shared" ref="G107:G114" si="8">SUM(D107:F107)</f>
        <v>0</v>
      </c>
      <c r="H107" s="205"/>
      <c r="I107" s="205"/>
      <c r="J107" s="205"/>
      <c r="K107" s="205"/>
      <c r="L107" s="205"/>
      <c r="M107" s="205"/>
      <c r="N107" s="205"/>
    </row>
    <row r="108" spans="2:14" x14ac:dyDescent="0.35">
      <c r="B108" s="228"/>
      <c r="C108" s="233" t="s">
        <v>221</v>
      </c>
      <c r="D108" s="234"/>
      <c r="E108" s="235"/>
      <c r="F108" s="235"/>
      <c r="G108" s="236">
        <f t="shared" si="8"/>
        <v>0</v>
      </c>
      <c r="H108" s="205"/>
      <c r="I108" s="205"/>
      <c r="J108" s="205"/>
      <c r="K108" s="205"/>
      <c r="L108" s="205"/>
      <c r="M108" s="205"/>
      <c r="N108" s="205"/>
    </row>
    <row r="109" spans="2:14" ht="15.75" customHeight="1" x14ac:dyDescent="0.35">
      <c r="B109" s="228"/>
      <c r="C109" s="233" t="s">
        <v>222</v>
      </c>
      <c r="D109" s="234"/>
      <c r="E109" s="234"/>
      <c r="F109" s="234"/>
      <c r="G109" s="236">
        <f t="shared" si="8"/>
        <v>0</v>
      </c>
      <c r="H109" s="205"/>
      <c r="I109" s="205"/>
      <c r="J109" s="205"/>
      <c r="K109" s="205"/>
      <c r="L109" s="205"/>
      <c r="M109" s="205"/>
      <c r="N109" s="205"/>
    </row>
    <row r="110" spans="2:14" x14ac:dyDescent="0.35">
      <c r="B110" s="228"/>
      <c r="C110" s="237" t="s">
        <v>223</v>
      </c>
      <c r="D110" s="234"/>
      <c r="E110" s="234"/>
      <c r="F110" s="234"/>
      <c r="G110" s="236">
        <f t="shared" si="8"/>
        <v>0</v>
      </c>
      <c r="H110" s="205"/>
      <c r="I110" s="205"/>
      <c r="J110" s="205"/>
      <c r="K110" s="205"/>
      <c r="L110" s="205"/>
      <c r="M110" s="205"/>
      <c r="N110" s="205"/>
    </row>
    <row r="111" spans="2:14" x14ac:dyDescent="0.35">
      <c r="B111" s="228"/>
      <c r="C111" s="233" t="s">
        <v>224</v>
      </c>
      <c r="D111" s="234"/>
      <c r="E111" s="234"/>
      <c r="F111" s="234"/>
      <c r="G111" s="236">
        <f t="shared" si="8"/>
        <v>0</v>
      </c>
      <c r="H111" s="205"/>
      <c r="I111" s="205"/>
      <c r="J111" s="205"/>
      <c r="K111" s="205"/>
      <c r="L111" s="205"/>
      <c r="M111" s="205"/>
      <c r="N111" s="205"/>
    </row>
    <row r="112" spans="2:14" x14ac:dyDescent="0.35">
      <c r="B112" s="228"/>
      <c r="C112" s="233" t="s">
        <v>225</v>
      </c>
      <c r="D112" s="234"/>
      <c r="E112" s="234"/>
      <c r="F112" s="234"/>
      <c r="G112" s="236">
        <f t="shared" si="8"/>
        <v>0</v>
      </c>
      <c r="H112" s="205"/>
      <c r="I112" s="205"/>
      <c r="J112" s="205"/>
      <c r="K112" s="205"/>
      <c r="L112" s="205"/>
      <c r="M112" s="205"/>
      <c r="N112" s="205"/>
    </row>
    <row r="113" spans="2:14" ht="31" x14ac:dyDescent="0.35">
      <c r="B113" s="228"/>
      <c r="C113" s="233" t="s">
        <v>226</v>
      </c>
      <c r="D113" s="234"/>
      <c r="E113" s="234"/>
      <c r="F113" s="234"/>
      <c r="G113" s="236">
        <f t="shared" si="8"/>
        <v>0</v>
      </c>
      <c r="H113" s="205"/>
      <c r="I113" s="205"/>
      <c r="J113" s="205"/>
      <c r="K113" s="205"/>
      <c r="L113" s="205"/>
      <c r="M113" s="205"/>
      <c r="N113" s="205"/>
    </row>
    <row r="114" spans="2:14" x14ac:dyDescent="0.35">
      <c r="B114" s="228"/>
      <c r="C114" s="238" t="s">
        <v>227</v>
      </c>
      <c r="D114" s="239">
        <f>SUM(D107:D113)</f>
        <v>0</v>
      </c>
      <c r="E114" s="239">
        <f>SUM(E107:E113)</f>
        <v>0</v>
      </c>
      <c r="F114" s="239">
        <f>SUM(F107:F113)</f>
        <v>0</v>
      </c>
      <c r="G114" s="236">
        <f t="shared" si="8"/>
        <v>0</v>
      </c>
      <c r="H114" s="205"/>
      <c r="I114" s="205"/>
      <c r="J114" s="205"/>
      <c r="K114" s="205"/>
      <c r="L114" s="205"/>
      <c r="M114" s="205"/>
      <c r="N114" s="205"/>
    </row>
    <row r="115" spans="2:14" s="43" customFormat="1" x14ac:dyDescent="0.35">
      <c r="B115" s="241"/>
      <c r="C115" s="242"/>
      <c r="D115" s="243"/>
      <c r="E115" s="243"/>
      <c r="F115" s="243"/>
      <c r="G115" s="248"/>
      <c r="H115" s="206"/>
      <c r="I115" s="206"/>
      <c r="J115" s="206"/>
      <c r="K115" s="206"/>
      <c r="L115" s="206"/>
      <c r="M115" s="206"/>
      <c r="N115" s="206"/>
    </row>
    <row r="116" spans="2:14" ht="15.75" customHeight="1" x14ac:dyDescent="0.35">
      <c r="B116" s="228"/>
      <c r="C116" s="358" t="s">
        <v>241</v>
      </c>
      <c r="D116" s="359"/>
      <c r="E116" s="359"/>
      <c r="F116" s="359"/>
      <c r="G116" s="360"/>
      <c r="H116" s="205"/>
      <c r="I116" s="205"/>
      <c r="J116" s="205"/>
      <c r="K116" s="205"/>
      <c r="L116" s="205"/>
      <c r="M116" s="205"/>
      <c r="N116" s="205"/>
    </row>
    <row r="117" spans="2:14" ht="21.75" customHeight="1" thickBot="1" x14ac:dyDescent="0.4">
      <c r="B117" s="228"/>
      <c r="C117" s="245" t="s">
        <v>242</v>
      </c>
      <c r="D117" s="246">
        <f>'1) Tableau budgétaire 1'!D120</f>
        <v>0</v>
      </c>
      <c r="E117" s="246">
        <f>'1) Tableau budgétaire 1'!E120</f>
        <v>0</v>
      </c>
      <c r="F117" s="246">
        <f>'1) Tableau budgétaire 1'!F120</f>
        <v>0</v>
      </c>
      <c r="G117" s="247">
        <f t="shared" ref="G117:G125" si="9">SUM(D117:F117)</f>
        <v>0</v>
      </c>
      <c r="H117" s="205"/>
      <c r="I117" s="205"/>
      <c r="J117" s="205"/>
      <c r="K117" s="205"/>
      <c r="L117" s="205"/>
      <c r="M117" s="205"/>
      <c r="N117" s="205"/>
    </row>
    <row r="118" spans="2:14" x14ac:dyDescent="0.35">
      <c r="B118" s="228"/>
      <c r="C118" s="229" t="s">
        <v>220</v>
      </c>
      <c r="D118" s="230"/>
      <c r="E118" s="231"/>
      <c r="F118" s="231"/>
      <c r="G118" s="232">
        <f t="shared" si="9"/>
        <v>0</v>
      </c>
      <c r="H118" s="205"/>
      <c r="I118" s="205"/>
      <c r="J118" s="205"/>
      <c r="K118" s="205"/>
      <c r="L118" s="205"/>
      <c r="M118" s="205"/>
      <c r="N118" s="205"/>
    </row>
    <row r="119" spans="2:14" x14ac:dyDescent="0.35">
      <c r="B119" s="228"/>
      <c r="C119" s="233" t="s">
        <v>221</v>
      </c>
      <c r="D119" s="234"/>
      <c r="E119" s="235"/>
      <c r="F119" s="235"/>
      <c r="G119" s="236">
        <f t="shared" si="9"/>
        <v>0</v>
      </c>
      <c r="H119" s="205"/>
      <c r="I119" s="205"/>
      <c r="J119" s="205"/>
      <c r="K119" s="205"/>
      <c r="L119" s="205"/>
      <c r="M119" s="205"/>
      <c r="N119" s="205"/>
    </row>
    <row r="120" spans="2:14" ht="31" x14ac:dyDescent="0.35">
      <c r="B120" s="228"/>
      <c r="C120" s="233" t="s">
        <v>222</v>
      </c>
      <c r="D120" s="234"/>
      <c r="E120" s="234"/>
      <c r="F120" s="234"/>
      <c r="G120" s="236">
        <f t="shared" si="9"/>
        <v>0</v>
      </c>
      <c r="H120" s="205"/>
      <c r="I120" s="205"/>
      <c r="J120" s="205"/>
      <c r="K120" s="205"/>
      <c r="L120" s="205"/>
      <c r="M120" s="205"/>
      <c r="N120" s="205"/>
    </row>
    <row r="121" spans="2:14" x14ac:dyDescent="0.35">
      <c r="B121" s="228"/>
      <c r="C121" s="237" t="s">
        <v>223</v>
      </c>
      <c r="D121" s="234"/>
      <c r="E121" s="234"/>
      <c r="F121" s="234"/>
      <c r="G121" s="236">
        <f t="shared" si="9"/>
        <v>0</v>
      </c>
      <c r="H121" s="205"/>
      <c r="I121" s="205"/>
      <c r="J121" s="205"/>
      <c r="K121" s="205"/>
      <c r="L121" s="205"/>
      <c r="M121" s="205"/>
      <c r="N121" s="205"/>
    </row>
    <row r="122" spans="2:14" x14ac:dyDescent="0.35">
      <c r="B122" s="228"/>
      <c r="C122" s="233" t="s">
        <v>224</v>
      </c>
      <c r="D122" s="234"/>
      <c r="E122" s="234"/>
      <c r="F122" s="234"/>
      <c r="G122" s="236">
        <f t="shared" si="9"/>
        <v>0</v>
      </c>
      <c r="H122" s="205"/>
      <c r="I122" s="205"/>
      <c r="J122" s="205"/>
      <c r="K122" s="205"/>
      <c r="L122" s="205"/>
      <c r="M122" s="205"/>
      <c r="N122" s="205"/>
    </row>
    <row r="123" spans="2:14" x14ac:dyDescent="0.35">
      <c r="B123" s="228"/>
      <c r="C123" s="233" t="s">
        <v>225</v>
      </c>
      <c r="D123" s="234"/>
      <c r="E123" s="234"/>
      <c r="F123" s="234"/>
      <c r="G123" s="236">
        <f t="shared" si="9"/>
        <v>0</v>
      </c>
      <c r="H123" s="205"/>
      <c r="I123" s="205"/>
      <c r="J123" s="205"/>
      <c r="K123" s="205"/>
      <c r="L123" s="205"/>
      <c r="M123" s="205"/>
      <c r="N123" s="205"/>
    </row>
    <row r="124" spans="2:14" ht="31" x14ac:dyDescent="0.35">
      <c r="B124" s="228"/>
      <c r="C124" s="233" t="s">
        <v>226</v>
      </c>
      <c r="D124" s="234"/>
      <c r="E124" s="234"/>
      <c r="F124" s="234"/>
      <c r="G124" s="236">
        <f t="shared" si="9"/>
        <v>0</v>
      </c>
      <c r="H124" s="205"/>
      <c r="I124" s="205"/>
      <c r="J124" s="205"/>
      <c r="K124" s="205"/>
      <c r="L124" s="205"/>
      <c r="M124" s="205"/>
      <c r="N124" s="205"/>
    </row>
    <row r="125" spans="2:14" x14ac:dyDescent="0.35">
      <c r="B125" s="228"/>
      <c r="C125" s="238" t="s">
        <v>227</v>
      </c>
      <c r="D125" s="239">
        <f>SUM(D118:D124)</f>
        <v>0</v>
      </c>
      <c r="E125" s="239">
        <f>SUM(E118:E124)</f>
        <v>0</v>
      </c>
      <c r="F125" s="239">
        <f>SUM(F118:F124)</f>
        <v>0</v>
      </c>
      <c r="G125" s="236">
        <f t="shared" si="9"/>
        <v>0</v>
      </c>
      <c r="H125" s="205"/>
      <c r="I125" s="205"/>
      <c r="J125" s="205"/>
      <c r="K125" s="205"/>
      <c r="L125" s="205"/>
      <c r="M125" s="205"/>
      <c r="N125" s="205"/>
    </row>
    <row r="126" spans="2:14" s="43" customFormat="1" x14ac:dyDescent="0.35">
      <c r="B126" s="241"/>
      <c r="C126" s="242"/>
      <c r="D126" s="243"/>
      <c r="E126" s="243"/>
      <c r="F126" s="243"/>
      <c r="G126" s="248"/>
      <c r="H126" s="206"/>
      <c r="I126" s="206"/>
      <c r="J126" s="206"/>
      <c r="K126" s="206"/>
      <c r="L126" s="206"/>
      <c r="M126" s="206"/>
      <c r="N126" s="206"/>
    </row>
    <row r="127" spans="2:14" x14ac:dyDescent="0.35">
      <c r="B127" s="228"/>
      <c r="C127" s="358" t="s">
        <v>135</v>
      </c>
      <c r="D127" s="359"/>
      <c r="E127" s="359"/>
      <c r="F127" s="359"/>
      <c r="G127" s="360"/>
      <c r="H127" s="205"/>
      <c r="I127" s="205"/>
      <c r="J127" s="205"/>
      <c r="K127" s="205"/>
      <c r="L127" s="205"/>
      <c r="M127" s="205"/>
      <c r="N127" s="205"/>
    </row>
    <row r="128" spans="2:14" ht="21" customHeight="1" thickBot="1" x14ac:dyDescent="0.4">
      <c r="B128" s="228"/>
      <c r="C128" s="245" t="s">
        <v>243</v>
      </c>
      <c r="D128" s="246">
        <f>'1) Tableau budgétaire 1'!D130</f>
        <v>0</v>
      </c>
      <c r="E128" s="246">
        <f>'1) Tableau budgétaire 1'!E130</f>
        <v>0</v>
      </c>
      <c r="F128" s="246">
        <f>'1) Tableau budgétaire 1'!F130</f>
        <v>0</v>
      </c>
      <c r="G128" s="247">
        <f t="shared" ref="G128:G136" si="10">SUM(D128:F128)</f>
        <v>0</v>
      </c>
      <c r="H128" s="205"/>
      <c r="I128" s="205"/>
      <c r="J128" s="205"/>
      <c r="K128" s="205"/>
      <c r="L128" s="205"/>
      <c r="M128" s="205"/>
      <c r="N128" s="205"/>
    </row>
    <row r="129" spans="2:14" x14ac:dyDescent="0.35">
      <c r="B129" s="228"/>
      <c r="C129" s="229" t="s">
        <v>220</v>
      </c>
      <c r="D129" s="230"/>
      <c r="E129" s="231"/>
      <c r="F129" s="231"/>
      <c r="G129" s="232">
        <f t="shared" si="10"/>
        <v>0</v>
      </c>
      <c r="H129" s="205"/>
      <c r="I129" s="205"/>
      <c r="J129" s="205"/>
      <c r="K129" s="205"/>
      <c r="L129" s="205"/>
      <c r="M129" s="205"/>
      <c r="N129" s="205"/>
    </row>
    <row r="130" spans="2:14" x14ac:dyDescent="0.35">
      <c r="B130" s="228"/>
      <c r="C130" s="233" t="s">
        <v>221</v>
      </c>
      <c r="D130" s="234"/>
      <c r="E130" s="235"/>
      <c r="F130" s="235"/>
      <c r="G130" s="236">
        <f t="shared" si="10"/>
        <v>0</v>
      </c>
      <c r="H130" s="205"/>
      <c r="I130" s="205"/>
      <c r="J130" s="205"/>
      <c r="K130" s="205"/>
      <c r="L130" s="205"/>
      <c r="M130" s="205"/>
      <c r="N130" s="205"/>
    </row>
    <row r="131" spans="2:14" ht="31" x14ac:dyDescent="0.35">
      <c r="B131" s="228"/>
      <c r="C131" s="233" t="s">
        <v>222</v>
      </c>
      <c r="D131" s="234"/>
      <c r="E131" s="234"/>
      <c r="F131" s="234"/>
      <c r="G131" s="236">
        <f t="shared" si="10"/>
        <v>0</v>
      </c>
      <c r="H131" s="205"/>
      <c r="I131" s="205"/>
      <c r="J131" s="205"/>
      <c r="K131" s="205"/>
      <c r="L131" s="205"/>
      <c r="M131" s="205"/>
      <c r="N131" s="205"/>
    </row>
    <row r="132" spans="2:14" x14ac:dyDescent="0.35">
      <c r="B132" s="228"/>
      <c r="C132" s="237" t="s">
        <v>223</v>
      </c>
      <c r="D132" s="234"/>
      <c r="E132" s="234"/>
      <c r="F132" s="234"/>
      <c r="G132" s="236">
        <f t="shared" si="10"/>
        <v>0</v>
      </c>
      <c r="H132" s="205"/>
      <c r="I132" s="205"/>
      <c r="J132" s="205"/>
      <c r="K132" s="205"/>
      <c r="L132" s="205"/>
      <c r="M132" s="205"/>
      <c r="N132" s="205"/>
    </row>
    <row r="133" spans="2:14" x14ac:dyDescent="0.35">
      <c r="B133" s="228"/>
      <c r="C133" s="233" t="s">
        <v>224</v>
      </c>
      <c r="D133" s="234"/>
      <c r="E133" s="234"/>
      <c r="F133" s="234"/>
      <c r="G133" s="236">
        <f t="shared" si="10"/>
        <v>0</v>
      </c>
      <c r="H133" s="205"/>
      <c r="I133" s="205"/>
      <c r="J133" s="205"/>
      <c r="K133" s="205"/>
      <c r="L133" s="205"/>
      <c r="M133" s="205"/>
      <c r="N133" s="205"/>
    </row>
    <row r="134" spans="2:14" x14ac:dyDescent="0.35">
      <c r="B134" s="228"/>
      <c r="C134" s="233" t="s">
        <v>225</v>
      </c>
      <c r="D134" s="234"/>
      <c r="E134" s="234"/>
      <c r="F134" s="234"/>
      <c r="G134" s="236">
        <f t="shared" si="10"/>
        <v>0</v>
      </c>
      <c r="H134" s="205"/>
      <c r="I134" s="205"/>
      <c r="J134" s="205"/>
      <c r="K134" s="205"/>
      <c r="L134" s="205"/>
      <c r="M134" s="205"/>
      <c r="N134" s="205"/>
    </row>
    <row r="135" spans="2:14" ht="31" x14ac:dyDescent="0.35">
      <c r="B135" s="228"/>
      <c r="C135" s="233" t="s">
        <v>226</v>
      </c>
      <c r="D135" s="234"/>
      <c r="E135" s="234"/>
      <c r="F135" s="234"/>
      <c r="G135" s="236">
        <f t="shared" si="10"/>
        <v>0</v>
      </c>
      <c r="H135" s="205"/>
      <c r="I135" s="205"/>
      <c r="J135" s="205"/>
      <c r="K135" s="205"/>
      <c r="L135" s="205"/>
      <c r="M135" s="205"/>
      <c r="N135" s="205"/>
    </row>
    <row r="136" spans="2:14" x14ac:dyDescent="0.35">
      <c r="B136" s="228"/>
      <c r="C136" s="238" t="s">
        <v>227</v>
      </c>
      <c r="D136" s="239">
        <f>SUM(D129:D135)</f>
        <v>0</v>
      </c>
      <c r="E136" s="239">
        <f>SUM(E129:E135)</f>
        <v>0</v>
      </c>
      <c r="F136" s="239">
        <f>SUM(F129:F135)</f>
        <v>0</v>
      </c>
      <c r="G136" s="236">
        <f t="shared" si="10"/>
        <v>0</v>
      </c>
      <c r="H136" s="205"/>
      <c r="I136" s="205"/>
      <c r="J136" s="205"/>
      <c r="K136" s="205"/>
      <c r="L136" s="205"/>
      <c r="M136" s="205"/>
      <c r="N136" s="205"/>
    </row>
    <row r="137" spans="2:14" s="43" customFormat="1" x14ac:dyDescent="0.35">
      <c r="B137" s="241"/>
      <c r="C137" s="242"/>
      <c r="D137" s="243"/>
      <c r="E137" s="243"/>
      <c r="F137" s="243"/>
      <c r="G137" s="248"/>
      <c r="H137" s="206"/>
      <c r="I137" s="206"/>
      <c r="J137" s="206"/>
      <c r="K137" s="206"/>
      <c r="L137" s="206"/>
      <c r="M137" s="206"/>
      <c r="N137" s="206"/>
    </row>
    <row r="138" spans="2:14" x14ac:dyDescent="0.35">
      <c r="B138" s="228"/>
      <c r="C138" s="358" t="s">
        <v>144</v>
      </c>
      <c r="D138" s="359"/>
      <c r="E138" s="359"/>
      <c r="F138" s="359"/>
      <c r="G138" s="360"/>
      <c r="H138" s="205"/>
      <c r="I138" s="205"/>
      <c r="J138" s="205"/>
      <c r="K138" s="205"/>
      <c r="L138" s="205"/>
      <c r="M138" s="205"/>
      <c r="N138" s="205"/>
    </row>
    <row r="139" spans="2:14" ht="24" customHeight="1" thickBot="1" x14ac:dyDescent="0.4">
      <c r="B139" s="228"/>
      <c r="C139" s="245" t="s">
        <v>244</v>
      </c>
      <c r="D139" s="246">
        <f>'1) Tableau budgétaire 1'!D140</f>
        <v>0</v>
      </c>
      <c r="E139" s="246">
        <f>'1) Tableau budgétaire 1'!E140</f>
        <v>0</v>
      </c>
      <c r="F139" s="246">
        <f>'1) Tableau budgétaire 1'!F140</f>
        <v>0</v>
      </c>
      <c r="G139" s="247">
        <f t="shared" ref="G139:G147" si="11">SUM(D139:F139)</f>
        <v>0</v>
      </c>
      <c r="H139" s="205"/>
      <c r="I139" s="205"/>
      <c r="J139" s="205"/>
      <c r="K139" s="205"/>
      <c r="L139" s="205"/>
      <c r="M139" s="205"/>
      <c r="N139" s="205"/>
    </row>
    <row r="140" spans="2:14" ht="15.75" customHeight="1" x14ac:dyDescent="0.35">
      <c r="B140" s="228"/>
      <c r="C140" s="229" t="s">
        <v>220</v>
      </c>
      <c r="D140" s="230"/>
      <c r="E140" s="231"/>
      <c r="F140" s="231"/>
      <c r="G140" s="232">
        <f t="shared" si="11"/>
        <v>0</v>
      </c>
      <c r="H140" s="205"/>
      <c r="I140" s="205"/>
      <c r="J140" s="205"/>
      <c r="K140" s="205"/>
      <c r="L140" s="205"/>
      <c r="M140" s="205"/>
      <c r="N140" s="205"/>
    </row>
    <row r="141" spans="2:14" s="45" customFormat="1" x14ac:dyDescent="0.35">
      <c r="B141" s="256"/>
      <c r="C141" s="233" t="s">
        <v>221</v>
      </c>
      <c r="D141" s="234"/>
      <c r="E141" s="235"/>
      <c r="F141" s="235"/>
      <c r="G141" s="236">
        <f t="shared" si="11"/>
        <v>0</v>
      </c>
      <c r="H141" s="212"/>
      <c r="I141" s="212"/>
      <c r="J141" s="212"/>
      <c r="K141" s="212"/>
      <c r="L141" s="212"/>
      <c r="M141" s="212"/>
      <c r="N141" s="212"/>
    </row>
    <row r="142" spans="2:14" s="45" customFormat="1" ht="15.75" customHeight="1" x14ac:dyDescent="0.35">
      <c r="B142" s="256"/>
      <c r="C142" s="233" t="s">
        <v>222</v>
      </c>
      <c r="D142" s="234"/>
      <c r="E142" s="234"/>
      <c r="F142" s="234"/>
      <c r="G142" s="236">
        <f t="shared" si="11"/>
        <v>0</v>
      </c>
      <c r="H142" s="212"/>
      <c r="I142" s="212"/>
      <c r="J142" s="212"/>
      <c r="K142" s="212"/>
      <c r="L142" s="212"/>
      <c r="M142" s="212"/>
      <c r="N142" s="212"/>
    </row>
    <row r="143" spans="2:14" s="45" customFormat="1" x14ac:dyDescent="0.35">
      <c r="B143" s="256"/>
      <c r="C143" s="237" t="s">
        <v>223</v>
      </c>
      <c r="D143" s="234"/>
      <c r="E143" s="234"/>
      <c r="F143" s="234"/>
      <c r="G143" s="236">
        <f t="shared" si="11"/>
        <v>0</v>
      </c>
      <c r="H143" s="212"/>
      <c r="I143" s="212"/>
      <c r="J143" s="212"/>
      <c r="K143" s="212"/>
      <c r="L143" s="212"/>
      <c r="M143" s="212"/>
      <c r="N143" s="212"/>
    </row>
    <row r="144" spans="2:14" s="45" customFormat="1" x14ac:dyDescent="0.35">
      <c r="B144" s="256"/>
      <c r="C144" s="233" t="s">
        <v>224</v>
      </c>
      <c r="D144" s="234"/>
      <c r="E144" s="234"/>
      <c r="F144" s="234"/>
      <c r="G144" s="236">
        <f t="shared" si="11"/>
        <v>0</v>
      </c>
      <c r="H144" s="212"/>
      <c r="I144" s="212"/>
      <c r="J144" s="212"/>
      <c r="K144" s="212"/>
      <c r="L144" s="212"/>
      <c r="M144" s="212"/>
      <c r="N144" s="212"/>
    </row>
    <row r="145" spans="2:7" s="45" customFormat="1" ht="15.75" customHeight="1" x14ac:dyDescent="0.35">
      <c r="B145" s="256"/>
      <c r="C145" s="233" t="s">
        <v>225</v>
      </c>
      <c r="D145" s="234"/>
      <c r="E145" s="234"/>
      <c r="F145" s="234"/>
      <c r="G145" s="236">
        <f t="shared" si="11"/>
        <v>0</v>
      </c>
    </row>
    <row r="146" spans="2:7" s="45" customFormat="1" ht="31" x14ac:dyDescent="0.35">
      <c r="B146" s="256"/>
      <c r="C146" s="233" t="s">
        <v>226</v>
      </c>
      <c r="D146" s="234"/>
      <c r="E146" s="234"/>
      <c r="F146" s="234"/>
      <c r="G146" s="236">
        <f t="shared" si="11"/>
        <v>0</v>
      </c>
    </row>
    <row r="147" spans="2:7" s="45" customFormat="1" x14ac:dyDescent="0.35">
      <c r="B147" s="256"/>
      <c r="C147" s="238" t="s">
        <v>227</v>
      </c>
      <c r="D147" s="239">
        <f>SUM(D140:D146)</f>
        <v>0</v>
      </c>
      <c r="E147" s="239">
        <f>SUM(E140:E146)</f>
        <v>0</v>
      </c>
      <c r="F147" s="239">
        <f>SUM(F140:F146)</f>
        <v>0</v>
      </c>
      <c r="G147" s="236">
        <f t="shared" si="11"/>
        <v>0</v>
      </c>
    </row>
    <row r="148" spans="2:7" s="45" customFormat="1" x14ac:dyDescent="0.35">
      <c r="B148" s="256"/>
      <c r="C148" s="228"/>
      <c r="D148" s="241"/>
      <c r="E148" s="241"/>
      <c r="F148" s="241"/>
      <c r="G148" s="228"/>
    </row>
    <row r="149" spans="2:7" s="45" customFormat="1" x14ac:dyDescent="0.35">
      <c r="B149" s="358" t="s">
        <v>245</v>
      </c>
      <c r="C149" s="359"/>
      <c r="D149" s="359"/>
      <c r="E149" s="359"/>
      <c r="F149" s="359"/>
      <c r="G149" s="360"/>
    </row>
    <row r="150" spans="2:7" s="45" customFormat="1" x14ac:dyDescent="0.35">
      <c r="B150" s="228"/>
      <c r="C150" s="358" t="s">
        <v>154</v>
      </c>
      <c r="D150" s="359"/>
      <c r="E150" s="359"/>
      <c r="F150" s="359"/>
      <c r="G150" s="360"/>
    </row>
    <row r="151" spans="2:7" s="45" customFormat="1" ht="24" customHeight="1" thickBot="1" x14ac:dyDescent="0.4">
      <c r="B151" s="228"/>
      <c r="C151" s="245" t="s">
        <v>246</v>
      </c>
      <c r="D151" s="246">
        <f>'1) Tableau budgétaire 1'!D152</f>
        <v>0</v>
      </c>
      <c r="E151" s="246">
        <f>'1) Tableau budgétaire 1'!E152</f>
        <v>0</v>
      </c>
      <c r="F151" s="246">
        <f>'1) Tableau budgétaire 1'!F152</f>
        <v>0</v>
      </c>
      <c r="G151" s="247">
        <f>SUM(D151:F151)</f>
        <v>0</v>
      </c>
    </row>
    <row r="152" spans="2:7" s="45" customFormat="1" ht="24.75" customHeight="1" x14ac:dyDescent="0.35">
      <c r="B152" s="228"/>
      <c r="C152" s="229" t="s">
        <v>220</v>
      </c>
      <c r="D152" s="230"/>
      <c r="E152" s="231"/>
      <c r="F152" s="231"/>
      <c r="G152" s="232">
        <f t="shared" ref="G152:G159" si="12">SUM(D152:F152)</f>
        <v>0</v>
      </c>
    </row>
    <row r="153" spans="2:7" s="45" customFormat="1" ht="15.75" customHeight="1" x14ac:dyDescent="0.35">
      <c r="B153" s="228"/>
      <c r="C153" s="233" t="s">
        <v>221</v>
      </c>
      <c r="D153" s="234"/>
      <c r="E153" s="235"/>
      <c r="F153" s="235"/>
      <c r="G153" s="236">
        <f t="shared" si="12"/>
        <v>0</v>
      </c>
    </row>
    <row r="154" spans="2:7" s="45" customFormat="1" ht="15.75" customHeight="1" x14ac:dyDescent="0.35">
      <c r="B154" s="228"/>
      <c r="C154" s="233" t="s">
        <v>222</v>
      </c>
      <c r="D154" s="234"/>
      <c r="E154" s="234"/>
      <c r="F154" s="234"/>
      <c r="G154" s="236">
        <f t="shared" si="12"/>
        <v>0</v>
      </c>
    </row>
    <row r="155" spans="2:7" s="45" customFormat="1" ht="15.75" customHeight="1" x14ac:dyDescent="0.35">
      <c r="B155" s="228"/>
      <c r="C155" s="237" t="s">
        <v>223</v>
      </c>
      <c r="D155" s="234"/>
      <c r="E155" s="234"/>
      <c r="F155" s="234"/>
      <c r="G155" s="236">
        <f t="shared" si="12"/>
        <v>0</v>
      </c>
    </row>
    <row r="156" spans="2:7" s="45" customFormat="1" ht="15.75" customHeight="1" x14ac:dyDescent="0.35">
      <c r="B156" s="228"/>
      <c r="C156" s="233" t="s">
        <v>224</v>
      </c>
      <c r="D156" s="234"/>
      <c r="E156" s="234"/>
      <c r="F156" s="234"/>
      <c r="G156" s="236">
        <f t="shared" si="12"/>
        <v>0</v>
      </c>
    </row>
    <row r="157" spans="2:7" s="45" customFormat="1" ht="15.75" customHeight="1" x14ac:dyDescent="0.35">
      <c r="B157" s="228"/>
      <c r="C157" s="233" t="s">
        <v>225</v>
      </c>
      <c r="D157" s="234"/>
      <c r="E157" s="234"/>
      <c r="F157" s="234"/>
      <c r="G157" s="236">
        <f t="shared" si="12"/>
        <v>0</v>
      </c>
    </row>
    <row r="158" spans="2:7" s="45" customFormat="1" ht="15.75" customHeight="1" x14ac:dyDescent="0.35">
      <c r="B158" s="228"/>
      <c r="C158" s="233" t="s">
        <v>226</v>
      </c>
      <c r="D158" s="234"/>
      <c r="E158" s="234"/>
      <c r="F158" s="234"/>
      <c r="G158" s="236">
        <f t="shared" si="12"/>
        <v>0</v>
      </c>
    </row>
    <row r="159" spans="2:7" s="45" customFormat="1" ht="15.75" customHeight="1" x14ac:dyDescent="0.35">
      <c r="B159" s="228"/>
      <c r="C159" s="238" t="s">
        <v>227</v>
      </c>
      <c r="D159" s="239">
        <f>SUM(D152:D158)</f>
        <v>0</v>
      </c>
      <c r="E159" s="239">
        <f>SUM(E152:E158)</f>
        <v>0</v>
      </c>
      <c r="F159" s="239">
        <f>SUM(F152:F158)</f>
        <v>0</v>
      </c>
      <c r="G159" s="236">
        <f t="shared" si="12"/>
        <v>0</v>
      </c>
    </row>
    <row r="160" spans="2:7" s="43" customFormat="1" ht="15.75" customHeight="1" x14ac:dyDescent="0.35">
      <c r="B160" s="241"/>
      <c r="C160" s="242"/>
      <c r="D160" s="243"/>
      <c r="E160" s="243"/>
      <c r="F160" s="243"/>
      <c r="G160" s="248"/>
    </row>
    <row r="161" spans="2:7" s="45" customFormat="1" ht="15.75" customHeight="1" x14ac:dyDescent="0.35">
      <c r="B161" s="256"/>
      <c r="C161" s="358" t="s">
        <v>163</v>
      </c>
      <c r="D161" s="359"/>
      <c r="E161" s="359"/>
      <c r="F161" s="359"/>
      <c r="G161" s="360"/>
    </row>
    <row r="162" spans="2:7" s="45" customFormat="1" ht="21" customHeight="1" thickBot="1" x14ac:dyDescent="0.4">
      <c r="B162" s="256"/>
      <c r="C162" s="245" t="s">
        <v>247</v>
      </c>
      <c r="D162" s="246">
        <f>'1) Tableau budgétaire 1'!D162</f>
        <v>0</v>
      </c>
      <c r="E162" s="246">
        <f>'1) Tableau budgétaire 1'!E162</f>
        <v>0</v>
      </c>
      <c r="F162" s="246">
        <f>'1) Tableau budgétaire 1'!F162</f>
        <v>0</v>
      </c>
      <c r="G162" s="247">
        <f t="shared" ref="G162:G170" si="13">SUM(D162:F162)</f>
        <v>0</v>
      </c>
    </row>
    <row r="163" spans="2:7" s="45" customFormat="1" ht="15.75" customHeight="1" x14ac:dyDescent="0.35">
      <c r="B163" s="256"/>
      <c r="C163" s="229" t="s">
        <v>220</v>
      </c>
      <c r="D163" s="230"/>
      <c r="E163" s="231"/>
      <c r="F163" s="231"/>
      <c r="G163" s="232">
        <f t="shared" si="13"/>
        <v>0</v>
      </c>
    </row>
    <row r="164" spans="2:7" s="45" customFormat="1" ht="15.75" customHeight="1" x14ac:dyDescent="0.35">
      <c r="B164" s="256"/>
      <c r="C164" s="233" t="s">
        <v>221</v>
      </c>
      <c r="D164" s="234"/>
      <c r="E164" s="235"/>
      <c r="F164" s="235"/>
      <c r="G164" s="236">
        <f t="shared" si="13"/>
        <v>0</v>
      </c>
    </row>
    <row r="165" spans="2:7" s="45" customFormat="1" ht="15.75" customHeight="1" x14ac:dyDescent="0.35">
      <c r="B165" s="256"/>
      <c r="C165" s="233" t="s">
        <v>222</v>
      </c>
      <c r="D165" s="234"/>
      <c r="E165" s="234"/>
      <c r="F165" s="234"/>
      <c r="G165" s="236">
        <f t="shared" si="13"/>
        <v>0</v>
      </c>
    </row>
    <row r="166" spans="2:7" s="45" customFormat="1" ht="15.75" customHeight="1" x14ac:dyDescent="0.35">
      <c r="B166" s="256"/>
      <c r="C166" s="237" t="s">
        <v>223</v>
      </c>
      <c r="D166" s="234"/>
      <c r="E166" s="234"/>
      <c r="F166" s="234"/>
      <c r="G166" s="236">
        <f t="shared" si="13"/>
        <v>0</v>
      </c>
    </row>
    <row r="167" spans="2:7" s="45" customFormat="1" ht="15.75" customHeight="1" x14ac:dyDescent="0.35">
      <c r="B167" s="256"/>
      <c r="C167" s="233" t="s">
        <v>224</v>
      </c>
      <c r="D167" s="234"/>
      <c r="E167" s="234"/>
      <c r="F167" s="234"/>
      <c r="G167" s="236">
        <f t="shared" si="13"/>
        <v>0</v>
      </c>
    </row>
    <row r="168" spans="2:7" s="45" customFormat="1" ht="15.75" customHeight="1" x14ac:dyDescent="0.35">
      <c r="B168" s="256"/>
      <c r="C168" s="233" t="s">
        <v>225</v>
      </c>
      <c r="D168" s="234"/>
      <c r="E168" s="234"/>
      <c r="F168" s="234"/>
      <c r="G168" s="236">
        <f t="shared" si="13"/>
        <v>0</v>
      </c>
    </row>
    <row r="169" spans="2:7" s="45" customFormat="1" ht="15.75" customHeight="1" x14ac:dyDescent="0.35">
      <c r="B169" s="256"/>
      <c r="C169" s="233" t="s">
        <v>226</v>
      </c>
      <c r="D169" s="234"/>
      <c r="E169" s="234"/>
      <c r="F169" s="234"/>
      <c r="G169" s="236">
        <f t="shared" si="13"/>
        <v>0</v>
      </c>
    </row>
    <row r="170" spans="2:7" s="45" customFormat="1" ht="15.75" customHeight="1" x14ac:dyDescent="0.35">
      <c r="B170" s="256"/>
      <c r="C170" s="238" t="s">
        <v>227</v>
      </c>
      <c r="D170" s="239">
        <f>SUM(D163:D169)</f>
        <v>0</v>
      </c>
      <c r="E170" s="239">
        <f>SUM(E163:E169)</f>
        <v>0</v>
      </c>
      <c r="F170" s="239">
        <f>SUM(F163:F169)</f>
        <v>0</v>
      </c>
      <c r="G170" s="236">
        <f t="shared" si="13"/>
        <v>0</v>
      </c>
    </row>
    <row r="171" spans="2:7" s="43" customFormat="1" ht="15.75" customHeight="1" x14ac:dyDescent="0.35">
      <c r="B171" s="241"/>
      <c r="C171" s="242"/>
      <c r="D171" s="243"/>
      <c r="E171" s="243"/>
      <c r="F171" s="243"/>
      <c r="G171" s="248"/>
    </row>
    <row r="172" spans="2:7" s="45" customFormat="1" ht="15.75" customHeight="1" x14ac:dyDescent="0.35">
      <c r="B172" s="256"/>
      <c r="C172" s="358" t="s">
        <v>172</v>
      </c>
      <c r="D172" s="359"/>
      <c r="E172" s="359"/>
      <c r="F172" s="359"/>
      <c r="G172" s="360"/>
    </row>
    <row r="173" spans="2:7" s="45" customFormat="1" ht="19.5" customHeight="1" thickBot="1" x14ac:dyDescent="0.4">
      <c r="B173" s="256"/>
      <c r="C173" s="245" t="s">
        <v>248</v>
      </c>
      <c r="D173" s="246">
        <f>'1) Tableau budgétaire 1'!D172</f>
        <v>0</v>
      </c>
      <c r="E173" s="246">
        <f>'1) Tableau budgétaire 1'!E172</f>
        <v>0</v>
      </c>
      <c r="F173" s="246">
        <f>'1) Tableau budgétaire 1'!F172</f>
        <v>0</v>
      </c>
      <c r="G173" s="247">
        <f t="shared" ref="G173:G181" si="14">SUM(D173:F173)</f>
        <v>0</v>
      </c>
    </row>
    <row r="174" spans="2:7" s="45" customFormat="1" ht="15.75" customHeight="1" x14ac:dyDescent="0.35">
      <c r="B174" s="256"/>
      <c r="C174" s="229" t="s">
        <v>220</v>
      </c>
      <c r="D174" s="230"/>
      <c r="E174" s="231"/>
      <c r="F174" s="231"/>
      <c r="G174" s="232">
        <f t="shared" si="14"/>
        <v>0</v>
      </c>
    </row>
    <row r="175" spans="2:7" s="45" customFormat="1" ht="15.75" customHeight="1" x14ac:dyDescent="0.35">
      <c r="B175" s="256"/>
      <c r="C175" s="233" t="s">
        <v>221</v>
      </c>
      <c r="D175" s="234"/>
      <c r="E175" s="235"/>
      <c r="F175" s="235"/>
      <c r="G175" s="236">
        <f t="shared" si="14"/>
        <v>0</v>
      </c>
    </row>
    <row r="176" spans="2:7" s="45" customFormat="1" ht="15.75" customHeight="1" x14ac:dyDescent="0.35">
      <c r="B176" s="256"/>
      <c r="C176" s="233" t="s">
        <v>222</v>
      </c>
      <c r="D176" s="234"/>
      <c r="E176" s="234"/>
      <c r="F176" s="234"/>
      <c r="G176" s="236">
        <f t="shared" si="14"/>
        <v>0</v>
      </c>
    </row>
    <row r="177" spans="2:7" s="45" customFormat="1" ht="15.75" customHeight="1" x14ac:dyDescent="0.35">
      <c r="B177" s="256"/>
      <c r="C177" s="237" t="s">
        <v>223</v>
      </c>
      <c r="D177" s="234"/>
      <c r="E177" s="234"/>
      <c r="F177" s="234"/>
      <c r="G177" s="236">
        <f t="shared" si="14"/>
        <v>0</v>
      </c>
    </row>
    <row r="178" spans="2:7" s="45" customFormat="1" ht="15.75" customHeight="1" x14ac:dyDescent="0.35">
      <c r="B178" s="256"/>
      <c r="C178" s="233" t="s">
        <v>224</v>
      </c>
      <c r="D178" s="234"/>
      <c r="E178" s="234"/>
      <c r="F178" s="234"/>
      <c r="G178" s="236">
        <f t="shared" si="14"/>
        <v>0</v>
      </c>
    </row>
    <row r="179" spans="2:7" s="45" customFormat="1" ht="15.75" customHeight="1" x14ac:dyDescent="0.35">
      <c r="B179" s="256"/>
      <c r="C179" s="233" t="s">
        <v>225</v>
      </c>
      <c r="D179" s="234"/>
      <c r="E179" s="234"/>
      <c r="F179" s="234"/>
      <c r="G179" s="236">
        <f t="shared" si="14"/>
        <v>0</v>
      </c>
    </row>
    <row r="180" spans="2:7" s="45" customFormat="1" ht="15.75" customHeight="1" x14ac:dyDescent="0.35">
      <c r="B180" s="256"/>
      <c r="C180" s="233" t="s">
        <v>226</v>
      </c>
      <c r="D180" s="234"/>
      <c r="E180" s="234"/>
      <c r="F180" s="234"/>
      <c r="G180" s="236">
        <f t="shared" si="14"/>
        <v>0</v>
      </c>
    </row>
    <row r="181" spans="2:7" s="45" customFormat="1" ht="15.75" customHeight="1" x14ac:dyDescent="0.35">
      <c r="B181" s="256"/>
      <c r="C181" s="238" t="s">
        <v>227</v>
      </c>
      <c r="D181" s="239">
        <f>SUM(D174:D180)</f>
        <v>0</v>
      </c>
      <c r="E181" s="239">
        <f>SUM(E174:E180)</f>
        <v>0</v>
      </c>
      <c r="F181" s="239">
        <f>SUM(F174:F180)</f>
        <v>0</v>
      </c>
      <c r="G181" s="236">
        <f t="shared" si="14"/>
        <v>0</v>
      </c>
    </row>
    <row r="182" spans="2:7" s="43" customFormat="1" ht="15.75" customHeight="1" x14ac:dyDescent="0.35">
      <c r="B182" s="241"/>
      <c r="C182" s="242"/>
      <c r="D182" s="243"/>
      <c r="E182" s="243"/>
      <c r="F182" s="243"/>
      <c r="G182" s="248"/>
    </row>
    <row r="183" spans="2:7" s="45" customFormat="1" ht="15.75" customHeight="1" x14ac:dyDescent="0.35">
      <c r="B183" s="256"/>
      <c r="C183" s="358" t="s">
        <v>181</v>
      </c>
      <c r="D183" s="359"/>
      <c r="E183" s="359"/>
      <c r="F183" s="359"/>
      <c r="G183" s="360"/>
    </row>
    <row r="184" spans="2:7" s="45" customFormat="1" ht="22.5" customHeight="1" thickBot="1" x14ac:dyDescent="0.4">
      <c r="B184" s="256"/>
      <c r="C184" s="245" t="s">
        <v>249</v>
      </c>
      <c r="D184" s="246">
        <f>'1) Tableau budgétaire 1'!D182</f>
        <v>0</v>
      </c>
      <c r="E184" s="246">
        <f>'1) Tableau budgétaire 1'!E182</f>
        <v>0</v>
      </c>
      <c r="F184" s="246">
        <f>'1) Tableau budgétaire 1'!F182</f>
        <v>0</v>
      </c>
      <c r="G184" s="247">
        <f t="shared" ref="G184:G192" si="15">SUM(D184:F184)</f>
        <v>0</v>
      </c>
    </row>
    <row r="185" spans="2:7" s="45" customFormat="1" ht="15.75" customHeight="1" x14ac:dyDescent="0.35">
      <c r="B185" s="256"/>
      <c r="C185" s="229" t="s">
        <v>220</v>
      </c>
      <c r="D185" s="230"/>
      <c r="E185" s="231"/>
      <c r="F185" s="231"/>
      <c r="G185" s="232">
        <f t="shared" si="15"/>
        <v>0</v>
      </c>
    </row>
    <row r="186" spans="2:7" s="45" customFormat="1" ht="15.75" customHeight="1" x14ac:dyDescent="0.35">
      <c r="B186" s="256"/>
      <c r="C186" s="233" t="s">
        <v>221</v>
      </c>
      <c r="D186" s="234"/>
      <c r="E186" s="235"/>
      <c r="F186" s="235"/>
      <c r="G186" s="236">
        <f t="shared" si="15"/>
        <v>0</v>
      </c>
    </row>
    <row r="187" spans="2:7" s="45" customFormat="1" ht="15.75" customHeight="1" x14ac:dyDescent="0.35">
      <c r="B187" s="256"/>
      <c r="C187" s="233" t="s">
        <v>222</v>
      </c>
      <c r="D187" s="234"/>
      <c r="E187" s="234"/>
      <c r="F187" s="234"/>
      <c r="G187" s="236">
        <f t="shared" si="15"/>
        <v>0</v>
      </c>
    </row>
    <row r="188" spans="2:7" s="45" customFormat="1" ht="15.75" customHeight="1" x14ac:dyDescent="0.35">
      <c r="B188" s="256"/>
      <c r="C188" s="237" t="s">
        <v>223</v>
      </c>
      <c r="D188" s="234"/>
      <c r="E188" s="234"/>
      <c r="F188" s="234"/>
      <c r="G188" s="236">
        <f t="shared" si="15"/>
        <v>0</v>
      </c>
    </row>
    <row r="189" spans="2:7" s="45" customFormat="1" ht="15.75" customHeight="1" x14ac:dyDescent="0.35">
      <c r="B189" s="256"/>
      <c r="C189" s="233" t="s">
        <v>224</v>
      </c>
      <c r="D189" s="234"/>
      <c r="E189" s="234"/>
      <c r="F189" s="234"/>
      <c r="G189" s="236">
        <f t="shared" si="15"/>
        <v>0</v>
      </c>
    </row>
    <row r="190" spans="2:7" s="45" customFormat="1" ht="15.75" customHeight="1" x14ac:dyDescent="0.35">
      <c r="B190" s="256"/>
      <c r="C190" s="233" t="s">
        <v>225</v>
      </c>
      <c r="D190" s="234"/>
      <c r="E190" s="234"/>
      <c r="F190" s="234"/>
      <c r="G190" s="236">
        <f t="shared" si="15"/>
        <v>0</v>
      </c>
    </row>
    <row r="191" spans="2:7" s="45" customFormat="1" ht="15.75" customHeight="1" x14ac:dyDescent="0.35">
      <c r="B191" s="256"/>
      <c r="C191" s="233" t="s">
        <v>226</v>
      </c>
      <c r="D191" s="234"/>
      <c r="E191" s="234"/>
      <c r="F191" s="234"/>
      <c r="G191" s="236">
        <f t="shared" si="15"/>
        <v>0</v>
      </c>
    </row>
    <row r="192" spans="2:7" s="45" customFormat="1" ht="15.75" customHeight="1" x14ac:dyDescent="0.35">
      <c r="B192" s="256"/>
      <c r="C192" s="238" t="s">
        <v>227</v>
      </c>
      <c r="D192" s="239">
        <f>SUM(D185:D191)</f>
        <v>0</v>
      </c>
      <c r="E192" s="239">
        <f>SUM(E185:E191)</f>
        <v>0</v>
      </c>
      <c r="F192" s="239">
        <f>SUM(F185:F191)</f>
        <v>0</v>
      </c>
      <c r="G192" s="236">
        <f t="shared" si="15"/>
        <v>0</v>
      </c>
    </row>
    <row r="193" spans="3:9" s="45" customFormat="1" ht="15.75" customHeight="1" x14ac:dyDescent="0.35">
      <c r="C193" s="205"/>
      <c r="D193" s="206"/>
      <c r="E193" s="206"/>
      <c r="F193" s="206"/>
      <c r="G193" s="205"/>
      <c r="H193" s="212"/>
      <c r="I193" s="212"/>
    </row>
    <row r="194" spans="3:9" s="45" customFormat="1" ht="15.75" customHeight="1" x14ac:dyDescent="0.35">
      <c r="C194" s="361" t="s">
        <v>250</v>
      </c>
      <c r="D194" s="362"/>
      <c r="E194" s="362"/>
      <c r="F194" s="362"/>
      <c r="G194" s="363"/>
      <c r="H194" s="212"/>
      <c r="I194" s="212"/>
    </row>
    <row r="195" spans="3:9" s="45" customFormat="1" ht="36" customHeight="1" thickBot="1" x14ac:dyDescent="0.4">
      <c r="C195" s="52" t="s">
        <v>251</v>
      </c>
      <c r="D195" s="53">
        <f>'1) Tableau budgétaire 1'!D189</f>
        <v>174775</v>
      </c>
      <c r="E195" s="53">
        <f>'1) Tableau budgétaire 1'!E189</f>
        <v>124150</v>
      </c>
      <c r="F195" s="53">
        <f>'1) Tableau budgétaire 1'!F189</f>
        <v>0</v>
      </c>
      <c r="G195" s="54">
        <f t="shared" ref="G195:G203" si="16">SUM(D195:F195)</f>
        <v>298925</v>
      </c>
      <c r="H195" s="212"/>
      <c r="I195" s="212"/>
    </row>
    <row r="196" spans="3:9" s="45" customFormat="1" ht="15.75" customHeight="1" x14ac:dyDescent="0.35">
      <c r="C196" s="50" t="s">
        <v>220</v>
      </c>
      <c r="D196" s="207">
        <f>+'1) Tableau budgétaire 1'!D185</f>
        <v>129000</v>
      </c>
      <c r="E196" s="208">
        <f>+'1) Tableau budgétaire 1'!E185</f>
        <v>91150</v>
      </c>
      <c r="F196" s="208"/>
      <c r="G196" s="51">
        <f t="shared" si="16"/>
        <v>220150</v>
      </c>
      <c r="H196" s="212"/>
      <c r="I196" s="212"/>
    </row>
    <row r="197" spans="3:9" s="45" customFormat="1" ht="15.75" customHeight="1" x14ac:dyDescent="0.35">
      <c r="C197" s="39" t="s">
        <v>221</v>
      </c>
      <c r="D197" s="209"/>
      <c r="E197" s="183"/>
      <c r="F197" s="183"/>
      <c r="G197" s="49">
        <f t="shared" si="16"/>
        <v>0</v>
      </c>
      <c r="H197" s="212"/>
      <c r="I197" s="212"/>
    </row>
    <row r="198" spans="3:9" s="45" customFormat="1" ht="15.75" customHeight="1" x14ac:dyDescent="0.35">
      <c r="C198" s="39" t="s">
        <v>222</v>
      </c>
      <c r="D198" s="209"/>
      <c r="E198" s="209"/>
      <c r="F198" s="209"/>
      <c r="G198" s="49">
        <f t="shared" si="16"/>
        <v>0</v>
      </c>
      <c r="H198" s="212"/>
      <c r="I198" s="212"/>
    </row>
    <row r="199" spans="3:9" s="45" customFormat="1" ht="15.75" customHeight="1" x14ac:dyDescent="0.35">
      <c r="C199" s="40" t="s">
        <v>223</v>
      </c>
      <c r="D199" s="209">
        <f>+'1) Tableau budgétaire 1'!D188</f>
        <v>20000</v>
      </c>
      <c r="E199" s="209">
        <f>+'1) Tableau budgétaire 1'!E188</f>
        <v>11143.5</v>
      </c>
      <c r="F199" s="209"/>
      <c r="G199" s="49">
        <f t="shared" si="16"/>
        <v>31143.5</v>
      </c>
      <c r="H199" s="212"/>
      <c r="I199" s="212"/>
    </row>
    <row r="200" spans="3:9" s="45" customFormat="1" ht="15.75" customHeight="1" x14ac:dyDescent="0.35">
      <c r="C200" s="39" t="s">
        <v>224</v>
      </c>
      <c r="D200" s="209"/>
      <c r="E200" s="209"/>
      <c r="F200" s="209"/>
      <c r="G200" s="49">
        <f t="shared" si="16"/>
        <v>0</v>
      </c>
      <c r="H200" s="212"/>
      <c r="I200" s="212"/>
    </row>
    <row r="201" spans="3:9" s="45" customFormat="1" ht="15.75" customHeight="1" x14ac:dyDescent="0.35">
      <c r="C201" s="39" t="s">
        <v>225</v>
      </c>
      <c r="D201" s="209"/>
      <c r="E201" s="209"/>
      <c r="F201" s="209"/>
      <c r="G201" s="49">
        <f t="shared" si="16"/>
        <v>0</v>
      </c>
      <c r="H201" s="212"/>
      <c r="I201" s="212"/>
    </row>
    <row r="202" spans="3:9" s="45" customFormat="1" ht="15.75" customHeight="1" x14ac:dyDescent="0.35">
      <c r="C202" s="39" t="s">
        <v>226</v>
      </c>
      <c r="D202" s="209">
        <f>+'1) Tableau budgétaire 1'!D187</f>
        <v>25774.999999999996</v>
      </c>
      <c r="E202" s="209">
        <f>+'1) Tableau budgétaire 1'!E187</f>
        <v>21856.5</v>
      </c>
      <c r="F202" s="209"/>
      <c r="G202" s="49">
        <f t="shared" si="16"/>
        <v>47631.5</v>
      </c>
      <c r="H202" s="212"/>
      <c r="I202" s="212"/>
    </row>
    <row r="203" spans="3:9" s="45" customFormat="1" ht="15.75" customHeight="1" x14ac:dyDescent="0.35">
      <c r="C203" s="44" t="s">
        <v>227</v>
      </c>
      <c r="D203" s="55">
        <f>SUM(D196:D202)</f>
        <v>174775</v>
      </c>
      <c r="E203" s="55">
        <f>SUM(E196:E202)</f>
        <v>124150</v>
      </c>
      <c r="F203" s="55">
        <f>SUM(F196:F202)</f>
        <v>0</v>
      </c>
      <c r="G203" s="49">
        <f t="shared" si="16"/>
        <v>298925</v>
      </c>
      <c r="H203" s="212"/>
      <c r="I203" s="212"/>
    </row>
    <row r="204" spans="3:9" s="45" customFormat="1" ht="15.75" customHeight="1" thickBot="1" x14ac:dyDescent="0.4">
      <c r="C204" s="205"/>
      <c r="D204" s="206"/>
      <c r="E204" s="206"/>
      <c r="F204" s="206"/>
      <c r="G204" s="205"/>
      <c r="H204" s="212"/>
      <c r="I204" s="212"/>
    </row>
    <row r="205" spans="3:9" s="45" customFormat="1" ht="19.5" customHeight="1" thickBot="1" x14ac:dyDescent="0.4">
      <c r="C205" s="380" t="s">
        <v>196</v>
      </c>
      <c r="D205" s="381"/>
      <c r="E205" s="381"/>
      <c r="F205" s="381"/>
      <c r="G205" s="382"/>
      <c r="H205" s="212"/>
      <c r="I205" s="212"/>
    </row>
    <row r="206" spans="3:9" s="45" customFormat="1" ht="42.75" customHeight="1" x14ac:dyDescent="0.35">
      <c r="C206" s="59"/>
      <c r="D206" s="91" t="s">
        <v>197</v>
      </c>
      <c r="E206" s="91" t="s">
        <v>198</v>
      </c>
      <c r="F206" s="91" t="s">
        <v>199</v>
      </c>
      <c r="G206" s="372" t="s">
        <v>196</v>
      </c>
      <c r="H206" s="212" t="s">
        <v>656</v>
      </c>
      <c r="I206" s="212"/>
    </row>
    <row r="207" spans="3:9" s="45" customFormat="1" ht="19.5" customHeight="1" x14ac:dyDescent="0.35">
      <c r="C207" s="108"/>
      <c r="D207" s="42" t="str">
        <f>'1) Tableau budgétaire 1'!D13</f>
        <v>PAM</v>
      </c>
      <c r="E207" s="42" t="str">
        <f>'1) Tableau budgétaire 1'!E13</f>
        <v>FAO</v>
      </c>
      <c r="F207" s="42">
        <f>'1) Tableau budgétaire 1'!F13</f>
        <v>0</v>
      </c>
      <c r="G207" s="373"/>
      <c r="H207" s="212"/>
      <c r="I207" s="212"/>
    </row>
    <row r="208" spans="3:9" s="45" customFormat="1" ht="19.5" customHeight="1" x14ac:dyDescent="0.35">
      <c r="C208" s="105" t="s">
        <v>220</v>
      </c>
      <c r="D208" s="213">
        <f>SUM(D185,D174,D163,D152,D140,D129,D118,D107,D95,D84,D73,D62,D50,D39,D28,D17,D196)</f>
        <v>165418.49099999998</v>
      </c>
      <c r="E208" s="213">
        <f>SUM(E185,E174,E163,E152,E140,E129,E118,E107,E95,E84,E73,E62,E50,E39,E28,E17,E196)</f>
        <v>116880</v>
      </c>
      <c r="F208" s="213">
        <f t="shared" ref="F208" si="17">SUM(F185,F174,F163,F152,F140,F129,F118,F107,F95,F84,F73,F62,F50,F39,F28,F17,F196)</f>
        <v>0</v>
      </c>
      <c r="G208" s="57">
        <f t="shared" ref="G208:G215" si="18">SUM(D208:F208)</f>
        <v>282298.49099999998</v>
      </c>
      <c r="H208" s="296"/>
      <c r="I208" s="297"/>
    </row>
    <row r="209" spans="3:14" s="45" customFormat="1" ht="34.5" customHeight="1" x14ac:dyDescent="0.35">
      <c r="C209" s="106" t="s">
        <v>221</v>
      </c>
      <c r="D209" s="311">
        <f>SUM(D186,D175,D164,D153,D141,D130,D119,D108,D96,D85,D74,D63,D51,D40,D29,D18,D197)</f>
        <v>172004.15899999999</v>
      </c>
      <c r="E209" s="213">
        <f>SUM(E186,E175,E164,E153,E141,E130,E119,E108,E96,E85,E74,E63,E51,E40,E29,E18,E197)</f>
        <v>31770</v>
      </c>
      <c r="F209" s="213">
        <f t="shared" ref="F209" si="19">SUM(F186,F175,F164,F153,F141,F130,F119,F108,F96,F85,F74,F63,F51,F40,F29,F18,F197)</f>
        <v>0</v>
      </c>
      <c r="G209" s="58">
        <f t="shared" si="18"/>
        <v>203774.15899999999</v>
      </c>
      <c r="H209" s="212"/>
      <c r="I209" s="212"/>
      <c r="J209" s="212"/>
      <c r="K209" s="212"/>
      <c r="L209" s="212"/>
      <c r="M209" s="212"/>
      <c r="N209" s="212"/>
    </row>
    <row r="210" spans="3:14" s="45" customFormat="1" ht="48" customHeight="1" x14ac:dyDescent="0.35">
      <c r="C210" s="106" t="s">
        <v>222</v>
      </c>
      <c r="D210" s="213">
        <f t="shared" ref="D210:F214" si="20">SUM(D187,D176,D165,D154,D142,D131,D120,D109,D97,D86,D75,D64,D52,D41,D30,D19,D198)</f>
        <v>18878.625</v>
      </c>
      <c r="E210" s="213">
        <f>SUM(E187,E176,E165,E154,E142,E131,E120,E109,E97,E86,E75,E64,E52,E41,E30,E19,E198)</f>
        <v>5000</v>
      </c>
      <c r="F210" s="213">
        <f t="shared" si="20"/>
        <v>0</v>
      </c>
      <c r="G210" s="58">
        <f t="shared" si="18"/>
        <v>23878.625</v>
      </c>
      <c r="H210" s="212"/>
      <c r="I210" s="212"/>
      <c r="J210" s="212"/>
      <c r="K210" s="212"/>
      <c r="L210" s="212"/>
      <c r="M210" s="212"/>
      <c r="N210" s="212"/>
    </row>
    <row r="211" spans="3:14" s="45" customFormat="1" ht="33" customHeight="1" x14ac:dyDescent="0.35">
      <c r="C211" s="107" t="s">
        <v>223</v>
      </c>
      <c r="D211" s="213">
        <f>SUM(D188,D177,D166,D155,D143,D132,D121,D110,D98,D87,D76,D65,D53,D42,D31,D20,D199)</f>
        <v>80305.270499999984</v>
      </c>
      <c r="E211" s="213">
        <f>SUM(E188,E177,E166,E155,E143,E132,E121,E110,E98,E87,E76,E65,E53,E42,E31,E20,E199)</f>
        <v>150522</v>
      </c>
      <c r="F211" s="213">
        <f t="shared" si="20"/>
        <v>0</v>
      </c>
      <c r="G211" s="58">
        <f t="shared" si="18"/>
        <v>230827.27049999998</v>
      </c>
      <c r="H211" s="212"/>
      <c r="I211" s="212"/>
      <c r="J211" s="212"/>
      <c r="K211" s="212"/>
      <c r="L211" s="212"/>
      <c r="M211" s="212"/>
      <c r="N211" s="212"/>
    </row>
    <row r="212" spans="3:14" s="45" customFormat="1" ht="21" customHeight="1" x14ac:dyDescent="0.35">
      <c r="C212" s="106" t="s">
        <v>224</v>
      </c>
      <c r="D212" s="213">
        <f t="shared" si="20"/>
        <v>31715.092000000001</v>
      </c>
      <c r="E212" s="213">
        <f t="shared" si="20"/>
        <v>86128.5</v>
      </c>
      <c r="F212" s="213">
        <f t="shared" si="20"/>
        <v>0</v>
      </c>
      <c r="G212" s="58">
        <f t="shared" si="18"/>
        <v>117843.592</v>
      </c>
      <c r="H212" s="191"/>
      <c r="I212" s="191"/>
      <c r="J212" s="191"/>
      <c r="K212" s="191"/>
      <c r="L212" s="191"/>
      <c r="M212" s="214"/>
      <c r="N212" s="212"/>
    </row>
    <row r="213" spans="3:14" s="45" customFormat="1" ht="39.75" customHeight="1" x14ac:dyDescent="0.35">
      <c r="C213" s="106" t="s">
        <v>225</v>
      </c>
      <c r="D213" s="213">
        <f t="shared" si="20"/>
        <v>146421.18399999998</v>
      </c>
      <c r="E213" s="213">
        <f t="shared" ref="E213" si="21">SUM(E190,E179,E168,E157,E145,E134,E123,E112,E100,E89,E78,E67,E55,E44,E33,E22,E201)</f>
        <v>233234.08</v>
      </c>
      <c r="F213" s="213">
        <f t="shared" si="20"/>
        <v>0</v>
      </c>
      <c r="G213" s="58">
        <f t="shared" si="18"/>
        <v>379655.26399999997</v>
      </c>
      <c r="H213" s="191"/>
      <c r="I213" s="191"/>
      <c r="J213" s="191"/>
      <c r="K213" s="191"/>
      <c r="L213" s="191"/>
      <c r="M213" s="214"/>
      <c r="N213" s="212"/>
    </row>
    <row r="214" spans="3:14" s="45" customFormat="1" ht="39.75" customHeight="1" x14ac:dyDescent="0.35">
      <c r="C214" s="106" t="s">
        <v>226</v>
      </c>
      <c r="D214" s="215">
        <f t="shared" si="20"/>
        <v>86191.758499999996</v>
      </c>
      <c r="E214" s="213">
        <f>SUM(E191,E180,E169,E158,E146,E135,E124,E113,E101,E90,E79,E68,E56,E45,E34,E23,E202)</f>
        <v>96985</v>
      </c>
      <c r="F214" s="215">
        <f t="shared" si="20"/>
        <v>0</v>
      </c>
      <c r="G214" s="58">
        <f t="shared" si="18"/>
        <v>183176.7585</v>
      </c>
      <c r="H214" s="191"/>
      <c r="I214" s="191"/>
      <c r="J214" s="191"/>
      <c r="K214" s="191"/>
      <c r="L214" s="191"/>
      <c r="M214" s="214"/>
      <c r="N214" s="212"/>
    </row>
    <row r="215" spans="3:14" s="45" customFormat="1" ht="22.5" customHeight="1" x14ac:dyDescent="0.35">
      <c r="C215" s="128" t="s">
        <v>200</v>
      </c>
      <c r="D215" s="216">
        <f>SUM(D208:D214)</f>
        <v>700934.58</v>
      </c>
      <c r="E215" s="216">
        <f>SUM(E208:E214)</f>
        <v>720519.58</v>
      </c>
      <c r="F215" s="216">
        <f>SUM(F208:F214)</f>
        <v>0</v>
      </c>
      <c r="G215" s="217">
        <f t="shared" si="18"/>
        <v>1421454.16</v>
      </c>
      <c r="H215" s="191"/>
      <c r="I215" s="191"/>
      <c r="J215" s="191"/>
      <c r="K215" s="191"/>
      <c r="L215" s="191"/>
      <c r="M215" s="214"/>
      <c r="N215" s="212"/>
    </row>
    <row r="216" spans="3:14" s="45" customFormat="1" ht="26.25" customHeight="1" thickBot="1" x14ac:dyDescent="0.4">
      <c r="C216" s="128" t="s">
        <v>201</v>
      </c>
      <c r="D216" s="218">
        <f>D215*0.07</f>
        <v>49065.420600000005</v>
      </c>
      <c r="E216" s="218">
        <f>E215*0.07</f>
        <v>50436.370600000002</v>
      </c>
      <c r="F216" s="218">
        <f t="shared" ref="F216:G216" si="22">F215*0.07</f>
        <v>0</v>
      </c>
      <c r="G216" s="219">
        <f t="shared" si="22"/>
        <v>99501.791200000007</v>
      </c>
      <c r="H216" s="22"/>
      <c r="I216" s="22"/>
      <c r="J216" s="22"/>
      <c r="K216" s="22"/>
      <c r="L216" s="220"/>
      <c r="M216" s="206"/>
      <c r="N216" s="212"/>
    </row>
    <row r="217" spans="3:14" s="45" customFormat="1" ht="23.25" customHeight="1" thickBot="1" x14ac:dyDescent="0.4">
      <c r="C217" s="96" t="s">
        <v>252</v>
      </c>
      <c r="D217" s="97">
        <f>SUM(D215:D216)</f>
        <v>750000.00059999991</v>
      </c>
      <c r="E217" s="97">
        <f>SUM(E215:E216)</f>
        <v>770955.95059999998</v>
      </c>
      <c r="F217" s="97">
        <f t="shared" ref="F217" si="23">SUM(F215:F216)</f>
        <v>0</v>
      </c>
      <c r="G217" s="60">
        <f>SUM(G215:G216)</f>
        <v>1520955.9512</v>
      </c>
      <c r="H217" s="22"/>
      <c r="I217" s="22"/>
      <c r="J217" s="22"/>
      <c r="K217" s="22"/>
      <c r="L217" s="220"/>
      <c r="M217" s="206"/>
      <c r="N217" s="212"/>
    </row>
    <row r="218" spans="3:14" ht="15.75" customHeight="1" x14ac:dyDescent="0.35">
      <c r="C218" s="205"/>
      <c r="D218" s="206"/>
      <c r="E218" s="206"/>
      <c r="F218" s="206"/>
      <c r="G218" s="205"/>
      <c r="H218" s="205"/>
      <c r="I218" s="205"/>
      <c r="J218" s="205"/>
      <c r="K218" s="205"/>
      <c r="L218" s="46"/>
      <c r="M218" s="205"/>
      <c r="N218" s="212"/>
    </row>
    <row r="219" spans="3:14" ht="15.75" customHeight="1" x14ac:dyDescent="0.35">
      <c r="C219" s="205"/>
      <c r="D219" s="206"/>
      <c r="E219" s="206"/>
      <c r="F219" s="206"/>
      <c r="G219" s="205"/>
      <c r="H219" s="284"/>
      <c r="I219" s="284"/>
      <c r="J219" s="205"/>
      <c r="K219" s="205"/>
      <c r="L219" s="46"/>
      <c r="M219" s="205"/>
      <c r="N219" s="212"/>
    </row>
    <row r="220" spans="3:14" ht="15.75" customHeight="1" x14ac:dyDescent="0.35">
      <c r="C220" s="205"/>
      <c r="D220" s="206"/>
      <c r="E220" s="206"/>
      <c r="F220" s="206"/>
      <c r="G220" s="205"/>
      <c r="H220" s="284"/>
      <c r="I220" s="284"/>
      <c r="J220" s="205"/>
      <c r="K220" s="205"/>
      <c r="L220" s="212"/>
      <c r="M220" s="205"/>
      <c r="N220" s="212"/>
    </row>
    <row r="221" spans="3:14" ht="40.5" customHeight="1" x14ac:dyDescent="0.35">
      <c r="C221" s="205"/>
      <c r="D221" s="298"/>
      <c r="E221" s="206"/>
      <c r="F221" s="206"/>
      <c r="G221" s="205"/>
      <c r="H221" s="284"/>
      <c r="I221" s="284"/>
      <c r="J221" s="205"/>
      <c r="K221" s="205"/>
      <c r="L221" s="47"/>
      <c r="M221" s="205"/>
      <c r="N221" s="212"/>
    </row>
    <row r="222" spans="3:14" ht="24.75" customHeight="1" x14ac:dyDescent="0.35">
      <c r="C222" s="205"/>
      <c r="D222" s="298"/>
      <c r="E222" s="206"/>
      <c r="F222" s="206"/>
      <c r="G222" s="205"/>
      <c r="H222" s="284"/>
      <c r="I222" s="284"/>
      <c r="J222" s="205"/>
      <c r="K222" s="205"/>
      <c r="L222" s="47"/>
      <c r="M222" s="205"/>
      <c r="N222" s="212"/>
    </row>
    <row r="223" spans="3:14" ht="41.25" customHeight="1" x14ac:dyDescent="0.35">
      <c r="C223" s="205"/>
      <c r="D223" s="298"/>
      <c r="E223" s="206"/>
      <c r="F223" s="206"/>
      <c r="G223" s="205"/>
      <c r="H223" s="221"/>
      <c r="I223" s="284"/>
      <c r="J223" s="205"/>
      <c r="K223" s="205"/>
      <c r="L223" s="47"/>
      <c r="M223" s="205"/>
      <c r="N223" s="212"/>
    </row>
    <row r="224" spans="3:14" ht="51.75" customHeight="1" x14ac:dyDescent="0.35">
      <c r="C224" s="205"/>
      <c r="D224" s="298"/>
      <c r="E224" s="206"/>
      <c r="F224" s="206"/>
      <c r="G224" s="205"/>
      <c r="H224" s="221"/>
      <c r="I224" s="284"/>
      <c r="J224" s="205"/>
      <c r="K224" s="205"/>
      <c r="L224" s="47"/>
      <c r="M224" s="205"/>
      <c r="N224" s="205"/>
    </row>
    <row r="225" spans="3:14" ht="42" customHeight="1" x14ac:dyDescent="0.35">
      <c r="C225" s="205"/>
      <c r="D225" s="298"/>
      <c r="E225" s="206"/>
      <c r="F225" s="206"/>
      <c r="G225" s="205"/>
      <c r="H225" s="284"/>
      <c r="I225" s="284"/>
      <c r="J225" s="205"/>
      <c r="K225" s="205"/>
      <c r="L225" s="47"/>
      <c r="M225" s="205"/>
      <c r="N225" s="205"/>
    </row>
    <row r="226" spans="3:14" s="43" customFormat="1" ht="42" customHeight="1" x14ac:dyDescent="0.35">
      <c r="C226" s="205"/>
      <c r="D226" s="206"/>
      <c r="E226" s="206"/>
      <c r="F226" s="206"/>
      <c r="G226" s="205"/>
      <c r="H226" s="212"/>
      <c r="I226" s="284"/>
      <c r="J226" s="205"/>
      <c r="K226" s="205"/>
      <c r="L226" s="47"/>
      <c r="M226" s="205"/>
      <c r="N226" s="206"/>
    </row>
    <row r="227" spans="3:14" s="43" customFormat="1" ht="42" customHeight="1" x14ac:dyDescent="0.35">
      <c r="C227" s="205"/>
      <c r="D227" s="206"/>
      <c r="E227" s="206"/>
      <c r="F227" s="206"/>
      <c r="G227" s="205"/>
      <c r="H227" s="205"/>
      <c r="I227" s="284"/>
      <c r="J227" s="205"/>
      <c r="K227" s="205"/>
      <c r="L227" s="205"/>
      <c r="M227" s="205"/>
      <c r="N227" s="206"/>
    </row>
    <row r="228" spans="3:14" s="43" customFormat="1" ht="63.75" customHeight="1" x14ac:dyDescent="0.35">
      <c r="C228" s="205"/>
      <c r="D228" s="206"/>
      <c r="E228" s="206"/>
      <c r="F228" s="206"/>
      <c r="G228" s="205"/>
      <c r="H228" s="205"/>
      <c r="I228" s="46"/>
      <c r="J228" s="212"/>
      <c r="K228" s="212"/>
      <c r="L228" s="205"/>
      <c r="M228" s="205"/>
      <c r="N228" s="206"/>
    </row>
    <row r="229" spans="3:14" s="43" customFormat="1" ht="42" customHeight="1" x14ac:dyDescent="0.35">
      <c r="C229" s="205"/>
      <c r="D229" s="206"/>
      <c r="E229" s="206"/>
      <c r="F229" s="206"/>
      <c r="G229" s="205"/>
      <c r="H229" s="205"/>
      <c r="I229" s="205"/>
      <c r="J229" s="205"/>
      <c r="K229" s="205"/>
      <c r="L229" s="205"/>
      <c r="M229" s="46"/>
      <c r="N229" s="206"/>
    </row>
    <row r="230" spans="3:14" ht="23.25" customHeight="1" x14ac:dyDescent="0.35">
      <c r="C230" s="205"/>
      <c r="D230" s="206"/>
      <c r="E230" s="206"/>
      <c r="F230" s="206"/>
      <c r="G230" s="205"/>
      <c r="H230" s="205"/>
      <c r="I230" s="205"/>
      <c r="J230" s="205"/>
      <c r="K230" s="205"/>
      <c r="L230" s="205"/>
      <c r="M230" s="205"/>
      <c r="N230" s="205"/>
    </row>
    <row r="231" spans="3:14" ht="27.75" customHeight="1" x14ac:dyDescent="0.35">
      <c r="C231" s="205"/>
      <c r="D231" s="206"/>
      <c r="E231" s="206"/>
      <c r="F231" s="206"/>
      <c r="G231" s="205"/>
      <c r="H231" s="205"/>
      <c r="I231" s="205"/>
      <c r="J231" s="205"/>
      <c r="K231" s="205"/>
      <c r="L231" s="212"/>
      <c r="M231" s="205"/>
      <c r="N231" s="205"/>
    </row>
    <row r="232" spans="3:14" ht="55.5" customHeight="1" x14ac:dyDescent="0.35">
      <c r="C232" s="205"/>
      <c r="D232" s="206"/>
      <c r="E232" s="206"/>
      <c r="F232" s="206"/>
      <c r="G232" s="205"/>
      <c r="H232" s="205"/>
      <c r="I232" s="205"/>
      <c r="J232" s="205"/>
      <c r="K232" s="205"/>
      <c r="L232" s="205"/>
      <c r="M232" s="205"/>
      <c r="N232" s="205"/>
    </row>
    <row r="233" spans="3:14" ht="57.75" customHeight="1" x14ac:dyDescent="0.35">
      <c r="C233" s="205"/>
      <c r="D233" s="206"/>
      <c r="E233" s="206"/>
      <c r="F233" s="206"/>
      <c r="G233" s="205"/>
      <c r="H233" s="205"/>
      <c r="I233" s="205"/>
      <c r="J233" s="205"/>
      <c r="K233" s="205"/>
      <c r="L233" s="205"/>
      <c r="M233" s="212"/>
      <c r="N233" s="205"/>
    </row>
    <row r="234" spans="3:14" ht="21.75" customHeight="1" x14ac:dyDescent="0.35">
      <c r="C234" s="205"/>
      <c r="D234" s="206"/>
      <c r="E234" s="206"/>
      <c r="F234" s="206"/>
      <c r="G234" s="205"/>
      <c r="H234" s="205"/>
      <c r="I234" s="205"/>
      <c r="J234" s="205"/>
      <c r="K234" s="205"/>
      <c r="L234" s="205"/>
      <c r="M234" s="205"/>
      <c r="N234" s="205"/>
    </row>
    <row r="235" spans="3:14" ht="49.5" customHeight="1" x14ac:dyDescent="0.35">
      <c r="C235" s="205"/>
      <c r="D235" s="206"/>
      <c r="E235" s="206"/>
      <c r="F235" s="206"/>
      <c r="G235" s="205"/>
      <c r="H235" s="205"/>
      <c r="I235" s="205"/>
      <c r="J235" s="205"/>
      <c r="K235" s="205"/>
      <c r="L235" s="205"/>
      <c r="M235" s="205"/>
      <c r="N235" s="205"/>
    </row>
    <row r="236" spans="3:14" ht="28.5" customHeight="1" x14ac:dyDescent="0.35">
      <c r="C236" s="205"/>
      <c r="D236" s="206"/>
      <c r="E236" s="206"/>
      <c r="F236" s="206"/>
      <c r="G236" s="205"/>
      <c r="H236" s="205"/>
      <c r="I236" s="205"/>
      <c r="J236" s="205"/>
      <c r="K236" s="205"/>
      <c r="L236" s="205"/>
      <c r="M236" s="205"/>
      <c r="N236" s="205"/>
    </row>
    <row r="237" spans="3:14" ht="28.5" customHeight="1" x14ac:dyDescent="0.35">
      <c r="C237" s="205"/>
      <c r="D237" s="206"/>
      <c r="E237" s="206"/>
      <c r="F237" s="206"/>
      <c r="G237" s="205"/>
      <c r="H237" s="205"/>
      <c r="I237" s="205"/>
      <c r="J237" s="205"/>
      <c r="K237" s="205"/>
      <c r="L237" s="205"/>
      <c r="M237" s="205"/>
      <c r="N237" s="205"/>
    </row>
    <row r="238" spans="3:14" ht="28.5" customHeight="1" x14ac:dyDescent="0.35">
      <c r="C238" s="205"/>
      <c r="D238" s="206"/>
      <c r="E238" s="206"/>
      <c r="F238" s="206"/>
      <c r="G238" s="205"/>
      <c r="H238" s="205"/>
      <c r="I238" s="205"/>
      <c r="J238" s="205"/>
      <c r="K238" s="205"/>
      <c r="L238" s="205"/>
      <c r="M238" s="205"/>
      <c r="N238" s="205"/>
    </row>
    <row r="239" spans="3:14" ht="23.25" customHeight="1" x14ac:dyDescent="0.35">
      <c r="C239" s="205"/>
      <c r="D239" s="206"/>
      <c r="E239" s="206"/>
      <c r="F239" s="206"/>
      <c r="G239" s="205"/>
      <c r="H239" s="205"/>
      <c r="I239" s="205"/>
      <c r="J239" s="205"/>
      <c r="K239" s="205"/>
      <c r="L239" s="205"/>
      <c r="M239" s="205"/>
      <c r="N239" s="46"/>
    </row>
    <row r="240" spans="3:14" ht="43.5" customHeight="1" x14ac:dyDescent="0.35">
      <c r="C240" s="205"/>
      <c r="D240" s="206"/>
      <c r="E240" s="206"/>
      <c r="F240" s="206"/>
      <c r="G240" s="205"/>
      <c r="H240" s="205"/>
      <c r="I240" s="205"/>
      <c r="J240" s="205"/>
      <c r="K240" s="205"/>
      <c r="L240" s="205"/>
      <c r="M240" s="205"/>
      <c r="N240" s="46"/>
    </row>
    <row r="241" spans="3:14" ht="55.5" customHeight="1" x14ac:dyDescent="0.35">
      <c r="C241" s="205"/>
      <c r="D241" s="206"/>
      <c r="E241" s="206"/>
      <c r="F241" s="206"/>
      <c r="G241" s="205"/>
      <c r="H241" s="205"/>
      <c r="I241" s="205"/>
      <c r="J241" s="205"/>
      <c r="K241" s="205"/>
      <c r="L241" s="205"/>
      <c r="M241" s="205"/>
      <c r="N241" s="205"/>
    </row>
    <row r="242" spans="3:14" ht="42.75" customHeight="1" x14ac:dyDescent="0.35">
      <c r="C242" s="205"/>
      <c r="D242" s="206"/>
      <c r="E242" s="206"/>
      <c r="F242" s="206"/>
      <c r="G242" s="205"/>
      <c r="H242" s="205"/>
      <c r="I242" s="205"/>
      <c r="J242" s="205"/>
      <c r="K242" s="205"/>
      <c r="L242" s="205"/>
      <c r="M242" s="205"/>
      <c r="N242" s="46"/>
    </row>
    <row r="243" spans="3:14" ht="21.75" customHeight="1" x14ac:dyDescent="0.35">
      <c r="C243" s="205"/>
      <c r="D243" s="206"/>
      <c r="E243" s="206"/>
      <c r="F243" s="206"/>
      <c r="G243" s="205"/>
      <c r="H243" s="205"/>
      <c r="I243" s="205"/>
      <c r="J243" s="205"/>
      <c r="K243" s="205"/>
      <c r="L243" s="205"/>
      <c r="M243" s="205"/>
      <c r="N243" s="46"/>
    </row>
    <row r="244" spans="3:14" ht="21.75" customHeight="1" x14ac:dyDescent="0.35">
      <c r="C244" s="205"/>
      <c r="D244" s="206"/>
      <c r="E244" s="206"/>
      <c r="F244" s="206"/>
      <c r="G244" s="205"/>
      <c r="H244" s="205"/>
      <c r="I244" s="205"/>
      <c r="J244" s="205"/>
      <c r="K244" s="205"/>
      <c r="L244" s="205"/>
      <c r="M244" s="205"/>
      <c r="N244" s="46"/>
    </row>
    <row r="245" spans="3:14" s="45" customFormat="1" ht="23.25" customHeight="1" x14ac:dyDescent="0.35">
      <c r="C245" s="205"/>
      <c r="D245" s="206"/>
      <c r="E245" s="206"/>
      <c r="F245" s="206"/>
      <c r="G245" s="205"/>
      <c r="H245" s="205"/>
      <c r="I245" s="205"/>
      <c r="J245" s="205"/>
      <c r="K245" s="205"/>
      <c r="L245" s="205"/>
      <c r="M245" s="205"/>
      <c r="N245" s="212"/>
    </row>
    <row r="246" spans="3:14" ht="23.25" customHeight="1" x14ac:dyDescent="0.35">
      <c r="C246" s="205"/>
      <c r="D246" s="206"/>
      <c r="E246" s="206"/>
      <c r="F246" s="206"/>
      <c r="G246" s="205"/>
      <c r="H246" s="205"/>
      <c r="I246" s="205"/>
      <c r="J246" s="205"/>
      <c r="K246" s="205"/>
      <c r="L246" s="205"/>
      <c r="M246" s="205"/>
      <c r="N246" s="212"/>
    </row>
    <row r="247" spans="3:14" ht="21.75" customHeight="1" x14ac:dyDescent="0.35">
      <c r="C247" s="205"/>
      <c r="D247" s="206"/>
      <c r="E247" s="206"/>
      <c r="F247" s="206"/>
      <c r="G247" s="205"/>
      <c r="H247" s="205"/>
      <c r="I247" s="205"/>
      <c r="J247" s="205"/>
      <c r="K247" s="205"/>
      <c r="L247" s="205"/>
      <c r="M247" s="205"/>
      <c r="N247" s="212"/>
    </row>
    <row r="248" spans="3:14" ht="16.5" customHeight="1" x14ac:dyDescent="0.35">
      <c r="C248" s="205"/>
      <c r="D248" s="206"/>
      <c r="E248" s="206"/>
      <c r="F248" s="206"/>
      <c r="G248" s="205"/>
      <c r="H248" s="205"/>
      <c r="I248" s="205"/>
      <c r="J248" s="205"/>
      <c r="K248" s="205"/>
      <c r="L248" s="205"/>
      <c r="M248" s="205"/>
      <c r="N248" s="212"/>
    </row>
    <row r="249" spans="3:14" ht="29.25" customHeight="1" x14ac:dyDescent="0.35">
      <c r="C249" s="205"/>
      <c r="D249" s="206"/>
      <c r="E249" s="206"/>
      <c r="F249" s="206"/>
      <c r="G249" s="205"/>
      <c r="H249" s="205"/>
      <c r="I249" s="205"/>
      <c r="J249" s="205"/>
      <c r="K249" s="205"/>
      <c r="L249" s="205"/>
      <c r="M249" s="205"/>
      <c r="N249" s="212"/>
    </row>
    <row r="250" spans="3:14" ht="24.75" customHeight="1" x14ac:dyDescent="0.35">
      <c r="C250" s="205"/>
      <c r="D250" s="206"/>
      <c r="E250" s="206"/>
      <c r="F250" s="206"/>
      <c r="G250" s="205"/>
      <c r="H250" s="205"/>
      <c r="I250" s="205"/>
      <c r="J250" s="205"/>
      <c r="K250" s="205"/>
      <c r="L250" s="205"/>
      <c r="M250" s="205"/>
      <c r="N250" s="212"/>
    </row>
    <row r="251" spans="3:14" ht="33" customHeight="1" x14ac:dyDescent="0.35">
      <c r="C251" s="205"/>
      <c r="D251" s="206"/>
      <c r="E251" s="206"/>
      <c r="F251" s="206"/>
      <c r="G251" s="205"/>
      <c r="H251" s="205"/>
      <c r="I251" s="205"/>
      <c r="J251" s="205"/>
      <c r="K251" s="205"/>
      <c r="L251" s="205"/>
      <c r="M251" s="205"/>
      <c r="N251" s="212"/>
    </row>
    <row r="253" spans="3:14" ht="15" customHeight="1" x14ac:dyDescent="0.35">
      <c r="C253" s="205"/>
      <c r="D253" s="206"/>
      <c r="E253" s="206"/>
      <c r="F253" s="206"/>
      <c r="G253" s="205"/>
      <c r="H253" s="205"/>
      <c r="I253" s="205"/>
      <c r="J253" s="205"/>
      <c r="K253" s="205"/>
      <c r="L253" s="205"/>
      <c r="M253" s="205"/>
      <c r="N253" s="212"/>
    </row>
    <row r="254" spans="3:14" ht="25.5" customHeight="1" x14ac:dyDescent="0.35">
      <c r="C254" s="205"/>
      <c r="D254" s="206"/>
      <c r="E254" s="206"/>
      <c r="F254" s="206"/>
      <c r="G254" s="205"/>
      <c r="H254" s="205"/>
      <c r="I254" s="205"/>
      <c r="J254" s="205"/>
      <c r="K254" s="205"/>
      <c r="L254" s="205"/>
      <c r="M254" s="205"/>
      <c r="N254" s="212"/>
    </row>
  </sheetData>
  <sheetProtection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0" priority="18" operator="notEqual">
      <formula>$G$16</formula>
    </cfRule>
  </conditionalFormatting>
  <conditionalFormatting sqref="G35">
    <cfRule type="cellIs" dxfId="19" priority="17" operator="notEqual">
      <formula>$G$27</formula>
    </cfRule>
  </conditionalFormatting>
  <conditionalFormatting sqref="G57">
    <cfRule type="cellIs" dxfId="18" priority="15" operator="notEqual">
      <formula>$G$49</formula>
    </cfRule>
  </conditionalFormatting>
  <conditionalFormatting sqref="G69">
    <cfRule type="cellIs" dxfId="17" priority="14" operator="notEqual">
      <formula>$G$61</formula>
    </cfRule>
  </conditionalFormatting>
  <conditionalFormatting sqref="G80">
    <cfRule type="cellIs" dxfId="16" priority="13" operator="notEqual">
      <formula>$G$72</formula>
    </cfRule>
  </conditionalFormatting>
  <conditionalFormatting sqref="G91">
    <cfRule type="cellIs" dxfId="15" priority="12" operator="notEqual">
      <formula>$G$83</formula>
    </cfRule>
  </conditionalFormatting>
  <conditionalFormatting sqref="G102">
    <cfRule type="cellIs" dxfId="14" priority="11" operator="notEqual">
      <formula>$G$94</formula>
    </cfRule>
  </conditionalFormatting>
  <conditionalFormatting sqref="G114">
    <cfRule type="cellIs" dxfId="13" priority="10" operator="notEqual">
      <formula>$G$106</formula>
    </cfRule>
  </conditionalFormatting>
  <conditionalFormatting sqref="G125">
    <cfRule type="cellIs" dxfId="12" priority="9" operator="notEqual">
      <formula>$G$117</formula>
    </cfRule>
  </conditionalFormatting>
  <conditionalFormatting sqref="G136">
    <cfRule type="cellIs" dxfId="11" priority="8" operator="notEqual">
      <formula>$G$128</formula>
    </cfRule>
  </conditionalFormatting>
  <conditionalFormatting sqref="G147">
    <cfRule type="cellIs" dxfId="10" priority="7" operator="notEqual">
      <formula>$G$139</formula>
    </cfRule>
  </conditionalFormatting>
  <conditionalFormatting sqref="G159">
    <cfRule type="cellIs" dxfId="9" priority="6" operator="notEqual">
      <formula>$G$151</formula>
    </cfRule>
  </conditionalFormatting>
  <conditionalFormatting sqref="G170">
    <cfRule type="cellIs" dxfId="8" priority="5" operator="notEqual">
      <formula>$G$162</formula>
    </cfRule>
  </conditionalFormatting>
  <conditionalFormatting sqref="G181">
    <cfRule type="cellIs" dxfId="7" priority="4" operator="notEqual">
      <formula>$G$162</formula>
    </cfRule>
  </conditionalFormatting>
  <conditionalFormatting sqref="G192">
    <cfRule type="cellIs" dxfId="6" priority="3" operator="notEqual">
      <formula>$G$184</formula>
    </cfRule>
  </conditionalFormatting>
  <conditionalFormatting sqref="G203">
    <cfRule type="cellIs" dxfId="5"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
  <sheetViews>
    <sheetView zoomScale="80" zoomScaleNormal="80" workbookViewId="0">
      <selection activeCell="L23" sqref="L23"/>
    </sheetView>
  </sheetViews>
  <sheetFormatPr baseColWidth="10" defaultColWidth="11.453125" defaultRowHeight="14.5" x14ac:dyDescent="0.35"/>
  <cols>
    <col min="1" max="1" width="64.1796875" customWidth="1"/>
  </cols>
  <sheetData>
    <row r="1" spans="1:6" ht="15" thickBot="1" x14ac:dyDescent="0.4">
      <c r="A1" s="383" t="s">
        <v>253</v>
      </c>
      <c r="B1" s="386" t="s">
        <v>254</v>
      </c>
      <c r="C1" s="387"/>
      <c r="D1" s="387"/>
      <c r="E1" s="388"/>
      <c r="F1" s="383" t="s">
        <v>9</v>
      </c>
    </row>
    <row r="2" spans="1:6" ht="15" thickBot="1" x14ac:dyDescent="0.4">
      <c r="A2" s="384"/>
      <c r="B2" s="389" t="s">
        <v>255</v>
      </c>
      <c r="C2" s="390"/>
      <c r="D2" s="389" t="s">
        <v>256</v>
      </c>
      <c r="E2" s="390"/>
      <c r="F2" s="384"/>
    </row>
    <row r="3" spans="1:6" ht="15" thickBot="1" x14ac:dyDescent="0.4">
      <c r="A3" s="385"/>
      <c r="B3" s="143" t="s">
        <v>257</v>
      </c>
      <c r="C3" s="143" t="s">
        <v>258</v>
      </c>
      <c r="D3" s="143" t="s">
        <v>257</v>
      </c>
      <c r="E3" s="143" t="s">
        <v>259</v>
      </c>
      <c r="F3" s="385"/>
    </row>
    <row r="4" spans="1:6" ht="19" customHeight="1" thickBot="1" x14ac:dyDescent="0.4">
      <c r="A4" s="148" t="s">
        <v>260</v>
      </c>
      <c r="B4" s="144">
        <v>40</v>
      </c>
      <c r="C4" s="144">
        <v>40</v>
      </c>
      <c r="D4" s="144">
        <v>80</v>
      </c>
      <c r="E4" s="144">
        <v>60</v>
      </c>
      <c r="F4" s="149">
        <f>+SUM(B4:E4)</f>
        <v>220</v>
      </c>
    </row>
    <row r="5" spans="1:6" ht="19" customHeight="1" thickBot="1" x14ac:dyDescent="0.4">
      <c r="A5" s="148" t="s">
        <v>261</v>
      </c>
      <c r="B5" s="144">
        <v>20</v>
      </c>
      <c r="C5" s="144">
        <v>20</v>
      </c>
      <c r="D5" s="144">
        <v>50</v>
      </c>
      <c r="E5" s="144">
        <v>30</v>
      </c>
      <c r="F5" s="149">
        <f t="shared" ref="F5:F17" si="0">+SUM(B5:E5)</f>
        <v>120</v>
      </c>
    </row>
    <row r="6" spans="1:6" ht="19" customHeight="1" thickBot="1" x14ac:dyDescent="0.4">
      <c r="A6" s="148" t="s">
        <v>262</v>
      </c>
      <c r="B6" s="144">
        <v>40</v>
      </c>
      <c r="C6" s="144">
        <v>20</v>
      </c>
      <c r="D6" s="144">
        <v>30</v>
      </c>
      <c r="E6" s="144">
        <v>20</v>
      </c>
      <c r="F6" s="149">
        <f t="shared" si="0"/>
        <v>110</v>
      </c>
    </row>
    <row r="7" spans="1:6" ht="19" customHeight="1" thickBot="1" x14ac:dyDescent="0.4">
      <c r="A7" s="148" t="s">
        <v>263</v>
      </c>
      <c r="B7" s="144">
        <v>5</v>
      </c>
      <c r="C7" s="144">
        <v>5</v>
      </c>
      <c r="D7" s="144">
        <v>5</v>
      </c>
      <c r="E7" s="144">
        <v>5</v>
      </c>
      <c r="F7" s="149">
        <f t="shared" si="0"/>
        <v>20</v>
      </c>
    </row>
    <row r="8" spans="1:6" ht="19" customHeight="1" thickBot="1" x14ac:dyDescent="0.4">
      <c r="A8" s="148" t="s">
        <v>264</v>
      </c>
      <c r="B8" s="144">
        <v>100</v>
      </c>
      <c r="C8" s="144">
        <v>60</v>
      </c>
      <c r="D8" s="144">
        <v>80</v>
      </c>
      <c r="E8" s="144">
        <v>120</v>
      </c>
      <c r="F8" s="149">
        <f t="shared" si="0"/>
        <v>360</v>
      </c>
    </row>
    <row r="9" spans="1:6" ht="19" customHeight="1" thickBot="1" x14ac:dyDescent="0.4">
      <c r="A9" s="148" t="s">
        <v>265</v>
      </c>
      <c r="B9" s="144"/>
      <c r="C9" s="144">
        <v>5</v>
      </c>
      <c r="D9" s="144"/>
      <c r="E9" s="144">
        <v>5</v>
      </c>
      <c r="F9" s="149">
        <f t="shared" si="0"/>
        <v>10</v>
      </c>
    </row>
    <row r="10" spans="1:6" ht="19" customHeight="1" thickBot="1" x14ac:dyDescent="0.4">
      <c r="A10" s="148" t="s">
        <v>266</v>
      </c>
      <c r="B10" s="144">
        <v>15</v>
      </c>
      <c r="C10" s="144">
        <v>10</v>
      </c>
      <c r="D10" s="144">
        <v>20</v>
      </c>
      <c r="E10" s="144"/>
      <c r="F10" s="149">
        <f t="shared" si="0"/>
        <v>45</v>
      </c>
    </row>
    <row r="11" spans="1:6" ht="19" customHeight="1" thickBot="1" x14ac:dyDescent="0.4">
      <c r="A11" s="148" t="s">
        <v>267</v>
      </c>
      <c r="B11" s="144">
        <v>5</v>
      </c>
      <c r="C11" s="144">
        <v>10</v>
      </c>
      <c r="D11" s="144">
        <v>5</v>
      </c>
      <c r="E11" s="144">
        <v>5</v>
      </c>
      <c r="F11" s="149">
        <f t="shared" si="0"/>
        <v>25</v>
      </c>
    </row>
    <row r="12" spans="1:6" ht="19" customHeight="1" thickBot="1" x14ac:dyDescent="0.4">
      <c r="A12" s="148" t="s">
        <v>268</v>
      </c>
      <c r="B12" s="144">
        <v>1500</v>
      </c>
      <c r="C12" s="144">
        <v>2000</v>
      </c>
      <c r="D12" s="144">
        <v>1600</v>
      </c>
      <c r="E12" s="144">
        <v>1800</v>
      </c>
      <c r="F12" s="149">
        <f t="shared" si="0"/>
        <v>6900</v>
      </c>
    </row>
    <row r="13" spans="1:6" ht="19" customHeight="1" thickBot="1" x14ac:dyDescent="0.4">
      <c r="A13" s="148" t="s">
        <v>269</v>
      </c>
      <c r="B13" s="144">
        <v>500</v>
      </c>
      <c r="C13" s="144"/>
      <c r="D13" s="144">
        <v>1000</v>
      </c>
      <c r="E13" s="144"/>
      <c r="F13" s="149">
        <f t="shared" si="0"/>
        <v>1500</v>
      </c>
    </row>
    <row r="14" spans="1:6" ht="19" customHeight="1" thickBot="1" x14ac:dyDescent="0.4">
      <c r="A14" s="148" t="s">
        <v>270</v>
      </c>
      <c r="B14" s="144">
        <v>150</v>
      </c>
      <c r="C14" s="144"/>
      <c r="D14" s="144">
        <v>400</v>
      </c>
      <c r="E14" s="144"/>
      <c r="F14" s="149">
        <f t="shared" si="0"/>
        <v>550</v>
      </c>
    </row>
    <row r="15" spans="1:6" ht="19" customHeight="1" thickBot="1" x14ac:dyDescent="0.4">
      <c r="A15" s="148" t="s">
        <v>271</v>
      </c>
      <c r="B15" s="144">
        <v>500</v>
      </c>
      <c r="C15" s="144">
        <v>700</v>
      </c>
      <c r="D15" s="144">
        <v>100</v>
      </c>
      <c r="E15" s="144">
        <v>150</v>
      </c>
      <c r="F15" s="149">
        <f t="shared" si="0"/>
        <v>1450</v>
      </c>
    </row>
    <row r="16" spans="1:6" ht="19" customHeight="1" thickBot="1" x14ac:dyDescent="0.4">
      <c r="A16" s="148" t="s">
        <v>272</v>
      </c>
      <c r="B16" s="144">
        <v>800</v>
      </c>
      <c r="C16" s="144">
        <v>1200</v>
      </c>
      <c r="D16" s="144">
        <v>400</v>
      </c>
      <c r="E16" s="144">
        <v>900</v>
      </c>
      <c r="F16" s="149">
        <f t="shared" si="0"/>
        <v>3300</v>
      </c>
    </row>
    <row r="17" spans="1:6" ht="19" customHeight="1" thickBot="1" x14ac:dyDescent="0.4">
      <c r="A17" s="148" t="s">
        <v>273</v>
      </c>
      <c r="B17" s="144">
        <v>60</v>
      </c>
      <c r="C17" s="144"/>
      <c r="D17" s="144">
        <v>80</v>
      </c>
      <c r="E17" s="144">
        <v>80</v>
      </c>
      <c r="F17" s="149">
        <f t="shared" si="0"/>
        <v>220</v>
      </c>
    </row>
    <row r="18" spans="1:6" ht="15.5" thickBot="1" x14ac:dyDescent="0.4">
      <c r="A18" s="145" t="s">
        <v>9</v>
      </c>
      <c r="B18" s="150">
        <f>SUM(B4:B17)</f>
        <v>3735</v>
      </c>
      <c r="C18" s="150">
        <f t="shared" ref="C18:E18" si="1">SUM(C4:C17)</f>
        <v>4070</v>
      </c>
      <c r="D18" s="150">
        <f t="shared" si="1"/>
        <v>3850</v>
      </c>
      <c r="E18" s="150">
        <f t="shared" si="1"/>
        <v>3175</v>
      </c>
      <c r="F18" s="150">
        <f>+SUM(F4:F17)</f>
        <v>14830</v>
      </c>
    </row>
    <row r="19" spans="1:6" x14ac:dyDescent="0.35">
      <c r="A19" s="151" t="s">
        <v>274</v>
      </c>
      <c r="B19" s="101">
        <f>B18/$F$18</f>
        <v>0.2518543492919757</v>
      </c>
      <c r="C19" s="101">
        <f t="shared" ref="C19:F19" si="2">C18/$F$18</f>
        <v>0.2744436952124073</v>
      </c>
      <c r="D19" s="101">
        <f t="shared" si="2"/>
        <v>0.25960890087660149</v>
      </c>
      <c r="E19" s="101">
        <f t="shared" si="2"/>
        <v>0.21409305461901551</v>
      </c>
      <c r="F19" s="101">
        <f t="shared" si="2"/>
        <v>1</v>
      </c>
    </row>
    <row r="20" spans="1:6" x14ac:dyDescent="0.35">
      <c r="A20" s="151" t="s">
        <v>275</v>
      </c>
    </row>
  </sheetData>
  <mergeCells count="5">
    <mergeCell ref="A1:A3"/>
    <mergeCell ref="B1:E1"/>
    <mergeCell ref="F1:F3"/>
    <mergeCell ref="B2:C2"/>
    <mergeCell ref="D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4"/>
  <sheetViews>
    <sheetView showGridLines="0" workbookViewId="0">
      <selection activeCell="J3" sqref="J3"/>
    </sheetView>
  </sheetViews>
  <sheetFormatPr baseColWidth="10" defaultColWidth="8.81640625" defaultRowHeight="14.5" x14ac:dyDescent="0.35"/>
  <cols>
    <col min="2" max="2" width="73.26953125" customWidth="1"/>
  </cols>
  <sheetData>
    <row r="1" spans="2:6" ht="15" thickBot="1" x14ac:dyDescent="0.4"/>
    <row r="2" spans="2:6" ht="15" thickBot="1" x14ac:dyDescent="0.4">
      <c r="B2" s="112" t="s">
        <v>276</v>
      </c>
      <c r="C2" s="1"/>
      <c r="D2" s="1"/>
      <c r="E2" s="1"/>
      <c r="F2" s="1"/>
    </row>
    <row r="3" spans="2:6" ht="70.5" customHeight="1" x14ac:dyDescent="0.35">
      <c r="B3" s="113" t="s">
        <v>277</v>
      </c>
    </row>
    <row r="4" spans="2:6" ht="58" x14ac:dyDescent="0.35">
      <c r="B4" s="110" t="s">
        <v>278</v>
      </c>
    </row>
    <row r="5" spans="2:6" x14ac:dyDescent="0.35">
      <c r="B5" s="110"/>
    </row>
    <row r="6" spans="2:6" ht="58" x14ac:dyDescent="0.35">
      <c r="B6" s="109" t="s">
        <v>279</v>
      </c>
    </row>
    <row r="7" spans="2:6" x14ac:dyDescent="0.35">
      <c r="B7" s="110"/>
    </row>
    <row r="8" spans="2:6" ht="72.5" x14ac:dyDescent="0.35">
      <c r="B8" s="109" t="s">
        <v>280</v>
      </c>
    </row>
    <row r="9" spans="2:6" x14ac:dyDescent="0.35">
      <c r="B9" s="110"/>
    </row>
    <row r="10" spans="2:6" ht="29" x14ac:dyDescent="0.35">
      <c r="B10" s="110" t="s">
        <v>281</v>
      </c>
    </row>
    <row r="11" spans="2:6" x14ac:dyDescent="0.35">
      <c r="B11" s="110"/>
    </row>
    <row r="12" spans="2:6" ht="72.5" x14ac:dyDescent="0.35">
      <c r="B12" s="109" t="s">
        <v>282</v>
      </c>
    </row>
    <row r="13" spans="2:6" x14ac:dyDescent="0.35">
      <c r="B13" s="110"/>
    </row>
    <row r="14" spans="2:6" ht="58.5" thickBot="1" x14ac:dyDescent="0.4">
      <c r="B14" s="111" t="s">
        <v>283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election activeCell="I11" sqref="I11"/>
    </sheetView>
  </sheetViews>
  <sheetFormatPr baseColWidth="10" defaultColWidth="8.81640625" defaultRowHeight="14.5" x14ac:dyDescent="0.35"/>
  <cols>
    <col min="2" max="2" width="61.81640625" customWidth="1"/>
    <col min="4" max="4" width="17.7265625" customWidth="1"/>
  </cols>
  <sheetData>
    <row r="1" spans="2:4" ht="15" thickBot="1" x14ac:dyDescent="0.4"/>
    <row r="2" spans="2:4" x14ac:dyDescent="0.35">
      <c r="B2" s="404" t="s">
        <v>284</v>
      </c>
      <c r="C2" s="405"/>
      <c r="D2" s="406"/>
    </row>
    <row r="3" spans="2:4" ht="15" thickBot="1" x14ac:dyDescent="0.4">
      <c r="B3" s="407"/>
      <c r="C3" s="408"/>
      <c r="D3" s="409"/>
    </row>
    <row r="4" spans="2:4" ht="15" thickBot="1" x14ac:dyDescent="0.4"/>
    <row r="5" spans="2:4" x14ac:dyDescent="0.35">
      <c r="B5" s="395" t="s">
        <v>285</v>
      </c>
      <c r="C5" s="396"/>
      <c r="D5" s="397"/>
    </row>
    <row r="6" spans="2:4" ht="15" thickBot="1" x14ac:dyDescent="0.4">
      <c r="B6" s="398"/>
      <c r="C6" s="399"/>
      <c r="D6" s="400"/>
    </row>
    <row r="7" spans="2:4" x14ac:dyDescent="0.35">
      <c r="B7" s="68" t="s">
        <v>286</v>
      </c>
      <c r="C7" s="393">
        <f>SUM('1) Tableau budgétaire 1'!D24:F24,'1) Tableau budgétaire 1'!D34:F34,'1) Tableau budgétaire 1'!D44:F44,'1) Tableau budgétaire 1'!D54:F54)</f>
        <v>275210.23999999999</v>
      </c>
      <c r="D7" s="394"/>
    </row>
    <row r="8" spans="2:4" x14ac:dyDescent="0.35">
      <c r="B8" s="68" t="s">
        <v>287</v>
      </c>
      <c r="C8" s="391">
        <f>SUM(D10:D14)</f>
        <v>0</v>
      </c>
      <c r="D8" s="392"/>
    </row>
    <row r="9" spans="2:4" x14ac:dyDescent="0.35">
      <c r="B9" s="69" t="s">
        <v>288</v>
      </c>
      <c r="C9" s="70" t="s">
        <v>289</v>
      </c>
      <c r="D9" s="71" t="s">
        <v>290</v>
      </c>
    </row>
    <row r="10" spans="2:4" ht="35.15" customHeight="1" x14ac:dyDescent="0.35">
      <c r="B10" s="87"/>
      <c r="C10" s="73"/>
      <c r="D10" s="74">
        <f>$C$7*C10</f>
        <v>0</v>
      </c>
    </row>
    <row r="11" spans="2:4" ht="35.15" customHeight="1" x14ac:dyDescent="0.35">
      <c r="B11" s="87"/>
      <c r="C11" s="73"/>
      <c r="D11" s="74">
        <f>C7*C11</f>
        <v>0</v>
      </c>
    </row>
    <row r="12" spans="2:4" ht="35.15" customHeight="1" x14ac:dyDescent="0.35">
      <c r="B12" s="88"/>
      <c r="C12" s="73"/>
      <c r="D12" s="74">
        <f>C7*C12</f>
        <v>0</v>
      </c>
    </row>
    <row r="13" spans="2:4" ht="35.15" customHeight="1" x14ac:dyDescent="0.35">
      <c r="B13" s="88"/>
      <c r="C13" s="73"/>
      <c r="D13" s="74">
        <f>C7*C13</f>
        <v>0</v>
      </c>
    </row>
    <row r="14" spans="2:4" ht="35.15" customHeight="1" thickBot="1" x14ac:dyDescent="0.4">
      <c r="B14" s="89"/>
      <c r="C14" s="73"/>
      <c r="D14" s="78">
        <f>C7*C14</f>
        <v>0</v>
      </c>
    </row>
    <row r="15" spans="2:4" ht="15" thickBot="1" x14ac:dyDescent="0.4"/>
    <row r="16" spans="2:4" x14ac:dyDescent="0.35">
      <c r="B16" s="395" t="s">
        <v>291</v>
      </c>
      <c r="C16" s="396"/>
      <c r="D16" s="397"/>
    </row>
    <row r="17" spans="2:4" ht="15" thickBot="1" x14ac:dyDescent="0.4">
      <c r="B17" s="401"/>
      <c r="C17" s="402"/>
      <c r="D17" s="403"/>
    </row>
    <row r="18" spans="2:4" x14ac:dyDescent="0.35">
      <c r="B18" s="68" t="s">
        <v>286</v>
      </c>
      <c r="C18" s="393">
        <f>SUM('1) Tableau budgétaire 1'!D66:F66,'1) Tableau budgétaire 1'!D78:F78,'1) Tableau budgétaire 1'!D88:F88,'1) Tableau budgétaire 1'!D98:F98)</f>
        <v>827734.34</v>
      </c>
      <c r="D18" s="394"/>
    </row>
    <row r="19" spans="2:4" x14ac:dyDescent="0.35">
      <c r="B19" s="68" t="s">
        <v>287</v>
      </c>
      <c r="C19" s="391">
        <f>SUM(D21:D25)</f>
        <v>0</v>
      </c>
      <c r="D19" s="392"/>
    </row>
    <row r="20" spans="2:4" x14ac:dyDescent="0.35">
      <c r="B20" s="69" t="s">
        <v>288</v>
      </c>
      <c r="C20" s="70" t="s">
        <v>289</v>
      </c>
      <c r="D20" s="71" t="s">
        <v>290</v>
      </c>
    </row>
    <row r="21" spans="2:4" ht="35.15" customHeight="1" x14ac:dyDescent="0.35">
      <c r="B21" s="72"/>
      <c r="C21" s="73"/>
      <c r="D21" s="74">
        <f>$C$18*C21</f>
        <v>0</v>
      </c>
    </row>
    <row r="22" spans="2:4" ht="35.15" customHeight="1" x14ac:dyDescent="0.35">
      <c r="B22" s="75"/>
      <c r="C22" s="73"/>
      <c r="D22" s="74">
        <f>$C$18*C22</f>
        <v>0</v>
      </c>
    </row>
    <row r="23" spans="2:4" ht="35.15" customHeight="1" x14ac:dyDescent="0.35">
      <c r="B23" s="76"/>
      <c r="C23" s="73"/>
      <c r="D23" s="74">
        <f>$C$18*C23</f>
        <v>0</v>
      </c>
    </row>
    <row r="24" spans="2:4" ht="35.15" customHeight="1" x14ac:dyDescent="0.35">
      <c r="B24" s="76"/>
      <c r="C24" s="73"/>
      <c r="D24" s="74">
        <f>$C$18*C24</f>
        <v>0</v>
      </c>
    </row>
    <row r="25" spans="2:4" ht="35.15" customHeight="1" thickBot="1" x14ac:dyDescent="0.4">
      <c r="B25" s="77"/>
      <c r="C25" s="73"/>
      <c r="D25" s="74">
        <f>$C$18*C25</f>
        <v>0</v>
      </c>
    </row>
    <row r="26" spans="2:4" ht="15" thickBot="1" x14ac:dyDescent="0.4"/>
    <row r="27" spans="2:4" x14ac:dyDescent="0.35">
      <c r="B27" s="395" t="s">
        <v>292</v>
      </c>
      <c r="C27" s="396"/>
      <c r="D27" s="397"/>
    </row>
    <row r="28" spans="2:4" ht="15" thickBot="1" x14ac:dyDescent="0.4">
      <c r="B28" s="398"/>
      <c r="C28" s="399"/>
      <c r="D28" s="400"/>
    </row>
    <row r="29" spans="2:4" x14ac:dyDescent="0.35">
      <c r="B29" s="68" t="s">
        <v>286</v>
      </c>
      <c r="C29" s="393">
        <f>SUM('1) Tableau budgétaire 1'!D110:F110,'1) Tableau budgétaire 1'!D120:F120,'1) Tableau budgétaire 1'!D130:F130,'1) Tableau budgétaire 1'!D140:F140)</f>
        <v>0</v>
      </c>
      <c r="D29" s="394"/>
    </row>
    <row r="30" spans="2:4" x14ac:dyDescent="0.35">
      <c r="B30" s="68" t="s">
        <v>287</v>
      </c>
      <c r="C30" s="391">
        <f>SUM(D32:D36)</f>
        <v>0</v>
      </c>
      <c r="D30" s="392"/>
    </row>
    <row r="31" spans="2:4" x14ac:dyDescent="0.35">
      <c r="B31" s="69" t="s">
        <v>288</v>
      </c>
      <c r="C31" s="70" t="s">
        <v>289</v>
      </c>
      <c r="D31" s="71" t="s">
        <v>290</v>
      </c>
    </row>
    <row r="32" spans="2:4" ht="35.15" customHeight="1" x14ac:dyDescent="0.35">
      <c r="B32" s="72"/>
      <c r="C32" s="73"/>
      <c r="D32" s="74">
        <f>$C$29*C32</f>
        <v>0</v>
      </c>
    </row>
    <row r="33" spans="2:4" ht="35.15" customHeight="1" x14ac:dyDescent="0.35">
      <c r="B33" s="75"/>
      <c r="C33" s="73"/>
      <c r="D33" s="74">
        <f>$C$29*C33</f>
        <v>0</v>
      </c>
    </row>
    <row r="34" spans="2:4" ht="35.15" customHeight="1" x14ac:dyDescent="0.35">
      <c r="B34" s="76"/>
      <c r="C34" s="73"/>
      <c r="D34" s="74">
        <f>$C$29*C34</f>
        <v>0</v>
      </c>
    </row>
    <row r="35" spans="2:4" ht="35.15" customHeight="1" x14ac:dyDescent="0.35">
      <c r="B35" s="76"/>
      <c r="C35" s="73"/>
      <c r="D35" s="74">
        <f>$C$29*C35</f>
        <v>0</v>
      </c>
    </row>
    <row r="36" spans="2:4" ht="35.15" customHeight="1" thickBot="1" x14ac:dyDescent="0.4">
      <c r="B36" s="77"/>
      <c r="C36" s="73"/>
      <c r="D36" s="74">
        <f>$C$29*C36</f>
        <v>0</v>
      </c>
    </row>
    <row r="37" spans="2:4" ht="15" thickBot="1" x14ac:dyDescent="0.4"/>
    <row r="38" spans="2:4" x14ac:dyDescent="0.35">
      <c r="B38" s="395" t="s">
        <v>293</v>
      </c>
      <c r="C38" s="396"/>
      <c r="D38" s="397"/>
    </row>
    <row r="39" spans="2:4" ht="15" thickBot="1" x14ac:dyDescent="0.4">
      <c r="B39" s="398"/>
      <c r="C39" s="399"/>
      <c r="D39" s="400"/>
    </row>
    <row r="40" spans="2:4" x14ac:dyDescent="0.35">
      <c r="B40" s="68" t="s">
        <v>286</v>
      </c>
      <c r="C40" s="393">
        <f>SUM('1) Tableau budgétaire 1'!D152:F152,'1) Tableau budgétaire 1'!D162:F162,'1) Tableau budgétaire 1'!D172:F172,'1) Tableau budgétaire 1'!D182:F182)</f>
        <v>0</v>
      </c>
      <c r="D40" s="394"/>
    </row>
    <row r="41" spans="2:4" x14ac:dyDescent="0.35">
      <c r="B41" s="68" t="s">
        <v>287</v>
      </c>
      <c r="C41" s="391">
        <f>SUM(D43:D47)</f>
        <v>0</v>
      </c>
      <c r="D41" s="392"/>
    </row>
    <row r="42" spans="2:4" x14ac:dyDescent="0.35">
      <c r="B42" s="69" t="s">
        <v>288</v>
      </c>
      <c r="C42" s="70" t="s">
        <v>289</v>
      </c>
      <c r="D42" s="71" t="s">
        <v>290</v>
      </c>
    </row>
    <row r="43" spans="2:4" ht="35.15" customHeight="1" x14ac:dyDescent="0.35">
      <c r="B43" s="72"/>
      <c r="C43" s="73"/>
      <c r="D43" s="74">
        <f>$C$40*C43</f>
        <v>0</v>
      </c>
    </row>
    <row r="44" spans="2:4" ht="35.15" customHeight="1" x14ac:dyDescent="0.35">
      <c r="B44" s="75"/>
      <c r="C44" s="73"/>
      <c r="D44" s="74">
        <f>$C$40*C44</f>
        <v>0</v>
      </c>
    </row>
    <row r="45" spans="2:4" ht="35.15" customHeight="1" x14ac:dyDescent="0.35">
      <c r="B45" s="76"/>
      <c r="C45" s="73"/>
      <c r="D45" s="74">
        <f>$C$40*C45</f>
        <v>0</v>
      </c>
    </row>
    <row r="46" spans="2:4" ht="35.15" customHeight="1" x14ac:dyDescent="0.35">
      <c r="B46" s="76"/>
      <c r="C46" s="73"/>
      <c r="D46" s="74">
        <f>$C$40*C46</f>
        <v>0</v>
      </c>
    </row>
    <row r="47" spans="2:4" ht="35.15" customHeight="1" thickBot="1" x14ac:dyDescent="0.4">
      <c r="B47" s="77"/>
      <c r="C47" s="73"/>
      <c r="D47" s="78">
        <f>$C$40*C47</f>
        <v>0</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G25"/>
  <sheetViews>
    <sheetView showGridLines="0" zoomScale="80" zoomScaleNormal="80" workbookViewId="0">
      <selection activeCell="J10" sqref="J10"/>
    </sheetView>
  </sheetViews>
  <sheetFormatPr baseColWidth="10" defaultColWidth="8.81640625" defaultRowHeight="14.5" x14ac:dyDescent="0.35"/>
  <cols>
    <col min="1" max="1" width="12.54296875" customWidth="1"/>
    <col min="2" max="2" width="20.453125" customWidth="1"/>
    <col min="3" max="5" width="25.453125" customWidth="1"/>
    <col min="6" max="6" width="24.453125" customWidth="1"/>
    <col min="7" max="7" width="18.453125" customWidth="1"/>
    <col min="8" max="8" width="21.81640625" customWidth="1"/>
    <col min="9" max="10" width="15.81640625" bestFit="1" customWidth="1"/>
    <col min="11" max="11" width="11.1796875" bestFit="1" customWidth="1"/>
  </cols>
  <sheetData>
    <row r="1" spans="1:6" ht="15" thickBot="1" x14ac:dyDescent="0.4"/>
    <row r="2" spans="1:6" s="61" customFormat="1" ht="15.5" x14ac:dyDescent="0.35">
      <c r="A2" s="146"/>
      <c r="B2" s="413" t="s">
        <v>294</v>
      </c>
      <c r="C2" s="414"/>
      <c r="D2" s="414"/>
      <c r="E2" s="414"/>
      <c r="F2" s="415"/>
    </row>
    <row r="3" spans="1:6" s="61" customFormat="1" ht="16" thickBot="1" x14ac:dyDescent="0.4">
      <c r="A3" s="146"/>
      <c r="B3" s="416"/>
      <c r="C3" s="417"/>
      <c r="D3" s="417"/>
      <c r="E3" s="417"/>
      <c r="F3" s="418"/>
    </row>
    <row r="4" spans="1:6" s="61" customFormat="1" ht="16" thickBot="1" x14ac:dyDescent="0.4">
      <c r="A4" s="146"/>
      <c r="B4" s="146"/>
      <c r="C4" s="146"/>
      <c r="D4" s="146"/>
      <c r="E4" s="146"/>
      <c r="F4" s="146"/>
    </row>
    <row r="5" spans="1:6" s="61" customFormat="1" ht="16" thickBot="1" x14ac:dyDescent="0.4">
      <c r="A5" s="146"/>
      <c r="B5" s="380" t="s">
        <v>295</v>
      </c>
      <c r="C5" s="381"/>
      <c r="D5" s="381"/>
      <c r="E5" s="381"/>
      <c r="F5" s="382"/>
    </row>
    <row r="6" spans="1:6" s="61" customFormat="1" ht="15.5" x14ac:dyDescent="0.35">
      <c r="A6" s="146"/>
      <c r="B6" s="59"/>
      <c r="C6" s="48" t="s">
        <v>296</v>
      </c>
      <c r="D6" s="48" t="s">
        <v>297</v>
      </c>
      <c r="E6" s="48" t="s">
        <v>298</v>
      </c>
      <c r="F6" s="372" t="s">
        <v>295</v>
      </c>
    </row>
    <row r="7" spans="1:6" s="61" customFormat="1" ht="15.5" x14ac:dyDescent="0.35">
      <c r="A7" s="146"/>
      <c r="B7" s="59"/>
      <c r="C7" s="42" t="str">
        <f>'1) Tableau budgétaire 1'!D13</f>
        <v>PAM</v>
      </c>
      <c r="D7" s="42" t="str">
        <f>'1) Tableau budgétaire 1'!E13</f>
        <v>FAO</v>
      </c>
      <c r="E7" s="42">
        <f>'1) Tableau budgétaire 1'!F13</f>
        <v>0</v>
      </c>
      <c r="F7" s="373"/>
    </row>
    <row r="8" spans="1:6" s="61" customFormat="1" ht="31" x14ac:dyDescent="0.35">
      <c r="A8" s="146"/>
      <c r="B8" s="11" t="s">
        <v>299</v>
      </c>
      <c r="C8" s="222">
        <f>'2) Tableau budgétaire 2'!D208</f>
        <v>165418.49099999998</v>
      </c>
      <c r="D8" s="222">
        <f>'2) Tableau budgétaire 2'!E208</f>
        <v>116880</v>
      </c>
      <c r="E8" s="222">
        <f>'2) Tableau budgétaire 2'!F208</f>
        <v>0</v>
      </c>
      <c r="F8" s="159">
        <f t="shared" ref="F8:F15" si="0">SUM(C8:E8)</f>
        <v>282298.49099999998</v>
      </c>
    </row>
    <row r="9" spans="1:6" s="61" customFormat="1" ht="46.5" x14ac:dyDescent="0.35">
      <c r="A9" s="146"/>
      <c r="B9" s="11" t="s">
        <v>300</v>
      </c>
      <c r="C9" s="222">
        <f>'2) Tableau budgétaire 2'!D209</f>
        <v>172004.15899999999</v>
      </c>
      <c r="D9" s="222">
        <f>'2) Tableau budgétaire 2'!E209</f>
        <v>31770</v>
      </c>
      <c r="E9" s="222">
        <f>'2) Tableau budgétaire 2'!F209</f>
        <v>0</v>
      </c>
      <c r="F9" s="160">
        <f t="shared" si="0"/>
        <v>203774.15899999999</v>
      </c>
    </row>
    <row r="10" spans="1:6" s="61" customFormat="1" ht="62" x14ac:dyDescent="0.35">
      <c r="A10" s="146"/>
      <c r="B10" s="11" t="s">
        <v>301</v>
      </c>
      <c r="C10" s="222">
        <f>'2) Tableau budgétaire 2'!D210</f>
        <v>18878.625</v>
      </c>
      <c r="D10" s="222">
        <f>'2) Tableau budgétaire 2'!E210</f>
        <v>5000</v>
      </c>
      <c r="E10" s="222">
        <f>'2) Tableau budgétaire 2'!F210</f>
        <v>0</v>
      </c>
      <c r="F10" s="160">
        <f t="shared" si="0"/>
        <v>23878.625</v>
      </c>
    </row>
    <row r="11" spans="1:6" s="61" customFormat="1" ht="31" x14ac:dyDescent="0.35">
      <c r="A11" s="146"/>
      <c r="B11" s="20" t="s">
        <v>302</v>
      </c>
      <c r="C11" s="222">
        <f>'2) Tableau budgétaire 2'!D211</f>
        <v>80305.270499999984</v>
      </c>
      <c r="D11" s="222">
        <f>'2) Tableau budgétaire 2'!E211</f>
        <v>150522</v>
      </c>
      <c r="E11" s="222">
        <f>'2) Tableau budgétaire 2'!F211</f>
        <v>0</v>
      </c>
      <c r="F11" s="160">
        <f t="shared" si="0"/>
        <v>230827.27049999998</v>
      </c>
    </row>
    <row r="12" spans="1:6" s="61" customFormat="1" ht="15.5" x14ac:dyDescent="0.35">
      <c r="A12" s="146"/>
      <c r="B12" s="11" t="s">
        <v>303</v>
      </c>
      <c r="C12" s="222">
        <f>'2) Tableau budgétaire 2'!D212</f>
        <v>31715.092000000001</v>
      </c>
      <c r="D12" s="222">
        <f>'2) Tableau budgétaire 2'!E212</f>
        <v>86128.5</v>
      </c>
      <c r="E12" s="222">
        <f>'2) Tableau budgétaire 2'!F212</f>
        <v>0</v>
      </c>
      <c r="F12" s="160">
        <f t="shared" si="0"/>
        <v>117843.592</v>
      </c>
    </row>
    <row r="13" spans="1:6" s="61" customFormat="1" ht="46.5" x14ac:dyDescent="0.35">
      <c r="A13" s="146"/>
      <c r="B13" s="11" t="s">
        <v>304</v>
      </c>
      <c r="C13" s="222">
        <f>'2) Tableau budgétaire 2'!D213</f>
        <v>146421.18399999998</v>
      </c>
      <c r="D13" s="222">
        <f>'2) Tableau budgétaire 2'!E213</f>
        <v>233234.08</v>
      </c>
      <c r="E13" s="222">
        <f>'2) Tableau budgétaire 2'!F213</f>
        <v>0</v>
      </c>
      <c r="F13" s="160">
        <f t="shared" si="0"/>
        <v>379655.26399999997</v>
      </c>
    </row>
    <row r="14" spans="1:6" s="61" customFormat="1" ht="31" x14ac:dyDescent="0.35">
      <c r="A14" s="146"/>
      <c r="B14" s="116" t="s">
        <v>305</v>
      </c>
      <c r="C14" s="223">
        <f>'2) Tableau budgétaire 2'!D214</f>
        <v>86191.758499999996</v>
      </c>
      <c r="D14" s="223">
        <f>'2) Tableau budgétaire 2'!E214</f>
        <v>96985</v>
      </c>
      <c r="E14" s="223">
        <f>'2) Tableau budgétaire 2'!F214</f>
        <v>0</v>
      </c>
      <c r="F14" s="161">
        <f t="shared" si="0"/>
        <v>183176.7585</v>
      </c>
    </row>
    <row r="15" spans="1:6" s="61" customFormat="1" ht="30" customHeight="1" x14ac:dyDescent="0.35">
      <c r="A15" s="146" t="s">
        <v>306</v>
      </c>
      <c r="B15" s="224" t="s">
        <v>307</v>
      </c>
      <c r="C15" s="225">
        <f>SUM(C8:C14)</f>
        <v>700934.58</v>
      </c>
      <c r="D15" s="225">
        <f>SUM(D8:D14)</f>
        <v>720519.58</v>
      </c>
      <c r="E15" s="225">
        <f>SUM(E8:E14)</f>
        <v>0</v>
      </c>
      <c r="F15" s="226">
        <f t="shared" si="0"/>
        <v>1421454.16</v>
      </c>
    </row>
    <row r="16" spans="1:6" s="61" customFormat="1" ht="22.5" customHeight="1" x14ac:dyDescent="0.35">
      <c r="A16" s="146"/>
      <c r="B16" s="227" t="s">
        <v>308</v>
      </c>
      <c r="C16" s="162">
        <f>C15*0.07</f>
        <v>49065.420600000005</v>
      </c>
      <c r="D16" s="162">
        <f t="shared" ref="D16:F16" si="1">D15*0.07</f>
        <v>50436.370600000002</v>
      </c>
      <c r="E16" s="162">
        <f t="shared" si="1"/>
        <v>0</v>
      </c>
      <c r="F16" s="163">
        <f t="shared" si="1"/>
        <v>99501.791200000007</v>
      </c>
    </row>
    <row r="17" spans="2:7" s="61" customFormat="1" ht="30" customHeight="1" thickBot="1" x14ac:dyDescent="0.4">
      <c r="B17" s="115" t="s">
        <v>9</v>
      </c>
      <c r="C17" s="164">
        <f>C15+C16</f>
        <v>750000.00059999991</v>
      </c>
      <c r="D17" s="164">
        <f t="shared" ref="D17:F17" si="2">D15+D16</f>
        <v>770955.95059999998</v>
      </c>
      <c r="E17" s="164">
        <f t="shared" si="2"/>
        <v>0</v>
      </c>
      <c r="F17" s="165">
        <f t="shared" si="2"/>
        <v>1520955.9512</v>
      </c>
      <c r="G17" s="146"/>
    </row>
    <row r="18" spans="2:7" s="61" customFormat="1" ht="16" thickBot="1" x14ac:dyDescent="0.4">
      <c r="B18" s="146"/>
      <c r="C18" s="146"/>
      <c r="D18" s="146"/>
      <c r="E18" s="146"/>
      <c r="F18" s="146"/>
      <c r="G18" s="146"/>
    </row>
    <row r="19" spans="2:7" s="61" customFormat="1" ht="15.5" x14ac:dyDescent="0.35">
      <c r="B19" s="410" t="s">
        <v>309</v>
      </c>
      <c r="C19" s="411"/>
      <c r="D19" s="411"/>
      <c r="E19" s="411"/>
      <c r="F19" s="412"/>
      <c r="G19" s="146"/>
    </row>
    <row r="20" spans="2:7" ht="15.5" x14ac:dyDescent="0.35">
      <c r="B20" s="16"/>
      <c r="C20" s="14" t="s">
        <v>310</v>
      </c>
      <c r="D20" s="14" t="s">
        <v>311</v>
      </c>
      <c r="E20" s="14" t="s">
        <v>312</v>
      </c>
      <c r="F20" s="17" t="s">
        <v>252</v>
      </c>
      <c r="G20" s="133" t="s">
        <v>203</v>
      </c>
    </row>
    <row r="21" spans="2:7" ht="15.5" x14ac:dyDescent="0.35">
      <c r="B21" s="16"/>
      <c r="C21" s="14" t="str">
        <f>'1) Tableau budgétaire 1'!D13</f>
        <v>PAM</v>
      </c>
      <c r="D21" s="14" t="str">
        <f>'1) Tableau budgétaire 1'!E13</f>
        <v>FAO</v>
      </c>
      <c r="E21" s="14">
        <f>'1) Tableau budgétaire 1'!F13</f>
        <v>0</v>
      </c>
      <c r="F21" s="17"/>
      <c r="G21" s="133"/>
    </row>
    <row r="22" spans="2:7" ht="23.25" customHeight="1" x14ac:dyDescent="0.35">
      <c r="B22" s="15" t="s">
        <v>313</v>
      </c>
      <c r="C22" s="156">
        <f>'1) Tableau budgétaire 1'!D208</f>
        <v>525000.00041999994</v>
      </c>
      <c r="D22" s="156">
        <f>'1) Tableau budgétaire 1'!E208</f>
        <v>525000.31499999994</v>
      </c>
      <c r="E22" s="156">
        <f>'1) Tableau budgétaire 1'!F208</f>
        <v>0</v>
      </c>
      <c r="F22" s="157">
        <f>'1) Tableau budgétaire 1'!G208</f>
        <v>1050000.3154199999</v>
      </c>
      <c r="G22" s="134">
        <f>'1) Tableau budgétaire 1'!H208</f>
        <v>0.7</v>
      </c>
    </row>
    <row r="23" spans="2:7" ht="24.75" customHeight="1" x14ac:dyDescent="0.35">
      <c r="B23" s="15" t="s">
        <v>314</v>
      </c>
      <c r="C23" s="156">
        <f>'1) Tableau budgétaire 1'!D209</f>
        <v>225000.00017999997</v>
      </c>
      <c r="D23" s="156">
        <f>'1) Tableau budgétaire 1'!E209</f>
        <v>225000.13499999998</v>
      </c>
      <c r="E23" s="156">
        <f>'1) Tableau budgétaire 1'!F209</f>
        <v>0</v>
      </c>
      <c r="F23" s="157">
        <f>'1) Tableau budgétaire 1'!G209</f>
        <v>450000.13517999998</v>
      </c>
      <c r="G23" s="134">
        <f>'1) Tableau budgétaire 1'!H209</f>
        <v>0.3</v>
      </c>
    </row>
    <row r="24" spans="2:7" ht="24.75" customHeight="1" thickBot="1" x14ac:dyDescent="0.4">
      <c r="B24" s="15" t="s">
        <v>315</v>
      </c>
      <c r="C24" s="156">
        <f>'1) Tableau budgétaire 1'!D210</f>
        <v>0</v>
      </c>
      <c r="D24" s="156">
        <f>'1) Tableau budgétaire 1'!E210</f>
        <v>0</v>
      </c>
      <c r="E24" s="156">
        <f>'1) Tableau budgétaire 1'!F210</f>
        <v>0</v>
      </c>
      <c r="F24" s="157">
        <f>'1) Tableau budgétaire 1'!G210</f>
        <v>0</v>
      </c>
      <c r="G24" s="135">
        <f>'1) Tableau budgétaire 1'!H210</f>
        <v>0</v>
      </c>
    </row>
    <row r="25" spans="2:7" ht="16" thickBot="1" x14ac:dyDescent="0.4">
      <c r="B25" s="7" t="s">
        <v>252</v>
      </c>
      <c r="C25" s="158">
        <f>'1) Tableau budgétaire 1'!D211</f>
        <v>750000.00059999991</v>
      </c>
      <c r="D25" s="158">
        <f>'1) Tableau budgétaire 1'!E211</f>
        <v>750000.45</v>
      </c>
      <c r="E25" s="158">
        <f>'1) Tableau budgétaire 1'!F211</f>
        <v>0</v>
      </c>
      <c r="F25" s="158">
        <f>'1) Tableau budgétaire 1'!G211</f>
        <v>1500000.4505999999</v>
      </c>
    </row>
  </sheetData>
  <sheetProtection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01">
        <v>0</v>
      </c>
    </row>
    <row r="2" spans="1:1" x14ac:dyDescent="0.35">
      <c r="A2" s="101">
        <v>0.2</v>
      </c>
    </row>
    <row r="3" spans="1:1" x14ac:dyDescent="0.35">
      <c r="A3" s="101">
        <v>0.4</v>
      </c>
    </row>
    <row r="4" spans="1:1" x14ac:dyDescent="0.35">
      <c r="A4" s="101">
        <v>0.6</v>
      </c>
    </row>
    <row r="5" spans="1:1" x14ac:dyDescent="0.35">
      <c r="A5" s="101">
        <v>0.8</v>
      </c>
    </row>
    <row r="6" spans="1:1" x14ac:dyDescent="0.35">
      <c r="A6" s="101">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1640625" defaultRowHeight="14.5" x14ac:dyDescent="0.35"/>
  <sheetData>
    <row r="1" spans="1:2" x14ac:dyDescent="0.35">
      <c r="A1" s="62" t="s">
        <v>316</v>
      </c>
      <c r="B1" s="63" t="s">
        <v>317</v>
      </c>
    </row>
    <row r="2" spans="1:2" x14ac:dyDescent="0.35">
      <c r="A2" s="64" t="s">
        <v>318</v>
      </c>
      <c r="B2" s="65" t="s">
        <v>319</v>
      </c>
    </row>
    <row r="3" spans="1:2" x14ac:dyDescent="0.35">
      <c r="A3" s="64" t="s">
        <v>320</v>
      </c>
      <c r="B3" s="65" t="s">
        <v>321</v>
      </c>
    </row>
    <row r="4" spans="1:2" x14ac:dyDescent="0.35">
      <c r="A4" s="64" t="s">
        <v>322</v>
      </c>
      <c r="B4" s="65" t="s">
        <v>323</v>
      </c>
    </row>
    <row r="5" spans="1:2" x14ac:dyDescent="0.35">
      <c r="A5" s="64" t="s">
        <v>324</v>
      </c>
      <c r="B5" s="65" t="s">
        <v>325</v>
      </c>
    </row>
    <row r="6" spans="1:2" x14ac:dyDescent="0.35">
      <c r="A6" s="64" t="s">
        <v>326</v>
      </c>
      <c r="B6" s="65" t="s">
        <v>327</v>
      </c>
    </row>
    <row r="7" spans="1:2" x14ac:dyDescent="0.35">
      <c r="A7" s="64" t="s">
        <v>328</v>
      </c>
      <c r="B7" s="65" t="s">
        <v>329</v>
      </c>
    </row>
    <row r="8" spans="1:2" x14ac:dyDescent="0.35">
      <c r="A8" s="64" t="s">
        <v>330</v>
      </c>
      <c r="B8" s="65" t="s">
        <v>331</v>
      </c>
    </row>
    <row r="9" spans="1:2" x14ac:dyDescent="0.35">
      <c r="A9" s="64" t="s">
        <v>332</v>
      </c>
      <c r="B9" s="65" t="s">
        <v>333</v>
      </c>
    </row>
    <row r="10" spans="1:2" x14ac:dyDescent="0.35">
      <c r="A10" s="64" t="s">
        <v>334</v>
      </c>
      <c r="B10" s="65" t="s">
        <v>335</v>
      </c>
    </row>
    <row r="11" spans="1:2" x14ac:dyDescent="0.35">
      <c r="A11" s="64" t="s">
        <v>336</v>
      </c>
      <c r="B11" s="65" t="s">
        <v>337</v>
      </c>
    </row>
    <row r="12" spans="1:2" x14ac:dyDescent="0.35">
      <c r="A12" s="64" t="s">
        <v>338</v>
      </c>
      <c r="B12" s="65" t="s">
        <v>339</v>
      </c>
    </row>
    <row r="13" spans="1:2" x14ac:dyDescent="0.35">
      <c r="A13" s="64" t="s">
        <v>340</v>
      </c>
      <c r="B13" s="65" t="s">
        <v>341</v>
      </c>
    </row>
    <row r="14" spans="1:2" x14ac:dyDescent="0.35">
      <c r="A14" s="64" t="s">
        <v>342</v>
      </c>
      <c r="B14" s="65" t="s">
        <v>343</v>
      </c>
    </row>
    <row r="15" spans="1:2" x14ac:dyDescent="0.35">
      <c r="A15" s="64" t="s">
        <v>344</v>
      </c>
      <c r="B15" s="65" t="s">
        <v>345</v>
      </c>
    </row>
    <row r="16" spans="1:2" x14ac:dyDescent="0.35">
      <c r="A16" s="64" t="s">
        <v>346</v>
      </c>
      <c r="B16" s="65" t="s">
        <v>347</v>
      </c>
    </row>
    <row r="17" spans="1:2" x14ac:dyDescent="0.35">
      <c r="A17" s="64" t="s">
        <v>348</v>
      </c>
      <c r="B17" s="65" t="s">
        <v>349</v>
      </c>
    </row>
    <row r="18" spans="1:2" x14ac:dyDescent="0.35">
      <c r="A18" s="64" t="s">
        <v>350</v>
      </c>
      <c r="B18" s="65" t="s">
        <v>351</v>
      </c>
    </row>
    <row r="19" spans="1:2" x14ac:dyDescent="0.35">
      <c r="A19" s="64" t="s">
        <v>352</v>
      </c>
      <c r="B19" s="65" t="s">
        <v>353</v>
      </c>
    </row>
    <row r="20" spans="1:2" x14ac:dyDescent="0.35">
      <c r="A20" s="64" t="s">
        <v>354</v>
      </c>
      <c r="B20" s="65" t="s">
        <v>355</v>
      </c>
    </row>
    <row r="21" spans="1:2" x14ac:dyDescent="0.35">
      <c r="A21" s="64" t="s">
        <v>356</v>
      </c>
      <c r="B21" s="65" t="s">
        <v>357</v>
      </c>
    </row>
    <row r="22" spans="1:2" x14ac:dyDescent="0.35">
      <c r="A22" s="64" t="s">
        <v>358</v>
      </c>
      <c r="B22" s="65" t="s">
        <v>359</v>
      </c>
    </row>
    <row r="23" spans="1:2" x14ac:dyDescent="0.35">
      <c r="A23" s="64" t="s">
        <v>360</v>
      </c>
      <c r="B23" s="65" t="s">
        <v>361</v>
      </c>
    </row>
    <row r="24" spans="1:2" x14ac:dyDescent="0.35">
      <c r="A24" s="64" t="s">
        <v>362</v>
      </c>
      <c r="B24" s="65" t="s">
        <v>363</v>
      </c>
    </row>
    <row r="25" spans="1:2" x14ac:dyDescent="0.35">
      <c r="A25" s="64" t="s">
        <v>364</v>
      </c>
      <c r="B25" s="65" t="s">
        <v>365</v>
      </c>
    </row>
    <row r="26" spans="1:2" x14ac:dyDescent="0.35">
      <c r="A26" s="64" t="s">
        <v>366</v>
      </c>
      <c r="B26" s="65" t="s">
        <v>367</v>
      </c>
    </row>
    <row r="27" spans="1:2" x14ac:dyDescent="0.35">
      <c r="A27" s="64" t="s">
        <v>368</v>
      </c>
      <c r="B27" s="65" t="s">
        <v>369</v>
      </c>
    </row>
    <row r="28" spans="1:2" x14ac:dyDescent="0.35">
      <c r="A28" s="64" t="s">
        <v>370</v>
      </c>
      <c r="B28" s="65" t="s">
        <v>371</v>
      </c>
    </row>
    <row r="29" spans="1:2" x14ac:dyDescent="0.35">
      <c r="A29" s="64" t="s">
        <v>372</v>
      </c>
      <c r="B29" s="65" t="s">
        <v>373</v>
      </c>
    </row>
    <row r="30" spans="1:2" x14ac:dyDescent="0.35">
      <c r="A30" s="64" t="s">
        <v>374</v>
      </c>
      <c r="B30" s="65" t="s">
        <v>375</v>
      </c>
    </row>
    <row r="31" spans="1:2" x14ac:dyDescent="0.35">
      <c r="A31" s="64" t="s">
        <v>376</v>
      </c>
      <c r="B31" s="65" t="s">
        <v>377</v>
      </c>
    </row>
    <row r="32" spans="1:2" x14ac:dyDescent="0.35">
      <c r="A32" s="64" t="s">
        <v>378</v>
      </c>
      <c r="B32" s="65" t="s">
        <v>379</v>
      </c>
    </row>
    <row r="33" spans="1:2" x14ac:dyDescent="0.35">
      <c r="A33" s="64" t="s">
        <v>380</v>
      </c>
      <c r="B33" s="65" t="s">
        <v>381</v>
      </c>
    </row>
    <row r="34" spans="1:2" x14ac:dyDescent="0.35">
      <c r="A34" s="64" t="s">
        <v>382</v>
      </c>
      <c r="B34" s="65" t="s">
        <v>383</v>
      </c>
    </row>
    <row r="35" spans="1:2" x14ac:dyDescent="0.35">
      <c r="A35" s="64" t="s">
        <v>384</v>
      </c>
      <c r="B35" s="65" t="s">
        <v>385</v>
      </c>
    </row>
    <row r="36" spans="1:2" x14ac:dyDescent="0.35">
      <c r="A36" s="64" t="s">
        <v>386</v>
      </c>
      <c r="B36" s="65" t="s">
        <v>387</v>
      </c>
    </row>
    <row r="37" spans="1:2" x14ac:dyDescent="0.35">
      <c r="A37" s="64" t="s">
        <v>388</v>
      </c>
      <c r="B37" s="65" t="s">
        <v>389</v>
      </c>
    </row>
    <row r="38" spans="1:2" x14ac:dyDescent="0.35">
      <c r="A38" s="64" t="s">
        <v>390</v>
      </c>
      <c r="B38" s="65" t="s">
        <v>391</v>
      </c>
    </row>
    <row r="39" spans="1:2" x14ac:dyDescent="0.35">
      <c r="A39" s="64" t="s">
        <v>392</v>
      </c>
      <c r="B39" s="65" t="s">
        <v>393</v>
      </c>
    </row>
    <row r="40" spans="1:2" x14ac:dyDescent="0.35">
      <c r="A40" s="64" t="s">
        <v>394</v>
      </c>
      <c r="B40" s="65" t="s">
        <v>395</v>
      </c>
    </row>
    <row r="41" spans="1:2" x14ac:dyDescent="0.35">
      <c r="A41" s="64" t="s">
        <v>396</v>
      </c>
      <c r="B41" s="65" t="s">
        <v>397</v>
      </c>
    </row>
    <row r="42" spans="1:2" x14ac:dyDescent="0.35">
      <c r="A42" s="64" t="s">
        <v>398</v>
      </c>
      <c r="B42" s="65" t="s">
        <v>399</v>
      </c>
    </row>
    <row r="43" spans="1:2" x14ac:dyDescent="0.35">
      <c r="A43" s="64" t="s">
        <v>400</v>
      </c>
      <c r="B43" s="65" t="s">
        <v>401</v>
      </c>
    </row>
    <row r="44" spans="1:2" x14ac:dyDescent="0.35">
      <c r="A44" s="64" t="s">
        <v>402</v>
      </c>
      <c r="B44" s="65" t="s">
        <v>403</v>
      </c>
    </row>
    <row r="45" spans="1:2" x14ac:dyDescent="0.35">
      <c r="A45" s="64" t="s">
        <v>404</v>
      </c>
      <c r="B45" s="65" t="s">
        <v>405</v>
      </c>
    </row>
    <row r="46" spans="1:2" x14ac:dyDescent="0.35">
      <c r="A46" s="64" t="s">
        <v>406</v>
      </c>
      <c r="B46" s="65" t="s">
        <v>407</v>
      </c>
    </row>
    <row r="47" spans="1:2" x14ac:dyDescent="0.35">
      <c r="A47" s="64" t="s">
        <v>408</v>
      </c>
      <c r="B47" s="65" t="s">
        <v>409</v>
      </c>
    </row>
    <row r="48" spans="1:2" x14ac:dyDescent="0.35">
      <c r="A48" s="64" t="s">
        <v>410</v>
      </c>
      <c r="B48" s="65" t="s">
        <v>411</v>
      </c>
    </row>
    <row r="49" spans="1:2" x14ac:dyDescent="0.35">
      <c r="A49" s="64" t="s">
        <v>412</v>
      </c>
      <c r="B49" s="65" t="s">
        <v>413</v>
      </c>
    </row>
    <row r="50" spans="1:2" x14ac:dyDescent="0.35">
      <c r="A50" s="64" t="s">
        <v>414</v>
      </c>
      <c r="B50" s="65" t="s">
        <v>415</v>
      </c>
    </row>
    <row r="51" spans="1:2" x14ac:dyDescent="0.35">
      <c r="A51" s="64" t="s">
        <v>416</v>
      </c>
      <c r="B51" s="65" t="s">
        <v>417</v>
      </c>
    </row>
    <row r="52" spans="1:2" x14ac:dyDescent="0.35">
      <c r="A52" s="64" t="s">
        <v>418</v>
      </c>
      <c r="B52" s="65" t="s">
        <v>419</v>
      </c>
    </row>
    <row r="53" spans="1:2" x14ac:dyDescent="0.35">
      <c r="A53" s="64" t="s">
        <v>420</v>
      </c>
      <c r="B53" s="65" t="s">
        <v>421</v>
      </c>
    </row>
    <row r="54" spans="1:2" x14ac:dyDescent="0.35">
      <c r="A54" s="64" t="s">
        <v>422</v>
      </c>
      <c r="B54" s="65" t="s">
        <v>423</v>
      </c>
    </row>
    <row r="55" spans="1:2" x14ac:dyDescent="0.35">
      <c r="A55" s="64" t="s">
        <v>424</v>
      </c>
      <c r="B55" s="65" t="s">
        <v>425</v>
      </c>
    </row>
    <row r="56" spans="1:2" x14ac:dyDescent="0.35">
      <c r="A56" s="64" t="s">
        <v>426</v>
      </c>
      <c r="B56" s="65" t="s">
        <v>427</v>
      </c>
    </row>
    <row r="57" spans="1:2" x14ac:dyDescent="0.35">
      <c r="A57" s="64" t="s">
        <v>428</v>
      </c>
      <c r="B57" s="65" t="s">
        <v>429</v>
      </c>
    </row>
    <row r="58" spans="1:2" x14ac:dyDescent="0.35">
      <c r="A58" s="64" t="s">
        <v>430</v>
      </c>
      <c r="B58" s="65" t="s">
        <v>431</v>
      </c>
    </row>
    <row r="59" spans="1:2" x14ac:dyDescent="0.35">
      <c r="A59" s="64" t="s">
        <v>432</v>
      </c>
      <c r="B59" s="65" t="s">
        <v>433</v>
      </c>
    </row>
    <row r="60" spans="1:2" x14ac:dyDescent="0.35">
      <c r="A60" s="64" t="s">
        <v>434</v>
      </c>
      <c r="B60" s="65" t="s">
        <v>435</v>
      </c>
    </row>
    <row r="61" spans="1:2" x14ac:dyDescent="0.35">
      <c r="A61" s="64" t="s">
        <v>436</v>
      </c>
      <c r="B61" s="65" t="s">
        <v>437</v>
      </c>
    </row>
    <row r="62" spans="1:2" x14ac:dyDescent="0.35">
      <c r="A62" s="64" t="s">
        <v>438</v>
      </c>
      <c r="B62" s="65" t="s">
        <v>439</v>
      </c>
    </row>
    <row r="63" spans="1:2" x14ac:dyDescent="0.35">
      <c r="A63" s="64" t="s">
        <v>440</v>
      </c>
      <c r="B63" s="65" t="s">
        <v>441</v>
      </c>
    </row>
    <row r="64" spans="1:2" x14ac:dyDescent="0.35">
      <c r="A64" s="64" t="s">
        <v>442</v>
      </c>
      <c r="B64" s="65" t="s">
        <v>443</v>
      </c>
    </row>
    <row r="65" spans="1:2" x14ac:dyDescent="0.35">
      <c r="A65" s="64" t="s">
        <v>444</v>
      </c>
      <c r="B65" s="65" t="s">
        <v>445</v>
      </c>
    </row>
    <row r="66" spans="1:2" x14ac:dyDescent="0.35">
      <c r="A66" s="64" t="s">
        <v>446</v>
      </c>
      <c r="B66" s="65" t="s">
        <v>447</v>
      </c>
    </row>
    <row r="67" spans="1:2" x14ac:dyDescent="0.35">
      <c r="A67" s="64" t="s">
        <v>448</v>
      </c>
      <c r="B67" s="65" t="s">
        <v>449</v>
      </c>
    </row>
    <row r="68" spans="1:2" x14ac:dyDescent="0.35">
      <c r="A68" s="64" t="s">
        <v>450</v>
      </c>
      <c r="B68" s="65" t="s">
        <v>451</v>
      </c>
    </row>
    <row r="69" spans="1:2" x14ac:dyDescent="0.35">
      <c r="A69" s="64" t="s">
        <v>452</v>
      </c>
      <c r="B69" s="65" t="s">
        <v>453</v>
      </c>
    </row>
    <row r="70" spans="1:2" x14ac:dyDescent="0.35">
      <c r="A70" s="64" t="s">
        <v>454</v>
      </c>
      <c r="B70" s="65" t="s">
        <v>455</v>
      </c>
    </row>
    <row r="71" spans="1:2" x14ac:dyDescent="0.35">
      <c r="A71" s="64" t="s">
        <v>456</v>
      </c>
      <c r="B71" s="65" t="s">
        <v>457</v>
      </c>
    </row>
    <row r="72" spans="1:2" x14ac:dyDescent="0.35">
      <c r="A72" s="64" t="s">
        <v>458</v>
      </c>
      <c r="B72" s="65" t="s">
        <v>459</v>
      </c>
    </row>
    <row r="73" spans="1:2" x14ac:dyDescent="0.35">
      <c r="A73" s="64" t="s">
        <v>460</v>
      </c>
      <c r="B73" s="65" t="s">
        <v>461</v>
      </c>
    </row>
    <row r="74" spans="1:2" x14ac:dyDescent="0.35">
      <c r="A74" s="64" t="s">
        <v>462</v>
      </c>
      <c r="B74" s="65" t="s">
        <v>463</v>
      </c>
    </row>
    <row r="75" spans="1:2" x14ac:dyDescent="0.35">
      <c r="A75" s="64" t="s">
        <v>464</v>
      </c>
      <c r="B75" s="66" t="s">
        <v>465</v>
      </c>
    </row>
    <row r="76" spans="1:2" x14ac:dyDescent="0.35">
      <c r="A76" s="64" t="s">
        <v>466</v>
      </c>
      <c r="B76" s="66" t="s">
        <v>467</v>
      </c>
    </row>
    <row r="77" spans="1:2" x14ac:dyDescent="0.35">
      <c r="A77" s="64" t="s">
        <v>468</v>
      </c>
      <c r="B77" s="66" t="s">
        <v>469</v>
      </c>
    </row>
    <row r="78" spans="1:2" x14ac:dyDescent="0.35">
      <c r="A78" s="64" t="s">
        <v>470</v>
      </c>
      <c r="B78" s="66" t="s">
        <v>471</v>
      </c>
    </row>
    <row r="79" spans="1:2" x14ac:dyDescent="0.35">
      <c r="A79" s="64" t="s">
        <v>472</v>
      </c>
      <c r="B79" s="66" t="s">
        <v>473</v>
      </c>
    </row>
    <row r="80" spans="1:2" x14ac:dyDescent="0.35">
      <c r="A80" s="64" t="s">
        <v>474</v>
      </c>
      <c r="B80" s="66" t="s">
        <v>475</v>
      </c>
    </row>
    <row r="81" spans="1:2" x14ac:dyDescent="0.35">
      <c r="A81" s="64" t="s">
        <v>476</v>
      </c>
      <c r="B81" s="66" t="s">
        <v>477</v>
      </c>
    </row>
    <row r="82" spans="1:2" x14ac:dyDescent="0.35">
      <c r="A82" s="64" t="s">
        <v>478</v>
      </c>
      <c r="B82" s="66" t="s">
        <v>479</v>
      </c>
    </row>
    <row r="83" spans="1:2" x14ac:dyDescent="0.35">
      <c r="A83" s="64" t="s">
        <v>480</v>
      </c>
      <c r="B83" s="66" t="s">
        <v>481</v>
      </c>
    </row>
    <row r="84" spans="1:2" x14ac:dyDescent="0.35">
      <c r="A84" s="64" t="s">
        <v>482</v>
      </c>
      <c r="B84" s="66" t="s">
        <v>483</v>
      </c>
    </row>
    <row r="85" spans="1:2" x14ac:dyDescent="0.35">
      <c r="A85" s="64" t="s">
        <v>484</v>
      </c>
      <c r="B85" s="66" t="s">
        <v>485</v>
      </c>
    </row>
    <row r="86" spans="1:2" x14ac:dyDescent="0.35">
      <c r="A86" s="64" t="s">
        <v>486</v>
      </c>
      <c r="B86" s="66" t="s">
        <v>487</v>
      </c>
    </row>
    <row r="87" spans="1:2" x14ac:dyDescent="0.35">
      <c r="A87" s="64" t="s">
        <v>488</v>
      </c>
      <c r="B87" s="66" t="s">
        <v>489</v>
      </c>
    </row>
    <row r="88" spans="1:2" x14ac:dyDescent="0.35">
      <c r="A88" s="64" t="s">
        <v>490</v>
      </c>
      <c r="B88" s="66" t="s">
        <v>491</v>
      </c>
    </row>
    <row r="89" spans="1:2" x14ac:dyDescent="0.35">
      <c r="A89" s="64" t="s">
        <v>492</v>
      </c>
      <c r="B89" s="66" t="s">
        <v>493</v>
      </c>
    </row>
    <row r="90" spans="1:2" x14ac:dyDescent="0.35">
      <c r="A90" s="64" t="s">
        <v>494</v>
      </c>
      <c r="B90" s="66" t="s">
        <v>495</v>
      </c>
    </row>
    <row r="91" spans="1:2" x14ac:dyDescent="0.35">
      <c r="A91" s="64" t="s">
        <v>496</v>
      </c>
      <c r="B91" s="66" t="s">
        <v>497</v>
      </c>
    </row>
    <row r="92" spans="1:2" x14ac:dyDescent="0.35">
      <c r="A92" s="64" t="s">
        <v>498</v>
      </c>
      <c r="B92" s="66" t="s">
        <v>499</v>
      </c>
    </row>
    <row r="93" spans="1:2" x14ac:dyDescent="0.35">
      <c r="A93" s="64" t="s">
        <v>500</v>
      </c>
      <c r="B93" s="66" t="s">
        <v>501</v>
      </c>
    </row>
    <row r="94" spans="1:2" x14ac:dyDescent="0.35">
      <c r="A94" s="64" t="s">
        <v>502</v>
      </c>
      <c r="B94" s="66" t="s">
        <v>503</v>
      </c>
    </row>
    <row r="95" spans="1:2" x14ac:dyDescent="0.35">
      <c r="A95" s="64" t="s">
        <v>504</v>
      </c>
      <c r="B95" s="66" t="s">
        <v>505</v>
      </c>
    </row>
    <row r="96" spans="1:2" x14ac:dyDescent="0.35">
      <c r="A96" s="64" t="s">
        <v>506</v>
      </c>
      <c r="B96" s="66" t="s">
        <v>507</v>
      </c>
    </row>
    <row r="97" spans="1:2" x14ac:dyDescent="0.35">
      <c r="A97" s="64" t="s">
        <v>508</v>
      </c>
      <c r="B97" s="66" t="s">
        <v>509</v>
      </c>
    </row>
    <row r="98" spans="1:2" x14ac:dyDescent="0.35">
      <c r="A98" s="64" t="s">
        <v>510</v>
      </c>
      <c r="B98" s="66" t="s">
        <v>511</v>
      </c>
    </row>
    <row r="99" spans="1:2" x14ac:dyDescent="0.35">
      <c r="A99" s="64" t="s">
        <v>512</v>
      </c>
      <c r="B99" s="66" t="s">
        <v>513</v>
      </c>
    </row>
    <row r="100" spans="1:2" x14ac:dyDescent="0.35">
      <c r="A100" s="64" t="s">
        <v>514</v>
      </c>
      <c r="B100" s="66" t="s">
        <v>515</v>
      </c>
    </row>
    <row r="101" spans="1:2" x14ac:dyDescent="0.35">
      <c r="A101" s="64" t="s">
        <v>516</v>
      </c>
      <c r="B101" s="66" t="s">
        <v>517</v>
      </c>
    </row>
    <row r="102" spans="1:2" x14ac:dyDescent="0.35">
      <c r="A102" s="64" t="s">
        <v>518</v>
      </c>
      <c r="B102" s="66" t="s">
        <v>519</v>
      </c>
    </row>
    <row r="103" spans="1:2" x14ac:dyDescent="0.35">
      <c r="A103" s="64" t="s">
        <v>520</v>
      </c>
      <c r="B103" s="66" t="s">
        <v>521</v>
      </c>
    </row>
    <row r="104" spans="1:2" x14ac:dyDescent="0.35">
      <c r="A104" s="64" t="s">
        <v>522</v>
      </c>
      <c r="B104" s="66" t="s">
        <v>523</v>
      </c>
    </row>
    <row r="105" spans="1:2" x14ac:dyDescent="0.35">
      <c r="A105" s="64" t="s">
        <v>524</v>
      </c>
      <c r="B105" s="66" t="s">
        <v>525</v>
      </c>
    </row>
    <row r="106" spans="1:2" x14ac:dyDescent="0.35">
      <c r="A106" s="64" t="s">
        <v>526</v>
      </c>
      <c r="B106" s="66" t="s">
        <v>527</v>
      </c>
    </row>
    <row r="107" spans="1:2" x14ac:dyDescent="0.35">
      <c r="A107" s="64" t="s">
        <v>528</v>
      </c>
      <c r="B107" s="66" t="s">
        <v>529</v>
      </c>
    </row>
    <row r="108" spans="1:2" x14ac:dyDescent="0.35">
      <c r="A108" s="64" t="s">
        <v>530</v>
      </c>
      <c r="B108" s="66" t="s">
        <v>531</v>
      </c>
    </row>
    <row r="109" spans="1:2" x14ac:dyDescent="0.35">
      <c r="A109" s="64" t="s">
        <v>532</v>
      </c>
      <c r="B109" s="66" t="s">
        <v>533</v>
      </c>
    </row>
    <row r="110" spans="1:2" x14ac:dyDescent="0.35">
      <c r="A110" s="64" t="s">
        <v>534</v>
      </c>
      <c r="B110" s="66" t="s">
        <v>535</v>
      </c>
    </row>
    <row r="111" spans="1:2" x14ac:dyDescent="0.35">
      <c r="A111" s="64" t="s">
        <v>536</v>
      </c>
      <c r="B111" s="66" t="s">
        <v>537</v>
      </c>
    </row>
    <row r="112" spans="1:2" x14ac:dyDescent="0.35">
      <c r="A112" s="64" t="s">
        <v>538</v>
      </c>
      <c r="B112" s="66" t="s">
        <v>539</v>
      </c>
    </row>
    <row r="113" spans="1:2" x14ac:dyDescent="0.35">
      <c r="A113" s="64" t="s">
        <v>540</v>
      </c>
      <c r="B113" s="66" t="s">
        <v>541</v>
      </c>
    </row>
    <row r="114" spans="1:2" x14ac:dyDescent="0.35">
      <c r="A114" s="64" t="s">
        <v>542</v>
      </c>
      <c r="B114" s="66" t="s">
        <v>543</v>
      </c>
    </row>
    <row r="115" spans="1:2" x14ac:dyDescent="0.35">
      <c r="A115" s="64" t="s">
        <v>544</v>
      </c>
      <c r="B115" s="66" t="s">
        <v>545</v>
      </c>
    </row>
    <row r="116" spans="1:2" x14ac:dyDescent="0.35">
      <c r="A116" s="64" t="s">
        <v>546</v>
      </c>
      <c r="B116" s="66" t="s">
        <v>547</v>
      </c>
    </row>
    <row r="117" spans="1:2" x14ac:dyDescent="0.35">
      <c r="A117" s="64" t="s">
        <v>548</v>
      </c>
      <c r="B117" s="66" t="s">
        <v>549</v>
      </c>
    </row>
    <row r="118" spans="1:2" x14ac:dyDescent="0.35">
      <c r="A118" s="64" t="s">
        <v>550</v>
      </c>
      <c r="B118" s="66" t="s">
        <v>551</v>
      </c>
    </row>
    <row r="119" spans="1:2" x14ac:dyDescent="0.35">
      <c r="A119" s="64" t="s">
        <v>552</v>
      </c>
      <c r="B119" s="66" t="s">
        <v>553</v>
      </c>
    </row>
    <row r="120" spans="1:2" x14ac:dyDescent="0.35">
      <c r="A120" s="64" t="s">
        <v>554</v>
      </c>
      <c r="B120" s="66" t="s">
        <v>555</v>
      </c>
    </row>
    <row r="121" spans="1:2" x14ac:dyDescent="0.35">
      <c r="A121" s="64" t="s">
        <v>556</v>
      </c>
      <c r="B121" s="66" t="s">
        <v>557</v>
      </c>
    </row>
    <row r="122" spans="1:2" x14ac:dyDescent="0.35">
      <c r="A122" s="64" t="s">
        <v>558</v>
      </c>
      <c r="B122" s="66" t="s">
        <v>559</v>
      </c>
    </row>
    <row r="123" spans="1:2" x14ac:dyDescent="0.35">
      <c r="A123" s="64" t="s">
        <v>560</v>
      </c>
      <c r="B123" s="66" t="s">
        <v>561</v>
      </c>
    </row>
    <row r="124" spans="1:2" x14ac:dyDescent="0.35">
      <c r="A124" s="64" t="s">
        <v>562</v>
      </c>
      <c r="B124" s="66" t="s">
        <v>563</v>
      </c>
    </row>
    <row r="125" spans="1:2" x14ac:dyDescent="0.35">
      <c r="A125" s="64" t="s">
        <v>564</v>
      </c>
      <c r="B125" s="66" t="s">
        <v>565</v>
      </c>
    </row>
    <row r="126" spans="1:2" x14ac:dyDescent="0.35">
      <c r="A126" s="64" t="s">
        <v>566</v>
      </c>
      <c r="B126" s="66" t="s">
        <v>567</v>
      </c>
    </row>
    <row r="127" spans="1:2" x14ac:dyDescent="0.35">
      <c r="A127" s="64" t="s">
        <v>568</v>
      </c>
      <c r="B127" s="66" t="s">
        <v>569</v>
      </c>
    </row>
    <row r="128" spans="1:2" x14ac:dyDescent="0.35">
      <c r="A128" s="64" t="s">
        <v>570</v>
      </c>
      <c r="B128" s="66" t="s">
        <v>571</v>
      </c>
    </row>
    <row r="129" spans="1:2" x14ac:dyDescent="0.35">
      <c r="A129" s="64" t="s">
        <v>572</v>
      </c>
      <c r="B129" s="66" t="s">
        <v>573</v>
      </c>
    </row>
    <row r="130" spans="1:2" x14ac:dyDescent="0.35">
      <c r="A130" s="64" t="s">
        <v>574</v>
      </c>
      <c r="B130" s="66" t="s">
        <v>575</v>
      </c>
    </row>
    <row r="131" spans="1:2" x14ac:dyDescent="0.35">
      <c r="A131" s="64" t="s">
        <v>576</v>
      </c>
      <c r="B131" s="66" t="s">
        <v>577</v>
      </c>
    </row>
    <row r="132" spans="1:2" x14ac:dyDescent="0.35">
      <c r="A132" s="64" t="s">
        <v>578</v>
      </c>
      <c r="B132" s="66" t="s">
        <v>579</v>
      </c>
    </row>
    <row r="133" spans="1:2" x14ac:dyDescent="0.35">
      <c r="A133" s="64" t="s">
        <v>580</v>
      </c>
      <c r="B133" s="66" t="s">
        <v>581</v>
      </c>
    </row>
    <row r="134" spans="1:2" x14ac:dyDescent="0.35">
      <c r="A134" s="64" t="s">
        <v>582</v>
      </c>
      <c r="B134" s="66" t="s">
        <v>583</v>
      </c>
    </row>
    <row r="135" spans="1:2" x14ac:dyDescent="0.35">
      <c r="A135" s="64" t="s">
        <v>584</v>
      </c>
      <c r="B135" s="66" t="s">
        <v>585</v>
      </c>
    </row>
    <row r="136" spans="1:2" x14ac:dyDescent="0.35">
      <c r="A136" s="64" t="s">
        <v>586</v>
      </c>
      <c r="B136" s="66" t="s">
        <v>587</v>
      </c>
    </row>
    <row r="137" spans="1:2" x14ac:dyDescent="0.35">
      <c r="A137" s="64" t="s">
        <v>588</v>
      </c>
      <c r="B137" s="66" t="s">
        <v>589</v>
      </c>
    </row>
    <row r="138" spans="1:2" x14ac:dyDescent="0.35">
      <c r="A138" s="64" t="s">
        <v>590</v>
      </c>
      <c r="B138" s="66" t="s">
        <v>591</v>
      </c>
    </row>
    <row r="139" spans="1:2" x14ac:dyDescent="0.35">
      <c r="A139" s="64" t="s">
        <v>592</v>
      </c>
      <c r="B139" s="66" t="s">
        <v>593</v>
      </c>
    </row>
    <row r="140" spans="1:2" x14ac:dyDescent="0.35">
      <c r="A140" s="64" t="s">
        <v>594</v>
      </c>
      <c r="B140" s="66" t="s">
        <v>595</v>
      </c>
    </row>
    <row r="141" spans="1:2" x14ac:dyDescent="0.35">
      <c r="A141" s="64" t="s">
        <v>596</v>
      </c>
      <c r="B141" s="66" t="s">
        <v>597</v>
      </c>
    </row>
    <row r="142" spans="1:2" x14ac:dyDescent="0.35">
      <c r="A142" s="64" t="s">
        <v>598</v>
      </c>
      <c r="B142" s="66" t="s">
        <v>599</v>
      </c>
    </row>
    <row r="143" spans="1:2" x14ac:dyDescent="0.35">
      <c r="A143" s="64" t="s">
        <v>600</v>
      </c>
      <c r="B143" s="66" t="s">
        <v>601</v>
      </c>
    </row>
    <row r="144" spans="1:2" x14ac:dyDescent="0.35">
      <c r="A144" s="64" t="s">
        <v>602</v>
      </c>
      <c r="B144" s="67" t="s">
        <v>603</v>
      </c>
    </row>
    <row r="145" spans="1:2" x14ac:dyDescent="0.35">
      <c r="A145" s="64" t="s">
        <v>604</v>
      </c>
      <c r="B145" s="66" t="s">
        <v>605</v>
      </c>
    </row>
    <row r="146" spans="1:2" x14ac:dyDescent="0.35">
      <c r="A146" s="64" t="s">
        <v>606</v>
      </c>
      <c r="B146" s="66" t="s">
        <v>607</v>
      </c>
    </row>
    <row r="147" spans="1:2" x14ac:dyDescent="0.35">
      <c r="A147" s="64" t="s">
        <v>608</v>
      </c>
      <c r="B147" s="66" t="s">
        <v>609</v>
      </c>
    </row>
    <row r="148" spans="1:2" x14ac:dyDescent="0.35">
      <c r="A148" s="64" t="s">
        <v>610</v>
      </c>
      <c r="B148" s="66" t="s">
        <v>611</v>
      </c>
    </row>
    <row r="149" spans="1:2" x14ac:dyDescent="0.35">
      <c r="A149" s="64" t="s">
        <v>612</v>
      </c>
      <c r="B149" s="66" t="s">
        <v>613</v>
      </c>
    </row>
    <row r="150" spans="1:2" x14ac:dyDescent="0.35">
      <c r="A150" s="64" t="s">
        <v>614</v>
      </c>
      <c r="B150" s="66" t="s">
        <v>615</v>
      </c>
    </row>
    <row r="151" spans="1:2" x14ac:dyDescent="0.35">
      <c r="A151" s="64" t="s">
        <v>616</v>
      </c>
      <c r="B151" s="66" t="s">
        <v>617</v>
      </c>
    </row>
    <row r="152" spans="1:2" x14ac:dyDescent="0.35">
      <c r="A152" s="64" t="s">
        <v>618</v>
      </c>
      <c r="B152" s="66" t="s">
        <v>619</v>
      </c>
    </row>
    <row r="153" spans="1:2" x14ac:dyDescent="0.35">
      <c r="A153" s="64" t="s">
        <v>620</v>
      </c>
      <c r="B153" s="66" t="s">
        <v>621</v>
      </c>
    </row>
    <row r="154" spans="1:2" x14ac:dyDescent="0.35">
      <c r="A154" s="64" t="s">
        <v>622</v>
      </c>
      <c r="B154" s="66" t="s">
        <v>623</v>
      </c>
    </row>
    <row r="155" spans="1:2" x14ac:dyDescent="0.35">
      <c r="A155" s="64" t="s">
        <v>624</v>
      </c>
      <c r="B155" s="66" t="s">
        <v>625</v>
      </c>
    </row>
    <row r="156" spans="1:2" x14ac:dyDescent="0.35">
      <c r="A156" s="64" t="s">
        <v>626</v>
      </c>
      <c r="B156" s="66" t="s">
        <v>627</v>
      </c>
    </row>
    <row r="157" spans="1:2" x14ac:dyDescent="0.35">
      <c r="A157" s="64" t="s">
        <v>628</v>
      </c>
      <c r="B157" s="66" t="s">
        <v>629</v>
      </c>
    </row>
    <row r="158" spans="1:2" x14ac:dyDescent="0.35">
      <c r="A158" s="64" t="s">
        <v>630</v>
      </c>
      <c r="B158" s="66" t="s">
        <v>631</v>
      </c>
    </row>
    <row r="159" spans="1:2" x14ac:dyDescent="0.35">
      <c r="A159" s="64" t="s">
        <v>632</v>
      </c>
      <c r="B159" s="66" t="s">
        <v>633</v>
      </c>
    </row>
    <row r="160" spans="1:2" x14ac:dyDescent="0.35">
      <c r="A160" s="64" t="s">
        <v>634</v>
      </c>
      <c r="B160" s="66" t="s">
        <v>635</v>
      </c>
    </row>
    <row r="161" spans="1:2" x14ac:dyDescent="0.35">
      <c r="A161" s="64" t="s">
        <v>636</v>
      </c>
      <c r="B161" s="66" t="s">
        <v>637</v>
      </c>
    </row>
    <row r="162" spans="1:2" x14ac:dyDescent="0.35">
      <c r="A162" s="64" t="s">
        <v>638</v>
      </c>
      <c r="B162" s="66" t="s">
        <v>639</v>
      </c>
    </row>
    <row r="163" spans="1:2" x14ac:dyDescent="0.35">
      <c r="A163" s="64" t="s">
        <v>640</v>
      </c>
      <c r="B163" s="66" t="s">
        <v>641</v>
      </c>
    </row>
    <row r="164" spans="1:2" x14ac:dyDescent="0.35">
      <c r="A164" s="64" t="s">
        <v>642</v>
      </c>
      <c r="B164" s="66" t="s">
        <v>643</v>
      </c>
    </row>
    <row r="165" spans="1:2" x14ac:dyDescent="0.35">
      <c r="A165" s="64" t="s">
        <v>644</v>
      </c>
      <c r="B165" s="66" t="s">
        <v>645</v>
      </c>
    </row>
    <row r="166" spans="1:2" x14ac:dyDescent="0.35">
      <c r="A166" s="64" t="s">
        <v>646</v>
      </c>
      <c r="B166" s="66" t="s">
        <v>647</v>
      </c>
    </row>
    <row r="167" spans="1:2" x14ac:dyDescent="0.35">
      <c r="A167" s="64" t="s">
        <v>648</v>
      </c>
      <c r="B167" s="66" t="s">
        <v>649</v>
      </c>
    </row>
    <row r="168" spans="1:2" x14ac:dyDescent="0.35">
      <c r="A168" s="64" t="s">
        <v>650</v>
      </c>
      <c r="B168" s="66" t="s">
        <v>651</v>
      </c>
    </row>
    <row r="169" spans="1:2" x14ac:dyDescent="0.35">
      <c r="A169" s="64" t="s">
        <v>652</v>
      </c>
      <c r="B169" s="66" t="s">
        <v>653</v>
      </c>
    </row>
    <row r="170" spans="1:2" x14ac:dyDescent="0.35">
      <c r="A170" s="64" t="s">
        <v>654</v>
      </c>
      <c r="B170" s="66" t="s">
        <v>655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FBB5B710EC95642953CBEBAAB49DA5C" ma:contentTypeVersion="12" ma:contentTypeDescription="Create a new document." ma:contentTypeScope="" ma:versionID="90b864f1dac60efc681eb33d92a770fb">
  <xsd:schema xmlns:xsd="http://www.w3.org/2001/XMLSchema" xmlns:xs="http://www.w3.org/2001/XMLSchema" xmlns:p="http://schemas.microsoft.com/office/2006/metadata/properties" xmlns:ns3="7592d753-d55e-4a9f-93cd-ef5282b5fd51" xmlns:ns4="f8016ec5-5f44-4a0e-a7e0-466b18821fae" targetNamespace="http://schemas.microsoft.com/office/2006/metadata/properties" ma:root="true" ma:fieldsID="2b229f1c51892b885acd326fd36a0d54" ns3:_="" ns4:_="">
    <xsd:import namespace="7592d753-d55e-4a9f-93cd-ef5282b5fd51"/>
    <xsd:import namespace="f8016ec5-5f44-4a0e-a7e0-466b18821fa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92d753-d55e-4a9f-93cd-ef5282b5fd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016ec5-5f44-4a0e-a7e0-466b18821fa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301678-325D-411A-B92B-2652771C45C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ECBC4C4-28A3-4ED9-9B12-E44EE16B88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92d753-d55e-4a9f-93cd-ef5282b5fd51"/>
    <ds:schemaRef ds:uri="f8016ec5-5f44-4a0e-a7e0-466b18821f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BEAF51-BC6C-4C11-9D2F-08F5756C5F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1) Tableau budgétaire 1</vt:lpstr>
      <vt:lpstr>2) Tableau budgétaire 2</vt:lpstr>
      <vt:lpstr>Bénéficiaires</vt:lpstr>
      <vt:lpstr>3) Notes d'explication</vt:lpstr>
      <vt:lpstr>4) Pour utilisation par PBSO</vt:lpstr>
      <vt:lpstr>5) Pour utilisation par MPTFO</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Mamadou Bamba</cp:lastModifiedBy>
  <cp:revision/>
  <dcterms:created xsi:type="dcterms:W3CDTF">2017-11-15T21:17:43Z</dcterms:created>
  <dcterms:modified xsi:type="dcterms:W3CDTF">2022-03-31T15:23:22Z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0x010100CFBB5B710EC95642953CBEBAAB49DA5C</vt:lpwstr>
  </property>
</Properties>
</file>