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brahima.barry\Desktop\"/>
    </mc:Choice>
  </mc:AlternateContent>
  <xr:revisionPtr revIDLastSave="0" documentId="8_{E4BD5039-729A-4CEC-9B25-50E12BA74F9F}" xr6:coauthVersionLast="45" xr6:coauthVersionMax="45" xr10:uidLastSave="{00000000-0000-0000-0000-000000000000}"/>
  <bookViews>
    <workbookView xWindow="-108" yWindow="-108" windowWidth="23256" windowHeight="12600" tabRatio="894"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6" i="1" l="1"/>
  <c r="D55" i="5"/>
  <c r="G35" i="1"/>
  <c r="E36" i="1"/>
  <c r="F36" i="1"/>
  <c r="E64" i="1"/>
  <c r="F64" i="1"/>
  <c r="H34" i="1"/>
  <c r="E35" i="1"/>
  <c r="F35" i="1"/>
  <c r="G139" i="5"/>
  <c r="G136" i="5"/>
  <c r="G67" i="1"/>
  <c r="G36" i="1" l="1"/>
  <c r="G64" i="1"/>
  <c r="H64" i="1" s="1"/>
  <c r="D35" i="1"/>
  <c r="E19" i="1"/>
  <c r="F70" i="1" l="1"/>
  <c r="F69" i="1"/>
  <c r="F136" i="5"/>
  <c r="F120" i="5"/>
  <c r="F132" i="5" s="1"/>
  <c r="J124" i="5"/>
  <c r="F75" i="1" l="1"/>
  <c r="E13" i="4"/>
  <c r="E131" i="5" l="1"/>
  <c r="D131" i="5"/>
  <c r="F13" i="4" l="1"/>
  <c r="E136" i="5"/>
  <c r="D13" i="4" s="1"/>
  <c r="E134" i="5"/>
  <c r="D11" i="4" s="1"/>
  <c r="D135" i="5"/>
  <c r="C12" i="4" s="1"/>
  <c r="D134" i="5"/>
  <c r="C11" i="4" s="1"/>
  <c r="E133" i="5"/>
  <c r="D10" i="4" s="1"/>
  <c r="E119" i="5"/>
  <c r="F119" i="5"/>
  <c r="F131" i="5" s="1"/>
  <c r="G119" i="5"/>
  <c r="G131" i="5" s="1"/>
  <c r="E75" i="1"/>
  <c r="E125" i="5"/>
  <c r="E137" i="5" s="1"/>
  <c r="D14" i="4" s="1"/>
  <c r="F125" i="5"/>
  <c r="F137" i="5" s="1"/>
  <c r="E14" i="4" s="1"/>
  <c r="G125" i="5"/>
  <c r="D125" i="5"/>
  <c r="E123" i="5"/>
  <c r="F123" i="5"/>
  <c r="G123" i="5"/>
  <c r="G135" i="5" s="1"/>
  <c r="D123" i="5"/>
  <c r="E122" i="5"/>
  <c r="F122" i="5"/>
  <c r="G122" i="5"/>
  <c r="D122" i="5"/>
  <c r="D133" i="5" s="1"/>
  <c r="C10" i="4" s="1"/>
  <c r="E121" i="5"/>
  <c r="F121" i="5"/>
  <c r="F133" i="5" s="1"/>
  <c r="G121" i="5"/>
  <c r="G133" i="5" s="1"/>
  <c r="D121" i="5"/>
  <c r="E120" i="5"/>
  <c r="G120" i="5"/>
  <c r="G132" i="5" s="1"/>
  <c r="D120" i="5"/>
  <c r="G105" i="5"/>
  <c r="F105" i="5"/>
  <c r="G83" i="5"/>
  <c r="G61" i="5"/>
  <c r="G72" i="5"/>
  <c r="G134" i="5" l="1"/>
  <c r="F11" i="4" s="1"/>
  <c r="G137" i="5"/>
  <c r="F14" i="4" s="1"/>
  <c r="E118" i="5"/>
  <c r="F134" i="5"/>
  <c r="E11" i="4" s="1"/>
  <c r="F135" i="5"/>
  <c r="E12" i="4" s="1"/>
  <c r="E10" i="4"/>
  <c r="E9" i="4"/>
  <c r="F118" i="5"/>
  <c r="G118" i="5"/>
  <c r="E135" i="5"/>
  <c r="D12" i="4" s="1"/>
  <c r="F12" i="4"/>
  <c r="H134" i="5" l="1"/>
  <c r="G138" i="5"/>
  <c r="F10" i="4"/>
  <c r="G130" i="5"/>
  <c r="F9" i="4"/>
  <c r="G113" i="5"/>
  <c r="G102" i="5"/>
  <c r="G94" i="5"/>
  <c r="G91" i="5"/>
  <c r="G80" i="5"/>
  <c r="G69" i="5"/>
  <c r="G57" i="5"/>
  <c r="G49" i="5"/>
  <c r="G46" i="5"/>
  <c r="G38" i="5"/>
  <c r="G35" i="5"/>
  <c r="G27" i="5"/>
  <c r="G24" i="5"/>
  <c r="G16" i="5"/>
  <c r="G13" i="5"/>
  <c r="G126" i="5" l="1"/>
  <c r="H73" i="1" l="1"/>
  <c r="H74" i="1"/>
  <c r="G57" i="1" l="1"/>
  <c r="G62" i="1"/>
  <c r="G75" i="1"/>
  <c r="G84" i="1"/>
  <c r="G92" i="1"/>
  <c r="G30" i="1"/>
  <c r="G19" i="1"/>
  <c r="G42" i="1"/>
  <c r="G47" i="1"/>
  <c r="G52" i="1"/>
  <c r="D119" i="5"/>
  <c r="G24" i="1" l="1"/>
  <c r="G85" i="1" l="1"/>
  <c r="G86" i="1" l="1"/>
  <c r="G140" i="5" s="1"/>
  <c r="G87" i="1" l="1"/>
  <c r="G93" i="1"/>
  <c r="G94" i="1"/>
  <c r="H71" i="1" l="1"/>
  <c r="E132" i="5" l="1"/>
  <c r="D9" i="4" s="1"/>
  <c r="F94" i="5" l="1"/>
  <c r="F83" i="5"/>
  <c r="F72" i="5"/>
  <c r="F61" i="5"/>
  <c r="E94" i="5"/>
  <c r="D94" i="5"/>
  <c r="E83" i="5"/>
  <c r="D83" i="5"/>
  <c r="D44" i="5"/>
  <c r="D137" i="5"/>
  <c r="C14" i="4" s="1"/>
  <c r="D132" i="5"/>
  <c r="C9" i="4" s="1"/>
  <c r="E138" i="5"/>
  <c r="F138" i="5" l="1"/>
  <c r="H135" i="5"/>
  <c r="H137" i="5"/>
  <c r="H31" i="5"/>
  <c r="E61" i="5"/>
  <c r="D61" i="5"/>
  <c r="D136" i="5"/>
  <c r="C13" i="4" s="1"/>
  <c r="E49" i="5"/>
  <c r="F49" i="5"/>
  <c r="D38" i="5"/>
  <c r="E38" i="5"/>
  <c r="F38" i="5"/>
  <c r="F27" i="5"/>
  <c r="F16" i="5"/>
  <c r="D16" i="5"/>
  <c r="E27" i="5"/>
  <c r="E16" i="5" l="1"/>
  <c r="D49" i="5"/>
  <c r="D27" i="5"/>
  <c r="E24" i="1"/>
  <c r="H23" i="1"/>
  <c r="H18" i="1"/>
  <c r="H17" i="1"/>
  <c r="H16" i="1"/>
  <c r="H61" i="1"/>
  <c r="H60" i="1"/>
  <c r="H56" i="1"/>
  <c r="H55" i="1"/>
  <c r="H54" i="1"/>
  <c r="H51" i="1"/>
  <c r="H50" i="1"/>
  <c r="H49" i="1"/>
  <c r="H46" i="1"/>
  <c r="H45" i="1"/>
  <c r="H41" i="1"/>
  <c r="H40" i="1"/>
  <c r="H33" i="1"/>
  <c r="H27" i="1"/>
  <c r="H28" i="1"/>
  <c r="H29" i="1"/>
  <c r="H22" i="1"/>
  <c r="H72" i="1"/>
  <c r="H68" i="1"/>
  <c r="H69" i="1"/>
  <c r="H70" i="1"/>
  <c r="E62" i="1"/>
  <c r="F62" i="1"/>
  <c r="E30" i="1"/>
  <c r="F30" i="1"/>
  <c r="F24" i="1"/>
  <c r="D19" i="1"/>
  <c r="F19" i="1"/>
  <c r="D75" i="1" l="1"/>
  <c r="F26" i="4" l="1"/>
  <c r="D30" i="1" l="1"/>
  <c r="D23" i="4" l="1"/>
  <c r="E23" i="4"/>
  <c r="F23" i="4"/>
  <c r="C23" i="4"/>
  <c r="F7" i="4"/>
  <c r="E7" i="4"/>
  <c r="D7" i="4"/>
  <c r="C7" i="4"/>
  <c r="D8" i="4" l="1"/>
  <c r="E8" i="4"/>
  <c r="E130" i="5"/>
  <c r="F130" i="5"/>
  <c r="D130" i="5"/>
  <c r="F126" i="5"/>
  <c r="E113" i="5"/>
  <c r="F113" i="5"/>
  <c r="E102" i="5"/>
  <c r="F102" i="5"/>
  <c r="E91" i="5"/>
  <c r="F91" i="5"/>
  <c r="E80" i="5"/>
  <c r="F80" i="5"/>
  <c r="E72" i="5"/>
  <c r="E69" i="5"/>
  <c r="F69" i="5"/>
  <c r="E57" i="5"/>
  <c r="F57" i="5"/>
  <c r="E46" i="5"/>
  <c r="F46" i="5"/>
  <c r="E35" i="5"/>
  <c r="F35" i="5"/>
  <c r="E24" i="5"/>
  <c r="F24" i="5"/>
  <c r="E13" i="5"/>
  <c r="F13" i="5"/>
  <c r="D13" i="5"/>
  <c r="H17" i="5"/>
  <c r="F101" i="1"/>
  <c r="D62" i="1"/>
  <c r="D105" i="5" s="1"/>
  <c r="E105" i="5"/>
  <c r="D57" i="1"/>
  <c r="E57" i="1"/>
  <c r="D52" i="1"/>
  <c r="E52" i="1"/>
  <c r="E126" i="5" l="1"/>
  <c r="D24" i="1"/>
  <c r="D42" i="1"/>
  <c r="D47" i="1"/>
  <c r="D72" i="5" s="1"/>
  <c r="D64" i="1" l="1"/>
  <c r="D85" i="1" s="1"/>
  <c r="D15" i="4"/>
  <c r="D16" i="4" s="1"/>
  <c r="D17" i="4" s="1"/>
  <c r="E15" i="4"/>
  <c r="D36" i="1"/>
  <c r="D92" i="1"/>
  <c r="E92" i="1"/>
  <c r="E42" i="1"/>
  <c r="E16" i="4" l="1"/>
  <c r="E17" i="4" s="1"/>
  <c r="D118" i="5"/>
  <c r="E79" i="1"/>
  <c r="H67" i="1"/>
  <c r="H75" i="1" s="1"/>
  <c r="E85" i="1" l="1"/>
  <c r="F84" i="1"/>
  <c r="E84" i="1"/>
  <c r="D84" i="1"/>
  <c r="D86" i="1" l="1"/>
  <c r="E86" i="1"/>
  <c r="E139" i="5" s="1"/>
  <c r="E140" i="5" s="1"/>
  <c r="E93" i="1" l="1"/>
  <c r="D24" i="4" s="1"/>
  <c r="D94" i="1"/>
  <c r="C25" i="4" s="1"/>
  <c r="D139" i="5"/>
  <c r="E87" i="1"/>
  <c r="E94" i="1"/>
  <c r="D25" i="4" s="1"/>
  <c r="D93" i="1"/>
  <c r="H93" i="1" s="1"/>
  <c r="D87" i="1"/>
  <c r="D95" i="1" s="1"/>
  <c r="C26" i="4" s="1"/>
  <c r="D96" i="1" l="1"/>
  <c r="E95" i="1"/>
  <c r="D26" i="4" s="1"/>
  <c r="C24" i="4"/>
  <c r="H44" i="1"/>
  <c r="I47" i="1" s="1"/>
  <c r="H32" i="1"/>
  <c r="H26" i="1"/>
  <c r="H21" i="1"/>
  <c r="I35" i="1" l="1"/>
  <c r="H35" i="1"/>
  <c r="H36" i="1" s="1"/>
  <c r="E96" i="1"/>
  <c r="I96" i="1"/>
  <c r="F8" i="4" l="1"/>
  <c r="F15" i="4" l="1"/>
  <c r="F16" i="4" s="1"/>
  <c r="F17" i="4" s="1"/>
  <c r="F92" i="1" l="1"/>
  <c r="H125" i="5"/>
  <c r="H124" i="5"/>
  <c r="H123" i="5"/>
  <c r="H121" i="5"/>
  <c r="H120" i="5"/>
  <c r="H119" i="5"/>
  <c r="H24" i="1" l="1"/>
  <c r="H42" i="1"/>
  <c r="H57" i="1"/>
  <c r="H52" i="1"/>
  <c r="H47" i="1"/>
  <c r="H62" i="1"/>
  <c r="H30" i="1"/>
  <c r="H19" i="1"/>
  <c r="C8" i="4"/>
  <c r="G8" i="4" s="1"/>
  <c r="D113" i="5"/>
  <c r="H112" i="5"/>
  <c r="H111" i="5"/>
  <c r="H110" i="5"/>
  <c r="H109" i="5"/>
  <c r="H108" i="5"/>
  <c r="H107" i="5"/>
  <c r="H106" i="5"/>
  <c r="H73" i="5"/>
  <c r="H74" i="5"/>
  <c r="H75" i="5"/>
  <c r="H76" i="5"/>
  <c r="H77" i="5"/>
  <c r="H78" i="5"/>
  <c r="H79" i="5"/>
  <c r="D80" i="5"/>
  <c r="H84" i="5"/>
  <c r="H85" i="5"/>
  <c r="H86" i="5"/>
  <c r="H87" i="5"/>
  <c r="H88" i="5"/>
  <c r="H89" i="5"/>
  <c r="H90" i="5"/>
  <c r="D91" i="5"/>
  <c r="H95" i="5"/>
  <c r="H96" i="5"/>
  <c r="H97" i="5"/>
  <c r="H98" i="5"/>
  <c r="H99" i="5"/>
  <c r="H100" i="5"/>
  <c r="H101" i="5"/>
  <c r="D102" i="5"/>
  <c r="H62" i="5"/>
  <c r="H63" i="5"/>
  <c r="H64" i="5"/>
  <c r="H65" i="5"/>
  <c r="H66" i="5"/>
  <c r="H67" i="5"/>
  <c r="H68" i="5"/>
  <c r="D69" i="5"/>
  <c r="H28" i="5"/>
  <c r="H29" i="5"/>
  <c r="H30" i="5"/>
  <c r="H32" i="5"/>
  <c r="H33" i="5"/>
  <c r="H34" i="5"/>
  <c r="D35" i="5"/>
  <c r="H35" i="5" s="1"/>
  <c r="H39" i="5"/>
  <c r="H40" i="5"/>
  <c r="H41" i="5"/>
  <c r="H42" i="5"/>
  <c r="H43" i="5"/>
  <c r="H44" i="5"/>
  <c r="H45" i="5"/>
  <c r="D46" i="5"/>
  <c r="H50" i="5"/>
  <c r="H51" i="5"/>
  <c r="H52" i="5"/>
  <c r="H53" i="5"/>
  <c r="H54" i="5"/>
  <c r="H55" i="5"/>
  <c r="H56" i="5"/>
  <c r="D57" i="5"/>
  <c r="H18" i="5"/>
  <c r="H19" i="5"/>
  <c r="H20" i="5"/>
  <c r="H21" i="5"/>
  <c r="H22" i="5"/>
  <c r="H23" i="5"/>
  <c r="D24" i="5"/>
  <c r="H24" i="5" s="1"/>
  <c r="H118" i="5" l="1"/>
  <c r="H131" i="5"/>
  <c r="G13" i="4"/>
  <c r="H132" i="5"/>
  <c r="G10" i="4"/>
  <c r="G14" i="4"/>
  <c r="G12" i="4"/>
  <c r="G9" i="4"/>
  <c r="H133" i="5"/>
  <c r="H80" i="5"/>
  <c r="H113" i="5"/>
  <c r="H102" i="5"/>
  <c r="H91" i="5"/>
  <c r="H69" i="5"/>
  <c r="H46" i="5"/>
  <c r="H57" i="5"/>
  <c r="D138" i="5" l="1"/>
  <c r="H136" i="5"/>
  <c r="D126" i="5"/>
  <c r="H126" i="5" s="1"/>
  <c r="H122" i="5"/>
  <c r="H138" i="5" l="1"/>
  <c r="D140" i="5"/>
  <c r="H27" i="5"/>
  <c r="F57" i="1"/>
  <c r="F52" i="1"/>
  <c r="F47" i="1"/>
  <c r="F42" i="1"/>
  <c r="G11" i="4" l="1"/>
  <c r="C15" i="4"/>
  <c r="F85" i="1"/>
  <c r="H38" i="5"/>
  <c r="H72" i="5"/>
  <c r="H83" i="5"/>
  <c r="H94" i="5"/>
  <c r="H49" i="5"/>
  <c r="F25" i="4"/>
  <c r="F24" i="4"/>
  <c r="H16" i="5"/>
  <c r="H105" i="5"/>
  <c r="C29" i="6"/>
  <c r="C40" i="6"/>
  <c r="H61" i="5"/>
  <c r="C18" i="6"/>
  <c r="C7" i="6"/>
  <c r="D10" i="6" s="1"/>
  <c r="C16" i="4" l="1"/>
  <c r="G16" i="4" s="1"/>
  <c r="G15" i="4"/>
  <c r="H85" i="1"/>
  <c r="H86" i="1" s="1"/>
  <c r="H87" i="1" s="1"/>
  <c r="D45" i="6"/>
  <c r="D47" i="6"/>
  <c r="D46" i="6"/>
  <c r="D43" i="6"/>
  <c r="D44" i="6"/>
  <c r="D34" i="6"/>
  <c r="D36" i="6"/>
  <c r="D32" i="6"/>
  <c r="D33" i="6"/>
  <c r="D35" i="6"/>
  <c r="D24" i="6"/>
  <c r="D25" i="6"/>
  <c r="D21" i="6"/>
  <c r="D22" i="6"/>
  <c r="D23" i="6"/>
  <c r="D12" i="6"/>
  <c r="D11" i="6"/>
  <c r="D14" i="6"/>
  <c r="D13" i="6"/>
  <c r="C17" i="4" l="1"/>
  <c r="G17" i="4" s="1"/>
  <c r="F86" i="1"/>
  <c r="F139" i="5" s="1"/>
  <c r="F140" i="5" s="1"/>
  <c r="F102" i="1"/>
  <c r="C30" i="6"/>
  <c r="C41" i="6"/>
  <c r="C19" i="6"/>
  <c r="C8" i="6"/>
  <c r="F94" i="1" l="1"/>
  <c r="E25" i="4" s="1"/>
  <c r="I30" i="1"/>
  <c r="I19" i="1"/>
  <c r="I24" i="1"/>
  <c r="I42" i="1"/>
  <c r="I57" i="1"/>
  <c r="I52" i="1"/>
  <c r="I62" i="1"/>
  <c r="F87" i="1"/>
  <c r="F95" i="1" s="1"/>
  <c r="H95" i="1" s="1"/>
  <c r="F93" i="1"/>
  <c r="I75" i="1"/>
  <c r="H94" i="1" l="1"/>
  <c r="H96" i="1" s="1"/>
  <c r="H140" i="5"/>
  <c r="H139" i="5"/>
  <c r="F98" i="1"/>
  <c r="F99" i="1" s="1"/>
  <c r="E24" i="4"/>
  <c r="E26" i="4"/>
  <c r="F96" i="1"/>
</calcChain>
</file>

<file path=xl/sharedStrings.xml><?xml version="1.0" encoding="utf-8"?>
<sst xmlns="http://schemas.openxmlformats.org/spreadsheetml/2006/main" count="697" uniqueCount="549">
  <si>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</si>
  <si>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</si>
  <si>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</si>
  <si>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t>
  </si>
  <si>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</si>
  <si>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</si>
  <si>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</si>
  <si>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</si>
  <si>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</si>
  <si>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</si>
  <si>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Organisation recipiendiaire 4 (budget en USD)</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</si>
  <si>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</si>
  <si>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</si>
  <si>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</si>
  <si>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OIM GUINEE</t>
  </si>
  <si>
    <t>OIM COTE D'IVOIRE</t>
  </si>
  <si>
    <t>FAO GUINEE</t>
  </si>
  <si>
    <t>FAO  COTE D'IVOIRE</t>
  </si>
  <si>
    <t>OBJECTIF</t>
  </si>
  <si>
    <t xml:space="preserve">Les communautés frontalières Guinée – Côte d’Ivoire sont engagées durablement dans la prévention des conflits agriculteurs éleveurs et la résilience des populations transhumantes est rendue possible via la collaboration communautés et forces de sécurité transfrontalières. </t>
  </si>
  <si>
    <t xml:space="preserve">RESULTAT 1: </t>
  </si>
  <si>
    <t xml:space="preserve">Résultat I : La sécurité communautaireLes communautés (liée à la transhumance et l’accès aux ressources naturelles) des zones frontalières entre la Guinée et la Côte d’Ivoire  ont une meilleure compréhension des enjeux et dynamiques  liés à la transhumance et l’accès aux ressources naturelles autour de cette zone. </t>
  </si>
  <si>
    <t>Produit 1.1:</t>
  </si>
  <si>
    <t xml:space="preserve">Produit.1.1. :  L’ outil de suivi  des transhumances (TTT) est mis en place et opérationnel  dans les zones frontalières entre la Guinée et la Côte d’Ivoire </t>
  </si>
  <si>
    <t>Activite 1.1.1</t>
  </si>
  <si>
    <r>
      <t>Cartographie</t>
    </r>
    <r>
      <rPr>
        <sz val="11"/>
        <color theme="1"/>
        <rFont val="Calibri"/>
        <family val="2"/>
        <scheme val="minor"/>
      </rPr>
      <t xml:space="preserve"> : Organisation d’ateliers visant à discuter de la méthodologie et outils de suivi des transhumances (TTT) de l’OIM à l’ensemble des partenaires identifiés. Ces ateliers sont l’occasion de confirmer le calendrier et le sens des transhumance, de cartographier les couloirs de transhumance et de localiser les points de comptage qui seront utiles à la mise en œuvre de l’outil de comptage du TTT et les zones de tension requérant la mise en place de l’outil d’alerte du TTT. </t>
    </r>
  </si>
  <si>
    <t>4</t>
  </si>
  <si>
    <t>Activite 1.1.2</t>
  </si>
  <si>
    <r>
      <t>Comptage</t>
    </r>
    <r>
      <rPr>
        <sz val="11"/>
        <color theme="1"/>
        <rFont val="Calibri"/>
        <family val="2"/>
        <scheme val="minor"/>
      </rPr>
      <t> : Mise en œuvre de l’outil de comptage du TTT le long de la frontière Guinée – Côte d’Ivoire au cours des périodes de transhumance, permettant d’estimer le nombre d’animaux et d’éleveurs effectuant la transhumance et passant cette frontière</t>
    </r>
    <r>
      <rPr>
        <sz val="12"/>
        <color theme="1"/>
        <rFont val="Calibri"/>
        <family val="2"/>
        <scheme val="minor"/>
      </rPr>
      <t xml:space="preserve"> (Collecte de données - Comptage (8 points/6 mois par an)</t>
    </r>
  </si>
  <si>
    <t>Activite 1.1.3</t>
  </si>
  <si>
    <t>Alerte : Alerte : Mise en place du système d’alerte précoce du TTT afin de fournir des informations rapides quant aux mouvements et évènements risquant de déstabiliser les zones de travail du projet (Alerte (3 zones/18 mois))</t>
  </si>
  <si>
    <t>Produit total 1.1</t>
  </si>
  <si>
    <t>Produit 1.2:</t>
  </si>
  <si>
    <t xml:space="preserve">Produit 1.2.  Les données et analyses issues du système d’alerte et de comptage (TTT) fournissent des informations pertinentes aux autorités et acteurs locaux permettant de réduire les risques de conflits entre éleveurs et agriculteurs sur les zones transfrontalières du projet et d’assurer une transhumance pacifiée. </t>
  </si>
  <si>
    <t>Activite 1.2.1</t>
  </si>
  <si>
    <t xml:space="preserve"> Réalisation d'une étude de base pour compléter l’état des lieux des conflits intercommunautaires et cartographier les différentes structures ou mecanisme   œuvrant dans la consolidation de la paix et la cohesion sociale dans la zone frontalière Guinée - Côte d'ivoire (Liste des acteurs et mise en réseau pour l’utilisation des rapports et des informations liés aux systèmes TTT en vue de prévenir les conflits liés aux déplacements et arrivées des transhumants) </t>
  </si>
  <si>
    <t>Activite 1.2.2</t>
  </si>
  <si>
    <t>Rapports de comptage produits à l’issue de chaque cycle de transhumance (montée et descente par année). Les rapports d’alertes sont systématiquement transmis à un point focal qui les analyse puis les transmet aux divers acteurs susceptibles de mettre en œuvre des actions visant à prévenir ou atténuer les conflits.</t>
  </si>
  <si>
    <t>Activite 1.2.3</t>
  </si>
  <si>
    <t>A la fin de chaque cycle de transhumance (une fois par an), les différents acteurs identifiés sont réunis pour que leur soit présentée la méthodologie et les résultats du TTT, qu’ils se les approprient et que cela les guide en matière de prise de décisions futures.</t>
  </si>
  <si>
    <t>Produit total 1.2</t>
  </si>
  <si>
    <t>Produit 1.3:</t>
  </si>
  <si>
    <t>Les cadres de concertation et de coordination entre les communautés et les autorités administratives et locales des deux pays sont organisés en tenant compte des dispositifs régionaux, encouragent la participation des jeunes et des femmes, et se mobilisent sur la base des informations collectées pour fonder leurs décisions et prévenir de potentiels conflits.</t>
  </si>
  <si>
    <t>Activite 1.3.1</t>
  </si>
  <si>
    <t xml:space="preserve">Ateliers transfrontaliers rassemblant les comités/mécanismes communautaires de part et d’autre (et en commun) de la frontière afin d’identifier les défis communs et les bonnes pratiques permettant d’y répondre </t>
  </si>
  <si>
    <t>Activite 1.3.2</t>
  </si>
  <si>
    <t xml:space="preserve">Développement et mise en œuvre d'un plan de communication et de sensibilisation à la résolution des conflits et à la consolidation de la paix liées à la transhumance et sensible à la participation des jeunes et des femmes </t>
  </si>
  <si>
    <t>Activite 1.3.3</t>
  </si>
  <si>
    <t>Création d’un cadre de concertation/coopération transfrontalier qui définit les responsabilités et les mesures à prendre en matière de prévention de conflit et de gestion des ressources naturelles, en coordination avec les autorités locales</t>
  </si>
  <si>
    <t xml:space="preserve"> Activités 1.3.4 </t>
  </si>
  <si>
    <t xml:space="preserve">Réalisation de six campagnes de sensibilisation relative à la transhumance dans la zone transfrontalière à travers plusieurs méthodologies (focus groupes- radios communautaires, sensibilisation de masse avec des affiches ; boites à images) </t>
  </si>
  <si>
    <t>Produit total 1.3</t>
  </si>
  <si>
    <t>Produit 1.4:</t>
  </si>
  <si>
    <t xml:space="preserve">Les acteurs (dont les chefs traditionnels) sont formés, informés et s’accordent sur les règlementations relatives à la gestion des ressources naturelles, à la gestion de la transhumance et au foncier rural avec une attention particulière au genre, </t>
  </si>
  <si>
    <t>Activite 1.4.1</t>
  </si>
  <si>
    <t>Organisation de quatre sessions (100 participants par session) de vulgarisation des textes relatifs à la transhumance et au déplacement du bétail en langues locales dans les deux pays à l’intention des autorités, membres des structures concernées par l’élevage et l’agriculture</t>
  </si>
  <si>
    <t>Activite 1.4.2</t>
  </si>
  <si>
    <r>
      <rPr>
        <sz val="7"/>
        <rFont val="Times New Roman"/>
        <family val="1"/>
      </rPr>
      <t xml:space="preserve"> </t>
    </r>
    <r>
      <rPr>
        <sz val="11"/>
        <rFont val="Calibri"/>
        <family val="2"/>
      </rPr>
      <t xml:space="preserve">Mise en place et vulgarisation de calendriers agro-pastoraux transfrontaliers dans les zones conflictogènes </t>
    </r>
  </si>
  <si>
    <t>Produit total 1.4</t>
  </si>
  <si>
    <t>Total Résultat 1</t>
  </si>
  <si>
    <t>RESULTAT 2:</t>
  </si>
  <si>
    <t xml:space="preserve"> Les communautés dans la zone frontalière entre la Guinée et la Côte d’Ivoire adoptent des solutions aux conflits issues des cadres de concertation et de l’analyse des données </t>
  </si>
  <si>
    <t xml:space="preserve">Produit 2.1 </t>
  </si>
  <si>
    <t>Les couloirs et autres infrastructures de transhumance sont viabilisés avec l’appui des communautés/autorités concourant au renforcement de la confiance entre les autorités et les populations riveraines.</t>
  </si>
  <si>
    <t>Activite 2.1.1</t>
  </si>
  <si>
    <t>Réalisation d'une étude de faisabilité, d'identification et de traçage des couloirs de transhumance (y compris les infrastructures à réaliser).</t>
  </si>
  <si>
    <t>Activite 2.1.2</t>
  </si>
  <si>
    <t>Réalisation du balisage et réhabilitation des couloirs de transhumance et des infrastructures de viabilisation dans les deux (2) pays (4 points d'eau ; 4 parcs de vaccination ; 2 aires de repos ; 2 zones astrales de 10 ha scarifiées, postes d’entrée à bétail.</t>
  </si>
  <si>
    <t>Produit total 2.1</t>
  </si>
  <si>
    <t xml:space="preserve">Produit 2.2 </t>
  </si>
  <si>
    <t>Les centres multifonctionnels d'activités socio-économiques/cellule d'appui conseils pour les jeunes filles et garçons sont créés et/ou renforcés et fonctionnels.</t>
  </si>
  <si>
    <t>Activite 2.2.1</t>
  </si>
  <si>
    <t>Diagnostic des infrastructures existantes, des opportunités en formation et cartographie des acteurs associatifs sur la zone cible.</t>
  </si>
  <si>
    <t>Activite' 2.2.2</t>
  </si>
  <si>
    <t>Renforcement des capacités (matériel, réhabilitation d'infrastructures, gestion de centre de jeunes, activités sociales…) de deux (2) centres multifonctionnels. (1 par pays).</t>
  </si>
  <si>
    <t>Activite 2.2.3</t>
  </si>
  <si>
    <t>Formation en entreprenariat et soutien aux initiatives socio-culturelles de 200 jeunes (100 par pays) et fourniture de kits adaptés.</t>
  </si>
  <si>
    <t>Produit total 2.2</t>
  </si>
  <si>
    <t>Produit 2.3</t>
  </si>
  <si>
    <t>Des chaînes de valeurs autour des filières porteuses comme la pisciculture, les produits forestiers non ligneux et les produits maraichers sont développées, prenant compte des opportunités/complémentarités des marchés frontaliers et soutiennent l’économie verte en faveur des groupements de femmes et de jeunes.</t>
  </si>
  <si>
    <t>Activite 2.3.1</t>
  </si>
  <si>
    <t xml:space="preserve">Identifier les groupements et les membres des groupements d’intérêt économique des femmes et des jeunes </t>
  </si>
  <si>
    <t>Activite 2.3.2</t>
  </si>
  <si>
    <t>Former les membres des groupements en microprojet, en vie associative et développement organisationnel, technique de négociation et de gestion pacifique des conflits.</t>
  </si>
  <si>
    <t>Activite 2.3.3</t>
  </si>
  <si>
    <t xml:space="preserve">Appuyer la mise en place de Groupements d’Intérêt Economiques (GIE) de 200 (100 par pays) Jeunes et des femmes en tenant compte des opportunités économique de la zone </t>
  </si>
  <si>
    <t>Produit total 2.3</t>
  </si>
  <si>
    <t>Produit 2.4</t>
  </si>
  <si>
    <t>Des micro-projets agricoles transfrontaliers de cohésion sociale respectueux de l’environnement sont développés entre les communautés transfrontalières.</t>
  </si>
  <si>
    <t>Activite 2.4.1</t>
  </si>
  <si>
    <t>Mettre en place des comités mixtes de jeunes (femmes et hommes) pour l’identification des micro-projets agricoles transfrontaliers de cohésion sociale</t>
  </si>
  <si>
    <t>Activite 2.4.2</t>
  </si>
  <si>
    <t>Appuyer l’organisation de sessions d’identification des micro-projets agricoles transfrontaliers de cohésion sociale et d’utilité communautaires à travers un comité local mis en place à cet effet</t>
  </si>
  <si>
    <t>Activite 2.4.3</t>
  </si>
  <si>
    <t>Accompagner le financement de 10 micro-projets agricoles transfrontaliers viables et à haut impact communautaire en faveur de la paix et de la cohésion sociale</t>
  </si>
  <si>
    <t>Produit total 2.4</t>
  </si>
  <si>
    <t>Produit 2.5</t>
  </si>
  <si>
    <t xml:space="preserve">Des parcelles agricoles communautaires sont mises en valeur en adoptant des itinéraires techniques résilientes au changement climatique et sécurisées (notamment pour les femmes) </t>
  </si>
  <si>
    <t>Activite 2.5.1</t>
  </si>
  <si>
    <t xml:space="preserve">Appui à la production et à l’aménagement de parcelle agricole communautaire pour renforcer la cohésion sociale </t>
  </si>
  <si>
    <t>Activite 2.5.2</t>
  </si>
  <si>
    <t xml:space="preserve">Organisation /redynamisation de quatre marchés transfrontaliers (2) par pays </t>
  </si>
  <si>
    <t>Produit total 2.5</t>
  </si>
  <si>
    <t>Coûts direct</t>
  </si>
  <si>
    <t>Cout de personnel du projet si pas inclus dans les activites si-dessus</t>
  </si>
  <si>
    <t>1 Coordinateur/3 Chargé de projet/4 Assistants/1 M&amp;E</t>
  </si>
  <si>
    <t>Couts operationnels si pas inclus dans les activites si-dessus</t>
  </si>
  <si>
    <t>Fournitures et autres matériels de bureau (Forfait) (ordinateur portable, appareil photo numérique, vidéo projecteur</t>
  </si>
  <si>
    <t>Equipement vehicule et mobilier -Carburant</t>
  </si>
  <si>
    <t>Achat vehicule</t>
  </si>
  <si>
    <t>Budget de suivi</t>
  </si>
  <si>
    <t xml:space="preserve">Suivi et visibilité du projet </t>
  </si>
  <si>
    <t xml:space="preserve">Budget Enquête </t>
  </si>
  <si>
    <t>Budget Enquête de perception</t>
  </si>
  <si>
    <t>Budget pour l'évaluation finale indépendante</t>
  </si>
  <si>
    <t>Evaluation finale indépendante du projet (cabinet)</t>
  </si>
  <si>
    <t>Coûts supplémentaires total</t>
  </si>
  <si>
    <t>Totaux</t>
  </si>
  <si>
    <t>Organisation recipiendiaire 1</t>
  </si>
  <si>
    <t>Organisation recipiendiaire 2</t>
  </si>
  <si>
    <t>Organisation recipiendiaire 3</t>
  </si>
  <si>
    <t>Organisation recipiendiaire 4</t>
  </si>
  <si>
    <t>Sous-budget total du projet</t>
  </si>
  <si>
    <t>Coûts indirects (7%):</t>
  </si>
  <si>
    <t>Répartition des tranches basée sur la performance</t>
  </si>
  <si>
    <t>Tranche %</t>
  </si>
  <si>
    <t>Première tranche</t>
  </si>
  <si>
    <t>Deuxième tranche</t>
  </si>
  <si>
    <t>Troisième tranche (le cas échéant)</t>
  </si>
  <si>
    <t>$ alloué à GEWE</t>
  </si>
  <si>
    <t>% alloué à GEWE</t>
  </si>
  <si>
    <t>$ alloué à S&amp;E</t>
  </si>
  <si>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</si>
  <si>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</si>
  <si>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</si>
  <si>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</si>
  <si>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</si>
  <si>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</si>
  <si>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</si>
  <si>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</si>
  <si>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</si>
  <si>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</si>
  <si>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</si>
  <si>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</si>
  <si>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</si>
  <si>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</si>
  <si>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</si>
  <si>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</si>
  <si>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</si>
  <si>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</si>
  <si>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</si>
  <si>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</si>
  <si>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</si>
  <si>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</si>
  <si>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Produit 2.1</t>
  </si>
  <si>
    <t>Total pour produit 2.1 (du tableau 1)</t>
  </si>
  <si>
    <t>Produit 2.2</t>
  </si>
  <si>
    <t>Total pour produit 2.2 (du tableau 1)</t>
  </si>
  <si>
    <t>Total pour produit 2.3 (du tableau 1)</t>
  </si>
  <si>
    <t>Total pour produit 2.4 (du tableau 1)</t>
  </si>
  <si>
    <t>Total pour produit 3.1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</si>
  <si>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</si>
  <si>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</si>
  <si>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</si>
  <si>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</si>
  <si>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</si>
  <si>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</si>
  <si>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</si>
  <si>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</si>
  <si>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</si>
  <si>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</si>
  <si>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</si>
  <si>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</si>
  <si>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</si>
  <si>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</si>
  <si>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</si>
  <si>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</si>
  <si>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</si>
  <si>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</si>
  <si>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</si>
  <si>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</si>
  <si>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</si>
  <si>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</si>
  <si>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</si>
  <si>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Recipient Agency 1</t>
  </si>
  <si>
    <t>Recipient Agency 2</t>
  </si>
  <si>
    <t>Recipient Agency 3</t>
  </si>
  <si>
    <t>Recipient Agency 4</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</si>
  <si>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</si>
  <si>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</si>
  <si>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</si>
  <si>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</si>
  <si>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</si>
  <si>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</si>
  <si>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</si>
  <si>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Sub-Total</t>
  </si>
  <si>
    <t>7% Indirect Costs</t>
  </si>
  <si>
    <t>Performance-Based Tranche Breakdown</t>
  </si>
  <si>
    <t>Recip Agency 1</t>
  </si>
  <si>
    <t>Recip Agency 2</t>
  </si>
  <si>
    <t>Recip Agency 3</t>
  </si>
  <si>
    <t>Recip Agency 4</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</si>
  <si>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</si>
  <si>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</si>
  <si>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</si>
  <si>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</si>
  <si>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</si>
  <si>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</si>
  <si>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</si>
  <si>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</si>
  <si>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</si>
  <si>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</si>
  <si>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</si>
  <si>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</si>
  <si>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</si>
  <si>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</si>
  <si>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</si>
  <si>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</si>
  <si>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</si>
  <si>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</si>
  <si>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</si>
  <si>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</si>
  <si>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</si>
  <si>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</si>
  <si>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</si>
  <si>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</si>
  <si>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</si>
  <si>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</si>
  <si>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</si>
  <si>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</si>
  <si>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</si>
  <si>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</si>
  <si>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</si>
  <si>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</si>
  <si>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</si>
  <si>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</si>
  <si>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</si>
  <si>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</si>
  <si>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</si>
  <si>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</si>
  <si>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</si>
  <si>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</si>
  <si>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</si>
  <si>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</si>
  <si>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</si>
  <si>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</si>
  <si>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</si>
  <si>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</si>
  <si>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</si>
  <si>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</si>
  <si>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</si>
  <si>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</si>
  <si>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</si>
  <si>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</si>
  <si>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</si>
  <si>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</si>
  <si>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</si>
  <si>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</si>
  <si>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</si>
  <si>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</si>
  <si>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</si>
  <si>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</si>
  <si>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</si>
  <si>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</si>
  <si>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</si>
  <si>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</si>
  <si>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</si>
  <si>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</si>
  <si>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</si>
  <si>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</si>
  <si>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</si>
  <si>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</si>
  <si>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</si>
  <si>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</si>
  <si>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</si>
  <si>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</si>
  <si>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</si>
  <si>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</si>
  <si>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</si>
  <si>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</si>
  <si>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</si>
  <si>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</si>
  <si>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</si>
  <si>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</si>
  <si>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</si>
  <si>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</si>
  <si>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</si>
  <si>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</si>
  <si>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</si>
  <si>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</si>
  <si>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</si>
  <si>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</si>
  <si>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</si>
  <si>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</si>
  <si>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</si>
  <si>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</si>
  <si>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</si>
  <si>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</si>
  <si>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</si>
  <si>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</si>
  <si>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</si>
  <si>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</si>
  <si>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</si>
  <si>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</si>
  <si>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</si>
  <si>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</si>
  <si>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</si>
  <si>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</si>
  <si>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</si>
  <si>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</si>
  <si>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</si>
  <si>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</si>
  <si>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</si>
  <si>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</si>
  <si>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</si>
  <si>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</si>
  <si>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</si>
  <si>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</si>
  <si>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</si>
  <si>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</si>
  <si>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</si>
  <si>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</si>
  <si>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</si>
  <si>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</si>
  <si>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</si>
  <si>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</si>
  <si>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</si>
  <si>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</si>
  <si>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</si>
  <si>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</si>
  <si>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</si>
  <si>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</si>
  <si>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</si>
  <si>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</si>
  <si>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</si>
  <si>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</si>
  <si>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</si>
  <si>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</si>
  <si>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</si>
  <si>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</si>
  <si>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</si>
  <si>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</si>
  <si>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</si>
  <si>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</si>
  <si>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</si>
  <si>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</si>
  <si>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</si>
  <si>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</si>
  <si>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</si>
  <si>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</si>
  <si>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</si>
  <si>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</si>
  <si>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</si>
  <si>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</si>
  <si>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</si>
  <si>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</si>
  <si>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</si>
  <si>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</si>
  <si>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</si>
  <si>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</si>
  <si>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</si>
  <si>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</si>
  <si>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</si>
  <si>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</si>
  <si>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</si>
  <si>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</si>
  <si>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</si>
  <si>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</si>
  <si>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</si>
  <si>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</si>
  <si>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</si>
  <si>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</si>
  <si>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</si>
  <si>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</si>
  <si>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</si>
  <si>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</si>
  <si>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</si>
  <si>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</si>
  <si>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</si>
  <si>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</si>
  <si>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</si>
  <si>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</si>
  <si>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</si>
  <si>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</si>
  <si>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</si>
  <si>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</si>
  <si>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</si>
  <si>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</si>
  <si>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</si>
  <si>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</si>
  <si>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</si>
  <si>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</si>
  <si>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</si>
  <si>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</si>
  <si>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</si>
  <si>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</si>
  <si>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</si>
  <si>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</si>
  <si>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</si>
  <si>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</si>
  <si>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</si>
  <si>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</si>
  <si>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</si>
  <si>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</si>
  <si>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</si>
  <si>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</si>
  <si>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</si>
  <si>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</si>
  <si>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</si>
  <si>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</si>
  <si>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</si>
  <si>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</si>
  <si>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</si>
  <si>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</si>
  <si>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</si>
  <si>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</si>
  <si>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</si>
  <si>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</si>
  <si>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</si>
  <si>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</si>
  <si>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</si>
  <si>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</si>
  <si>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</si>
  <si>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</si>
  <si>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</si>
  <si>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</si>
  <si>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</si>
  <si>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</si>
  <si>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</si>
  <si>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</si>
  <si>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</si>
  <si>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</si>
  <si>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</si>
  <si>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</si>
  <si>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</si>
  <si>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</si>
  <si>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</si>
  <si>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</si>
  <si>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</si>
  <si>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</si>
  <si>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</si>
  <si>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</si>
  <si>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</si>
  <si>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</si>
  <si>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</si>
  <si>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</si>
  <si>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</si>
  <si>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</si>
  <si>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</si>
  <si>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</si>
  <si>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</si>
  <si>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</si>
  <si>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</si>
  <si>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</si>
  <si>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</si>
  <si>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</si>
  <si>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</si>
  <si>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</si>
  <si>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</si>
  <si>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</si>
  <si>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</si>
  <si>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</si>
  <si>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</si>
  <si>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</si>
  <si>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</si>
  <si>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</si>
  <si>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</si>
  <si>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</si>
  <si>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</si>
  <si>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</si>
  <si>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</si>
  <si>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</si>
  <si>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</si>
  <si>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</si>
  <si>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</si>
  <si>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</si>
  <si>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</si>
  <si>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</si>
  <si>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</si>
  <si>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</si>
  <si>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</si>
  <si>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</si>
  <si>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</si>
  <si>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</si>
  <si>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</si>
  <si>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</si>
  <si>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</si>
  <si>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</si>
  <si>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</si>
  <si>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</si>
  <si>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</si>
  <si>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</si>
  <si>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</si>
  <si>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</si>
  <si>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</si>
  <si>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</si>
  <si>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</si>
  <si>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</si>
  <si>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</si>
  <si>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</si>
  <si>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</si>
  <si>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</si>
  <si>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</si>
  <si>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</si>
  <si>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</si>
  <si>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</si>
  <si>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</si>
  <si>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</si>
  <si>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</si>
  <si>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</si>
  <si>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</si>
  <si>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</si>
  <si>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</si>
  <si>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</si>
  <si>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</si>
  <si>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</si>
  <si>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</si>
  <si>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</si>
  <si>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</si>
  <si>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</si>
  <si>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</si>
  <si>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</si>
  <si>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</si>
  <si>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</si>
  <si>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</si>
  <si>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</si>
  <si>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</si>
  <si>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</si>
  <si>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</si>
  <si>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</si>
  <si>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</si>
  <si>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</si>
  <si>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</si>
  <si>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</si>
  <si>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</si>
  <si>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</si>
  <si>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</si>
  <si>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</si>
  <si>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</si>
  <si>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</si>
  <si>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</si>
  <si>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</si>
  <si>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</si>
  <si>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</si>
  <si>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</si>
  <si>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Promotion des activités de prévention et résolution des conflits à travers l’appui aux pactes sociaux et les pratiques qui renforcent les relations de paix entre les communautés transfrontalières</t>
  </si>
  <si>
    <t>¡</t>
  </si>
  <si>
    <t>Activite 1.4.3</t>
  </si>
  <si>
    <t>Frais généraux d fonctionnement et autres coûts directs (Locaux, communication, sécurité, assurance et autres charges communes)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</si>
</sst>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_-* #,##0.00\ _€_-;\-* #,##0.00\ _€_-;_-* &quot;-&quot;??\ _€_-;_-@_-"/>
    <numFmt numFmtId="167" formatCode="_(&quot;$&quot;* #,##0_);_(&quot;$&quot;* \(#,##0\);_(&quot;$&quot;* &quot;-&quot;??_);_(@_)"/>
    <numFmt numFmtId="168" formatCode="_(&quot;$&quot;* #,##0.00000_);_(&quot;$&quot;* \(#,##0.00000\);_(&quot;$&quot;* &quot;-&quot;??_);_(@_)"/>
  </numFmts>
  <fonts count="25"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sz val="11"/>
      <name val="Calibri"/>
      <family val="2"/>
    </font>
    <font>
      <sz val="7"/>
      <name val="Times New Roman"/>
      <family val="1"/>
    </font>
    <font>
      <sz val="12"/>
      <name val="Calibri"/>
      <family val="1"/>
    </font>
    <font>
      <b/>
      <sz val="14"/>
      <color theme="1"/>
      <name val="Calibri"/>
      <family val="2"/>
      <scheme val="minor"/>
    </font>
    <font>
      <sz val="12"/>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4" tint="0.59999389629810485"/>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cellStyleXfs>
  <cellXfs count="346">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164"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13" xfId="1" applyFont="1" applyFill="1" applyBorder="1" applyAlignment="1">
      <alignment vertical="center" wrapText="1"/>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4" fontId="1" fillId="3" borderId="0" xfId="0" applyNumberFormat="1" applyFont="1" applyFill="1" applyBorder="1" applyAlignment="1">
      <alignment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16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38" xfId="0" applyFont="1" applyFill="1" applyBorder="1" applyAlignment="1">
      <alignment horizontal="center" wrapText="1"/>
    </xf>
    <xf numFmtId="164" fontId="1"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1" fillId="2" borderId="38"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164" fontId="1" fillId="2" borderId="37" xfId="0" applyNumberFormat="1" applyFont="1" applyFill="1" applyBorder="1" applyAlignment="1">
      <alignment wrapText="1"/>
    </xf>
    <xf numFmtId="164" fontId="1" fillId="2" borderId="9" xfId="0" applyNumberFormat="1" applyFont="1" applyFill="1" applyBorder="1" applyAlignment="1">
      <alignment wrapText="1"/>
    </xf>
    <xf numFmtId="164" fontId="1" fillId="2" borderId="14" xfId="0" applyNumberFormat="1" applyFont="1" applyFill="1" applyBorder="1" applyAlignment="1">
      <alignment wrapText="1"/>
    </xf>
    <xf numFmtId="0" fontId="1" fillId="2" borderId="11" xfId="0" applyFont="1" applyFill="1" applyBorder="1" applyAlignment="1">
      <alignment horizontal="center" wrapText="1"/>
    </xf>
    <xf numFmtId="164" fontId="5" fillId="2" borderId="38" xfId="0" applyNumberFormat="1" applyFont="1" applyFill="1" applyBorder="1" applyAlignment="1">
      <alignment wrapText="1"/>
    </xf>
    <xf numFmtId="164" fontId="1" fillId="2" borderId="31" xfId="1" applyFont="1" applyFill="1" applyBorder="1" applyAlignment="1" applyProtection="1">
      <alignment wrapText="1"/>
    </xf>
    <xf numFmtId="164" fontId="1" fillId="2" borderId="32" xfId="1" applyNumberFormat="1" applyFont="1" applyFill="1" applyBorder="1" applyAlignment="1">
      <alignment wrapText="1"/>
    </xf>
    <xf numFmtId="164" fontId="1" fillId="2" borderId="33" xfId="0" applyNumberFormat="1" applyFont="1" applyFill="1" applyBorder="1" applyAlignment="1">
      <alignment wrapText="1"/>
    </xf>
    <xf numFmtId="0" fontId="5"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9" fontId="1" fillId="2" borderId="14" xfId="2" applyFont="1" applyFill="1" applyBorder="1" applyAlignment="1" applyProtection="1">
      <alignmen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3" borderId="3" xfId="1" applyNumberFormat="1" applyFont="1" applyFill="1" applyBorder="1" applyAlignment="1" applyProtection="1">
      <alignment horizontal="left" wrapText="1"/>
      <protection locked="0"/>
    </xf>
    <xf numFmtId="0" fontId="9" fillId="7" borderId="17" xfId="0" applyFont="1" applyFill="1" applyBorder="1" applyAlignment="1">
      <alignment wrapText="1"/>
    </xf>
    <xf numFmtId="164" fontId="1" fillId="2" borderId="3" xfId="1" applyFont="1" applyFill="1" applyBorder="1" applyAlignment="1" applyProtection="1">
      <alignment horizontal="center" vertical="center" wrapText="1"/>
    </xf>
    <xf numFmtId="0" fontId="5" fillId="2" borderId="8" xfId="0" applyFont="1" applyFill="1" applyBorder="1" applyAlignment="1" applyProtection="1">
      <alignment vertical="center" wrapText="1"/>
    </xf>
    <xf numFmtId="0" fontId="1" fillId="2" borderId="38"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4" xfId="0"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9" xfId="0" applyNumberFormat="1" applyFont="1" applyFill="1" applyBorder="1" applyAlignment="1">
      <alignment wrapText="1"/>
    </xf>
    <xf numFmtId="164" fontId="5" fillId="2" borderId="14" xfId="0" applyNumberFormat="1"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0" xfId="2" applyFont="1" applyFill="1" applyBorder="1" applyAlignment="1" applyProtection="1">
      <alignment vertical="center" wrapText="1"/>
      <protection locked="0"/>
    </xf>
    <xf numFmtId="9" fontId="1" fillId="3" borderId="30" xfId="2" applyFont="1" applyFill="1" applyBorder="1" applyAlignment="1" applyProtection="1">
      <alignment horizontal="right" vertical="center" wrapText="1"/>
      <protection locked="0"/>
    </xf>
    <xf numFmtId="9" fontId="0" fillId="0" borderId="0" xfId="2" applyFont="1"/>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18" fillId="0" borderId="0" xfId="0" applyFont="1" applyBorder="1" applyAlignment="1">
      <alignment wrapText="1"/>
    </xf>
    <xf numFmtId="0" fontId="9" fillId="7" borderId="15" xfId="0" applyFont="1" applyFill="1" applyBorder="1" applyAlignment="1">
      <alignment wrapText="1"/>
    </xf>
    <xf numFmtId="0" fontId="9" fillId="7" borderId="18" xfId="0" applyFont="1" applyFill="1" applyBorder="1" applyAlignment="1">
      <alignment wrapText="1"/>
    </xf>
    <xf numFmtId="0" fontId="7" fillId="2" borderId="53" xfId="0" applyFont="1" applyFill="1" applyBorder="1" applyAlignment="1" applyProtection="1">
      <alignment vertical="center" wrapText="1"/>
    </xf>
    <xf numFmtId="0" fontId="7" fillId="2" borderId="54" xfId="0" applyFont="1" applyFill="1" applyBorder="1" applyAlignment="1" applyProtection="1">
      <alignment vertical="center" wrapText="1"/>
    </xf>
    <xf numFmtId="0" fontId="7" fillId="2" borderId="54"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0" fontId="1" fillId="6" borderId="3" xfId="0" applyFont="1" applyFill="1" applyBorder="1" applyAlignment="1" applyProtection="1">
      <alignment vertical="top" wrapText="1"/>
    </xf>
    <xf numFmtId="0" fontId="1" fillId="2" borderId="5" xfId="0" applyFont="1" applyFill="1" applyBorder="1" applyAlignment="1" applyProtection="1">
      <alignment vertical="center" wrapText="1"/>
    </xf>
    <xf numFmtId="0" fontId="1" fillId="8" borderId="3" xfId="0" applyFont="1" applyFill="1" applyBorder="1" applyAlignment="1" applyProtection="1">
      <alignment horizontal="center" vertical="center" wrapText="1"/>
      <protection locked="0"/>
    </xf>
    <xf numFmtId="0" fontId="0" fillId="9" borderId="0" xfId="0" applyFont="1" applyFill="1" applyBorder="1" applyAlignment="1">
      <alignment wrapText="1"/>
    </xf>
    <xf numFmtId="0" fontId="1" fillId="9" borderId="3" xfId="0" applyFont="1" applyFill="1" applyBorder="1" applyAlignment="1" applyProtection="1">
      <alignment horizontal="center" vertical="center" wrapText="1"/>
    </xf>
    <xf numFmtId="164" fontId="5" fillId="9" borderId="3" xfId="1" applyNumberFormat="1" applyFont="1" applyFill="1" applyBorder="1" applyAlignment="1" applyProtection="1">
      <alignment horizontal="center" vertical="center" wrapText="1"/>
    </xf>
    <xf numFmtId="164" fontId="5" fillId="9" borderId="9" xfId="0" applyNumberFormat="1" applyFont="1" applyFill="1" applyBorder="1" applyAlignment="1" applyProtection="1">
      <alignment vertical="center" wrapText="1"/>
    </xf>
    <xf numFmtId="164" fontId="1" fillId="9" borderId="14" xfId="1" applyFont="1" applyFill="1" applyBorder="1" applyAlignment="1" applyProtection="1">
      <alignment vertical="center" wrapText="1"/>
    </xf>
    <xf numFmtId="164" fontId="1" fillId="9" borderId="4" xfId="1" applyFont="1" applyFill="1" applyBorder="1" applyAlignment="1" applyProtection="1">
      <alignment vertical="center" wrapText="1"/>
    </xf>
    <xf numFmtId="164" fontId="1" fillId="9" borderId="13" xfId="1" applyFont="1" applyFill="1" applyBorder="1" applyAlignment="1" applyProtection="1">
      <alignment vertical="center" wrapText="1"/>
    </xf>
    <xf numFmtId="164" fontId="5" fillId="0" borderId="0" xfId="1" applyFont="1" applyFill="1" applyBorder="1" applyAlignment="1" applyProtection="1">
      <alignment vertical="center" wrapText="1"/>
      <protection locked="0"/>
    </xf>
    <xf numFmtId="9" fontId="1" fillId="0" borderId="0" xfId="2" applyFont="1" applyFill="1" applyBorder="1" applyAlignment="1">
      <alignment wrapText="1"/>
    </xf>
    <xf numFmtId="0" fontId="2" fillId="0" borderId="0" xfId="0" applyFont="1" applyFill="1" applyBorder="1" applyAlignment="1">
      <alignment horizontal="center" vertical="center" wrapText="1"/>
    </xf>
    <xf numFmtId="164" fontId="1"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0" fontId="12" fillId="0" borderId="0" xfId="0" applyFont="1" applyFill="1" applyBorder="1" applyAlignment="1">
      <alignment wrapText="1"/>
    </xf>
    <xf numFmtId="164" fontId="5" fillId="0" borderId="3" xfId="1" applyNumberFormat="1" applyFont="1" applyFill="1" applyBorder="1" applyAlignment="1" applyProtection="1">
      <alignment horizontal="center" vertical="center" wrapText="1"/>
      <protection locked="0"/>
    </xf>
    <xf numFmtId="164" fontId="5" fillId="0" borderId="0" xfId="1" applyFont="1" applyFill="1" applyBorder="1" applyAlignment="1" applyProtection="1">
      <alignment horizontal="center" vertical="center" wrapText="1"/>
      <protection locked="0"/>
    </xf>
    <xf numFmtId="164" fontId="1" fillId="10" borderId="3" xfId="1" applyFont="1" applyFill="1" applyBorder="1" applyAlignment="1" applyProtection="1">
      <alignment vertical="center" wrapText="1"/>
    </xf>
    <xf numFmtId="164" fontId="1" fillId="11" borderId="3" xfId="1" applyNumberFormat="1" applyFont="1" applyFill="1" applyBorder="1" applyAlignment="1" applyProtection="1">
      <alignment horizontal="center" vertical="center" wrapText="1"/>
    </xf>
    <xf numFmtId="0" fontId="1" fillId="11" borderId="3" xfId="0" applyFont="1" applyFill="1" applyBorder="1" applyAlignment="1" applyProtection="1">
      <alignment horizontal="center" vertical="center" wrapText="1"/>
    </xf>
    <xf numFmtId="164" fontId="1" fillId="10" borderId="3" xfId="1" applyNumberFormat="1" applyFont="1" applyFill="1" applyBorder="1" applyAlignment="1" applyProtection="1">
      <alignment horizontal="center" vertical="center" wrapText="1"/>
    </xf>
    <xf numFmtId="164" fontId="1" fillId="10" borderId="3" xfId="1" applyFont="1" applyFill="1" applyBorder="1" applyAlignment="1" applyProtection="1">
      <alignment horizontal="center" vertical="center" wrapText="1"/>
    </xf>
    <xf numFmtId="164" fontId="1" fillId="10" borderId="5" xfId="1" applyNumberFormat="1" applyFont="1" applyFill="1" applyBorder="1" applyAlignment="1" applyProtection="1">
      <alignment horizontal="center" vertical="center" wrapText="1"/>
    </xf>
    <xf numFmtId="164" fontId="1" fillId="11" borderId="3" xfId="1" applyFont="1" applyFill="1" applyBorder="1" applyAlignment="1" applyProtection="1">
      <alignment horizontal="center" vertical="center" wrapText="1"/>
    </xf>
    <xf numFmtId="164" fontId="5" fillId="11" borderId="3" xfId="0" applyNumberFormat="1" applyFont="1" applyFill="1" applyBorder="1" applyAlignment="1" applyProtection="1">
      <alignment vertical="center" wrapText="1"/>
    </xf>
    <xf numFmtId="164" fontId="1" fillId="11" borderId="13" xfId="1" applyFont="1" applyFill="1" applyBorder="1" applyAlignment="1" applyProtection="1">
      <alignment vertical="center" wrapText="1"/>
    </xf>
    <xf numFmtId="164" fontId="1" fillId="11" borderId="3" xfId="1" applyFont="1" applyFill="1" applyBorder="1" applyAlignment="1" applyProtection="1">
      <alignment vertical="center" wrapText="1"/>
    </xf>
    <xf numFmtId="164" fontId="1" fillId="11" borderId="5" xfId="1" applyFont="1" applyFill="1" applyBorder="1" applyAlignment="1" applyProtection="1">
      <alignment vertical="center" wrapText="1"/>
    </xf>
    <xf numFmtId="164" fontId="1" fillId="11" borderId="39" xfId="1" applyFont="1" applyFill="1" applyBorder="1" applyAlignment="1" applyProtection="1">
      <alignment vertical="center" wrapText="1"/>
    </xf>
    <xf numFmtId="164" fontId="1" fillId="11" borderId="5" xfId="1" applyNumberFormat="1" applyFont="1" applyFill="1" applyBorder="1" applyAlignment="1" applyProtection="1">
      <alignment vertical="center" wrapText="1"/>
    </xf>
    <xf numFmtId="0" fontId="2" fillId="11" borderId="27" xfId="0" applyFont="1" applyFill="1" applyBorder="1" applyAlignment="1" applyProtection="1">
      <alignment horizontal="left" vertical="center" wrapText="1"/>
    </xf>
    <xf numFmtId="0" fontId="2" fillId="11" borderId="44" xfId="0" applyFont="1" applyFill="1" applyBorder="1" applyAlignment="1" applyProtection="1">
      <alignment horizontal="left" vertical="center" wrapText="1"/>
    </xf>
    <xf numFmtId="164" fontId="1" fillId="11" borderId="16" xfId="0" applyNumberFormat="1" applyFont="1" applyFill="1" applyBorder="1" applyAlignment="1" applyProtection="1">
      <alignment vertical="center" wrapText="1"/>
    </xf>
    <xf numFmtId="0" fontId="2" fillId="11" borderId="8" xfId="0" applyFont="1" applyFill="1" applyBorder="1" applyAlignment="1" applyProtection="1">
      <alignment horizontal="left" vertical="center" wrapText="1"/>
    </xf>
    <xf numFmtId="0" fontId="2" fillId="11" borderId="1" xfId="0" applyFont="1" applyFill="1" applyBorder="1" applyAlignment="1" applyProtection="1">
      <alignment horizontal="left" vertical="center" wrapText="1"/>
    </xf>
    <xf numFmtId="9" fontId="1" fillId="11" borderId="9" xfId="2" applyFont="1" applyFill="1" applyBorder="1" applyAlignment="1" applyProtection="1">
      <alignment wrapText="1"/>
    </xf>
    <xf numFmtId="164" fontId="1" fillId="11" borderId="9" xfId="2" applyNumberFormat="1" applyFont="1" applyFill="1" applyBorder="1" applyAlignment="1" applyProtection="1">
      <alignment wrapText="1"/>
    </xf>
    <xf numFmtId="0" fontId="1" fillId="8" borderId="3" xfId="1" applyNumberFormat="1"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wrapText="1"/>
    </xf>
    <xf numFmtId="0" fontId="0" fillId="0" borderId="0" xfId="0" applyAlignment="1">
      <alignment wrapText="1"/>
    </xf>
    <xf numFmtId="0" fontId="1" fillId="6" borderId="3" xfId="0" applyFont="1" applyFill="1" applyBorder="1" applyAlignment="1">
      <alignment vertical="center" wrapText="1"/>
    </xf>
    <xf numFmtId="164" fontId="5" fillId="0" borderId="3" xfId="1" applyFont="1" applyBorder="1" applyAlignment="1" applyProtection="1">
      <alignment horizontal="center" vertical="center" wrapText="1"/>
      <protection locked="0"/>
    </xf>
    <xf numFmtId="164" fontId="1" fillId="2" borderId="3" xfId="1" applyFont="1" applyFill="1" applyBorder="1" applyAlignment="1">
      <alignment horizontal="center" vertical="center" wrapText="1"/>
    </xf>
    <xf numFmtId="0" fontId="2" fillId="3" borderId="0" xfId="0" applyFont="1" applyFill="1" applyBorder="1" applyAlignment="1">
      <alignment wrapText="1"/>
    </xf>
    <xf numFmtId="164" fontId="5" fillId="2" borderId="31" xfId="1" applyFont="1" applyFill="1" applyBorder="1" applyAlignment="1" applyProtection="1">
      <alignment wrapText="1"/>
    </xf>
    <xf numFmtId="164" fontId="5" fillId="2" borderId="32" xfId="1" applyNumberFormat="1" applyFont="1" applyFill="1" applyBorder="1" applyAlignment="1">
      <alignment wrapText="1"/>
    </xf>
    <xf numFmtId="164" fontId="5" fillId="2" borderId="33" xfId="0" applyNumberFormat="1" applyFont="1" applyFill="1" applyBorder="1" applyAlignment="1">
      <alignment wrapText="1"/>
    </xf>
    <xf numFmtId="167" fontId="5" fillId="0" borderId="3" xfId="1" applyNumberFormat="1" applyFont="1" applyFill="1" applyBorder="1" applyAlignment="1" applyProtection="1">
      <alignment vertical="center" wrapText="1"/>
      <protection locked="0"/>
    </xf>
    <xf numFmtId="0" fontId="22" fillId="0" borderId="3" xfId="0" applyFont="1" applyBorder="1" applyAlignment="1" applyProtection="1">
      <alignment horizontal="left" vertical="top" wrapText="1"/>
      <protection locked="0"/>
    </xf>
    <xf numFmtId="0" fontId="20" fillId="0" borderId="3" xfId="0" applyFont="1" applyBorder="1" applyAlignment="1" applyProtection="1">
      <alignment horizontal="left" vertical="top" wrapText="1"/>
      <protection locked="0"/>
    </xf>
    <xf numFmtId="49" fontId="5" fillId="3" borderId="0" xfId="1" applyNumberFormat="1" applyFont="1" applyFill="1" applyBorder="1" applyAlignment="1" applyProtection="1">
      <alignment horizontal="left" wrapText="1"/>
      <protection locked="0"/>
    </xf>
    <xf numFmtId="0" fontId="0" fillId="0" borderId="3" xfId="0" applyFont="1" applyBorder="1" applyAlignment="1">
      <alignment wrapText="1"/>
    </xf>
    <xf numFmtId="0" fontId="1" fillId="0" borderId="0" xfId="0" applyFont="1" applyFill="1" applyBorder="1" applyAlignment="1" applyProtection="1">
      <alignment vertical="center" wrapText="1"/>
    </xf>
    <xf numFmtId="164" fontId="1" fillId="0" borderId="0" xfId="1" applyNumberFormat="1" applyFont="1" applyFill="1" applyBorder="1" applyAlignment="1" applyProtection="1">
      <alignment horizontal="center" vertical="center" wrapText="1"/>
    </xf>
    <xf numFmtId="0" fontId="1" fillId="12" borderId="3" xfId="0" applyFont="1" applyFill="1" applyBorder="1" applyAlignment="1" applyProtection="1">
      <alignment vertical="center" wrapText="1"/>
      <protection locked="0"/>
    </xf>
    <xf numFmtId="164" fontId="5" fillId="12" borderId="3" xfId="1" applyFont="1" applyFill="1" applyBorder="1" applyAlignment="1" applyProtection="1">
      <alignment vertical="center" wrapText="1"/>
      <protection locked="0"/>
    </xf>
    <xf numFmtId="166" fontId="1" fillId="12" borderId="3" xfId="0" applyNumberFormat="1" applyFont="1" applyFill="1" applyBorder="1" applyAlignment="1" applyProtection="1">
      <alignment vertical="center" wrapText="1"/>
      <protection locked="0"/>
    </xf>
    <xf numFmtId="164" fontId="1" fillId="12" borderId="3" xfId="1" applyFont="1" applyFill="1" applyBorder="1" applyAlignment="1" applyProtection="1">
      <alignment vertical="center" wrapText="1"/>
      <protection locked="0"/>
    </xf>
    <xf numFmtId="166" fontId="1" fillId="3" borderId="0" xfId="0" applyNumberFormat="1" applyFont="1" applyFill="1" applyBorder="1" applyAlignment="1">
      <alignment vertical="center" wrapText="1"/>
    </xf>
    <xf numFmtId="9" fontId="5" fillId="0" borderId="3" xfId="2" applyNumberFormat="1" applyFont="1" applyBorder="1" applyAlignment="1" applyProtection="1">
      <alignment horizontal="center" vertical="center" wrapText="1"/>
      <protection locked="0"/>
    </xf>
    <xf numFmtId="0" fontId="0" fillId="0" borderId="3" xfId="0" applyFont="1" applyBorder="1" applyAlignment="1">
      <alignment horizontal="center" vertical="center" wrapText="1"/>
    </xf>
    <xf numFmtId="0" fontId="5" fillId="3" borderId="2" xfId="0" applyFont="1" applyFill="1" applyBorder="1" applyAlignment="1" applyProtection="1">
      <alignment vertical="center" wrapText="1"/>
      <protection locked="0"/>
    </xf>
    <xf numFmtId="167" fontId="5" fillId="3" borderId="3" xfId="1" applyNumberFormat="1"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49" fontId="5" fillId="3" borderId="4" xfId="1" applyNumberFormat="1" applyFont="1" applyFill="1" applyBorder="1" applyAlignment="1" applyProtection="1">
      <alignment horizontal="left" wrapText="1"/>
      <protection locked="0"/>
    </xf>
    <xf numFmtId="49" fontId="5" fillId="0" borderId="3" xfId="1" applyNumberFormat="1" applyFont="1" applyBorder="1" applyAlignment="1" applyProtection="1">
      <alignment horizontal="center" wrapText="1"/>
      <protection locked="0"/>
    </xf>
    <xf numFmtId="3" fontId="0" fillId="0" borderId="3" xfId="0" applyNumberFormat="1" applyFont="1" applyBorder="1" applyAlignment="1">
      <alignment horizontal="center" vertical="center" wrapText="1"/>
    </xf>
    <xf numFmtId="164" fontId="5" fillId="0" borderId="0" xfId="0" applyNumberFormat="1" applyFont="1" applyFill="1" applyBorder="1" applyAlignment="1">
      <alignment wrapText="1"/>
    </xf>
    <xf numFmtId="165" fontId="5" fillId="0" borderId="0" xfId="3" applyFont="1" applyFill="1" applyBorder="1" applyAlignment="1">
      <alignment wrapText="1"/>
    </xf>
    <xf numFmtId="164" fontId="5" fillId="0" borderId="0" xfId="1" applyFont="1" applyFill="1" applyBorder="1" applyAlignment="1" applyProtection="1">
      <alignment vertical="center" wrapText="1"/>
    </xf>
    <xf numFmtId="164" fontId="1" fillId="4" borderId="4" xfId="1" applyFont="1" applyFill="1" applyBorder="1" applyAlignment="1" applyProtection="1">
      <alignment wrapText="1"/>
    </xf>
    <xf numFmtId="164" fontId="1" fillId="4" borderId="1" xfId="1" applyNumberFormat="1" applyFont="1" applyFill="1" applyBorder="1" applyAlignment="1">
      <alignment wrapText="1"/>
    </xf>
    <xf numFmtId="164" fontId="1" fillId="2" borderId="2" xfId="0" applyNumberFormat="1" applyFont="1" applyFill="1" applyBorder="1" applyAlignment="1">
      <alignment wrapText="1"/>
    </xf>
    <xf numFmtId="0" fontId="1" fillId="0" borderId="0" xfId="0" applyFont="1" applyFill="1" applyBorder="1" applyAlignment="1">
      <alignment horizontal="center" vertical="center" wrapText="1"/>
    </xf>
    <xf numFmtId="0" fontId="5" fillId="0" borderId="0" xfId="0" applyFont="1" applyFill="1" applyAlignment="1">
      <alignment wrapText="1"/>
    </xf>
    <xf numFmtId="0" fontId="0" fillId="0" borderId="0" xfId="0" applyFill="1" applyAlignment="1">
      <alignment wrapText="1"/>
    </xf>
    <xf numFmtId="0" fontId="1" fillId="0" borderId="0" xfId="0" applyFont="1" applyFill="1" applyAlignment="1">
      <alignment horizontal="left" wrapText="1"/>
    </xf>
    <xf numFmtId="164" fontId="1" fillId="0" borderId="3" xfId="1" applyFont="1" applyFill="1" applyBorder="1" applyAlignment="1" applyProtection="1">
      <alignment horizontal="center" vertical="center" wrapText="1"/>
    </xf>
    <xf numFmtId="164" fontId="5" fillId="0" borderId="38" xfId="1" applyFont="1" applyFill="1" applyBorder="1" applyAlignment="1" applyProtection="1">
      <alignment horizontal="center" vertical="center" wrapText="1"/>
      <protection locked="0"/>
    </xf>
    <xf numFmtId="164" fontId="5" fillId="0" borderId="3" xfId="1" applyFont="1" applyFill="1" applyBorder="1" applyAlignment="1" applyProtection="1">
      <alignment horizontal="center" vertical="center" wrapText="1"/>
      <protection locked="0"/>
    </xf>
    <xf numFmtId="164" fontId="5" fillId="0" borderId="3" xfId="0" applyNumberFormat="1" applyFont="1" applyFill="1" applyBorder="1" applyAlignment="1" applyProtection="1">
      <alignment wrapText="1"/>
      <protection locked="0"/>
    </xf>
    <xf numFmtId="164" fontId="1" fillId="0" borderId="3" xfId="1" applyFont="1" applyFill="1" applyBorder="1" applyAlignment="1">
      <alignment wrapText="1"/>
    </xf>
    <xf numFmtId="164" fontId="1" fillId="0" borderId="1" xfId="1" applyFont="1" applyFill="1" applyBorder="1" applyAlignment="1">
      <alignment wrapText="1"/>
    </xf>
    <xf numFmtId="0" fontId="5" fillId="0" borderId="1" xfId="0" applyFont="1" applyFill="1" applyBorder="1" applyAlignment="1">
      <alignment wrapText="1"/>
    </xf>
    <xf numFmtId="164" fontId="5" fillId="0" borderId="0" xfId="0" applyNumberFormat="1" applyFont="1" applyFill="1" applyAlignment="1">
      <alignment wrapText="1"/>
    </xf>
    <xf numFmtId="0" fontId="23" fillId="2" borderId="31" xfId="0" applyFont="1" applyFill="1" applyBorder="1" applyAlignment="1">
      <alignment wrapText="1"/>
    </xf>
    <xf numFmtId="164" fontId="23" fillId="2" borderId="9" xfId="0" applyNumberFormat="1" applyFont="1" applyFill="1" applyBorder="1" applyAlignment="1">
      <alignment wrapText="1"/>
    </xf>
    <xf numFmtId="0" fontId="5" fillId="0" borderId="3" xfId="0" applyFont="1" applyBorder="1" applyAlignment="1" applyProtection="1">
      <alignment horizontal="center" vertical="top" wrapText="1"/>
      <protection locked="0"/>
    </xf>
    <xf numFmtId="0" fontId="1" fillId="0" borderId="0" xfId="0" applyFont="1" applyFill="1" applyBorder="1" applyAlignment="1">
      <alignment horizontal="center" vertical="center" wrapText="1"/>
    </xf>
    <xf numFmtId="164" fontId="1" fillId="0" borderId="3" xfId="1" applyFont="1" applyFill="1" applyBorder="1" applyAlignment="1" applyProtection="1">
      <alignment vertical="center" wrapText="1"/>
    </xf>
    <xf numFmtId="167" fontId="5" fillId="13" borderId="3" xfId="1" applyNumberFormat="1" applyFont="1" applyFill="1" applyBorder="1" applyAlignment="1" applyProtection="1">
      <alignment vertical="center" wrapText="1"/>
      <protection locked="0"/>
    </xf>
    <xf numFmtId="164" fontId="0" fillId="0" borderId="0" xfId="0" applyNumberFormat="1" applyFont="1" applyFill="1" applyBorder="1" applyAlignment="1">
      <alignment horizontal="center" vertical="center" wrapText="1"/>
    </xf>
    <xf numFmtId="164" fontId="5" fillId="14" borderId="38" xfId="0" applyNumberFormat="1" applyFont="1" applyFill="1" applyBorder="1" applyAlignment="1" applyProtection="1">
      <alignment wrapText="1"/>
      <protection locked="0"/>
    </xf>
    <xf numFmtId="164" fontId="5" fillId="14" borderId="3" xfId="0" applyNumberFormat="1" applyFont="1" applyFill="1" applyBorder="1" applyAlignment="1" applyProtection="1">
      <alignment wrapText="1"/>
      <protection locked="0"/>
    </xf>
    <xf numFmtId="0" fontId="5" fillId="14" borderId="0" xfId="0" applyFont="1" applyFill="1" applyBorder="1" applyAlignment="1">
      <alignment wrapText="1"/>
    </xf>
    <xf numFmtId="167" fontId="5" fillId="14" borderId="3" xfId="1" applyNumberFormat="1" applyFont="1" applyFill="1" applyBorder="1" applyAlignment="1" applyProtection="1">
      <alignment vertical="center" wrapText="1"/>
      <protection locked="0"/>
    </xf>
    <xf numFmtId="164" fontId="1" fillId="14" borderId="3" xfId="1" applyNumberFormat="1" applyFont="1" applyFill="1" applyBorder="1" applyAlignment="1">
      <alignment wrapText="1"/>
    </xf>
    <xf numFmtId="164" fontId="5" fillId="13" borderId="3" xfId="1" applyNumberFormat="1" applyFont="1" applyFill="1" applyBorder="1" applyAlignment="1" applyProtection="1">
      <alignment vertical="center" wrapText="1"/>
      <protection locked="0"/>
    </xf>
    <xf numFmtId="164" fontId="1" fillId="11" borderId="13" xfId="1" applyNumberFormat="1" applyFont="1" applyFill="1" applyBorder="1" applyAlignment="1" applyProtection="1">
      <alignment vertical="center" wrapText="1"/>
    </xf>
    <xf numFmtId="164" fontId="1" fillId="13" borderId="3" xfId="1" applyNumberFormat="1" applyFont="1" applyFill="1" applyBorder="1" applyAlignment="1" applyProtection="1">
      <alignment vertical="center" wrapText="1"/>
    </xf>
    <xf numFmtId="164" fontId="1" fillId="14" borderId="3" xfId="1" applyFont="1" applyFill="1" applyBorder="1" applyAlignment="1" applyProtection="1">
      <alignment horizontal="center" vertical="center" wrapText="1"/>
    </xf>
    <xf numFmtId="164" fontId="1" fillId="14" borderId="3" xfId="0" applyNumberFormat="1" applyFont="1" applyFill="1" applyBorder="1" applyAlignment="1">
      <alignment horizontal="center" wrapText="1"/>
    </xf>
    <xf numFmtId="164" fontId="23" fillId="14" borderId="38" xfId="0" applyNumberFormat="1" applyFont="1" applyFill="1" applyBorder="1" applyAlignment="1">
      <alignment wrapText="1"/>
    </xf>
    <xf numFmtId="167" fontId="24" fillId="13" borderId="3" xfId="1" applyNumberFormat="1" applyFont="1" applyFill="1" applyBorder="1" applyAlignment="1" applyProtection="1">
      <alignment vertical="center" wrapText="1"/>
      <protection locked="0"/>
    </xf>
    <xf numFmtId="164" fontId="24" fillId="13" borderId="3" xfId="1" applyNumberFormat="1" applyFont="1" applyFill="1" applyBorder="1" applyAlignment="1" applyProtection="1">
      <alignment vertical="center" wrapText="1"/>
      <protection locked="0"/>
    </xf>
    <xf numFmtId="164" fontId="5" fillId="3" borderId="0" xfId="0" applyNumberFormat="1" applyFont="1" applyFill="1" applyBorder="1" applyAlignment="1">
      <alignment wrapText="1"/>
    </xf>
    <xf numFmtId="168" fontId="24" fillId="13" borderId="3" xfId="1" applyNumberFormat="1" applyFont="1" applyFill="1" applyBorder="1" applyAlignment="1" applyProtection="1">
      <alignment vertical="center" wrapText="1"/>
      <protection locked="0"/>
    </xf>
    <xf numFmtId="167" fontId="24" fillId="14" borderId="38" xfId="0" applyNumberFormat="1" applyFont="1" applyFill="1" applyBorder="1" applyAlignment="1">
      <alignment wrapText="1"/>
    </xf>
    <xf numFmtId="167" fontId="5" fillId="14" borderId="38" xfId="0" applyNumberFormat="1" applyFont="1" applyFill="1" applyBorder="1" applyAlignment="1">
      <alignment wrapText="1"/>
    </xf>
    <xf numFmtId="164" fontId="1" fillId="12" borderId="32" xfId="1" applyNumberFormat="1" applyFont="1" applyFill="1" applyBorder="1" applyAlignment="1">
      <alignment wrapText="1"/>
    </xf>
    <xf numFmtId="164" fontId="1" fillId="12" borderId="13" xfId="1" applyFont="1" applyFill="1" applyBorder="1" applyAlignment="1" applyProtection="1">
      <alignment vertical="center" wrapText="1"/>
    </xf>
    <xf numFmtId="164" fontId="23" fillId="2" borderId="38" xfId="0" applyNumberFormat="1" applyFont="1" applyFill="1" applyBorder="1" applyAlignment="1">
      <alignment wrapText="1"/>
    </xf>
    <xf numFmtId="0" fontId="20" fillId="0" borderId="0" xfId="0" applyFont="1" applyAlignment="1">
      <alignment horizontal="justify" vertical="center"/>
    </xf>
    <xf numFmtId="0" fontId="5" fillId="2" borderId="4"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1" fillId="2" borderId="56" xfId="0" applyFont="1" applyFill="1" applyBorder="1" applyAlignment="1" applyProtection="1">
      <alignment horizontal="left" vertical="center" wrapText="1"/>
    </xf>
    <xf numFmtId="0" fontId="1" fillId="2" borderId="38" xfId="0" applyFont="1" applyFill="1" applyBorder="1" applyAlignment="1" applyProtection="1">
      <alignment horizontal="left" vertical="center" wrapText="1"/>
    </xf>
    <xf numFmtId="0" fontId="1" fillId="4" borderId="43"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16" fillId="0" borderId="0" xfId="0" applyFont="1" applyBorder="1" applyAlignment="1">
      <alignment horizontal="left" vertical="top" wrapText="1"/>
    </xf>
    <xf numFmtId="0" fontId="11" fillId="7" borderId="25" xfId="0" applyFont="1" applyFill="1" applyBorder="1" applyAlignment="1">
      <alignment horizontal="left" wrapText="1"/>
    </xf>
    <xf numFmtId="0" fontId="11" fillId="7" borderId="26" xfId="0" applyFont="1" applyFill="1" applyBorder="1" applyAlignment="1">
      <alignment horizontal="left" wrapText="1"/>
    </xf>
    <xf numFmtId="0" fontId="11"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1" fillId="3" borderId="3" xfId="0" applyNumberFormat="1"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4" xfId="0" applyFont="1" applyFill="1" applyBorder="1" applyAlignment="1">
      <alignment horizontal="left" wrapText="1"/>
    </xf>
    <xf numFmtId="0" fontId="3" fillId="7" borderId="20" xfId="0" applyFont="1" applyFill="1" applyBorder="1" applyAlignment="1">
      <alignment horizontal="left" wrapText="1"/>
    </xf>
    <xf numFmtId="0" fontId="1" fillId="0" borderId="0" xfId="0" applyFont="1" applyFill="1" applyBorder="1" applyAlignment="1">
      <alignment horizontal="center" vertical="center" wrapText="1"/>
    </xf>
    <xf numFmtId="0" fontId="1" fillId="2" borderId="27" xfId="0" applyFont="1" applyFill="1" applyBorder="1" applyAlignment="1" applyProtection="1">
      <alignment horizontal="center" vertical="center" wrapText="1"/>
    </xf>
    <xf numFmtId="0" fontId="1" fillId="2" borderId="55"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49"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9" borderId="30" xfId="1" applyFont="1" applyFill="1" applyBorder="1" applyAlignment="1" applyProtection="1">
      <alignment horizontal="center" vertical="center" wrapText="1"/>
    </xf>
    <xf numFmtId="164" fontId="1" fillId="9" borderId="37" xfId="1" applyFont="1" applyFill="1" applyBorder="1" applyAlignment="1" applyProtection="1">
      <alignment horizontal="center" vertical="center" wrapText="1"/>
    </xf>
    <xf numFmtId="0" fontId="1" fillId="9" borderId="5" xfId="0" applyFont="1" applyFill="1" applyBorder="1" applyAlignment="1" applyProtection="1">
      <alignment horizontal="center" vertical="center" wrapText="1"/>
    </xf>
    <xf numFmtId="0" fontId="1" fillId="9" borderId="3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2" fillId="11" borderId="7" xfId="0" applyFont="1" applyFill="1" applyBorder="1" applyAlignment="1" applyProtection="1">
      <alignment horizontal="center" vertical="center" wrapText="1"/>
    </xf>
    <xf numFmtId="0" fontId="2" fillId="11" borderId="1" xfId="0" applyFont="1" applyFill="1" applyBorder="1" applyAlignment="1" applyProtection="1">
      <alignment horizontal="center" vertical="center" wrapText="1"/>
    </xf>
    <xf numFmtId="0" fontId="2" fillId="11" borderId="35" xfId="0" applyFont="1" applyFill="1" applyBorder="1" applyAlignment="1" applyProtection="1">
      <alignment horizontal="center" vertic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9" fillId="7" borderId="17" xfId="0" applyFont="1" applyFill="1" applyBorder="1" applyAlignment="1">
      <alignment horizontal="left" wrapText="1"/>
    </xf>
    <xf numFmtId="0" fontId="9" fillId="7" borderId="15" xfId="0" applyFont="1" applyFill="1" applyBorder="1" applyAlignment="1">
      <alignment horizontal="left" wrapText="1"/>
    </xf>
    <xf numFmtId="0" fontId="9" fillId="7" borderId="40" xfId="0" applyFont="1" applyFill="1" applyBorder="1" applyAlignment="1">
      <alignment horizontal="left" wrapText="1"/>
    </xf>
    <xf numFmtId="0" fontId="1" fillId="2" borderId="46"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164" fontId="2" fillId="2" borderId="4" xfId="0" applyNumberFormat="1" applyFont="1" applyFill="1" applyBorder="1" applyAlignment="1">
      <alignment horizontal="center"/>
    </xf>
    <xf numFmtId="164" fontId="2" fillId="2" borderId="35" xfId="0" applyNumberFormat="1" applyFont="1" applyFill="1" applyBorder="1" applyAlignment="1">
      <alignment horizont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20" xfId="0" applyFont="1" applyFill="1" applyBorder="1" applyAlignment="1">
      <alignment horizontal="center" vertical="center"/>
    </xf>
  </cellXfs>
  <cellStyles count="4">
    <cellStyle name="Milliers" xfId="3" builtinId="3"/>
    <cellStyle name="Monétaire" xfId="1" builtinId="4"/>
    <cellStyle name="Normal" xfId="0" builtinId="0"/>
    <cellStyle name="Pourcentage" xfId="2" builtinId="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toure/OneDrive%20-%20International%20Organization%20for%20Migration%20-%20IOM/Bureau/PBF_OIM%20FAO_Prodoc/Ref/FAO_%20Copie%20de%20Copy%20of%20PBF_(OIM-FAO)_Projet_Transfrontalier_%20Guin&#233;e%20CIV%2011072021%20x%20mapping%20FAO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lanoD/OneDrive%20-%20Food%20and%20Agriculture%20Organization/FAO/PBF%20GUI_CI/FULL%20P/Last%20ones/Budget%20-%20OIM-FAO%20-%20Projet%20Transfrontaliere%20-%20Guin&#233;e%20CI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2">
          <cell r="G12" t="str">
            <v>FAO  COTE D'IVOIRE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66">
          <cell r="G66">
            <v>45072</v>
          </cell>
        </row>
        <row r="85">
          <cell r="G85">
            <v>52334.240000000005</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K141"/>
  <sheetViews>
    <sheetView showGridLines="0" showZeros="0" tabSelected="1" topLeftCell="B61" zoomScale="87" zoomScaleNormal="87" zoomScaleSheetLayoutView="50" workbookViewId="0">
      <selection activeCell="E73" sqref="E73"/>
    </sheetView>
  </sheetViews>
  <sheetFormatPr baseColWidth="10" defaultColWidth="9.21875" defaultRowHeight="14.4" x14ac:dyDescent="0.3"/>
  <cols>
    <col min="1" max="1" width="9.21875" style="40"/>
    <col min="2" max="2" width="14.44140625" style="40" customWidth="1"/>
    <col min="3" max="3" width="46.77734375" style="40" customWidth="1"/>
    <col min="4" max="4" width="30.77734375" style="40" customWidth="1"/>
    <col min="5" max="5" width="32.44140625" style="40" customWidth="1"/>
    <col min="6" max="7" width="23.21875" style="42" customWidth="1"/>
    <col min="8" max="8" width="23.21875" style="144" customWidth="1"/>
    <col min="9" max="9" width="22.44140625" style="40" customWidth="1"/>
    <col min="10" max="10" width="30.21875" style="40" customWidth="1"/>
    <col min="11" max="11" width="17.77734375" style="40" customWidth="1"/>
    <col min="12" max="12" width="26.44140625" style="40" customWidth="1"/>
    <col min="13" max="13" width="22.44140625" style="40" customWidth="1"/>
    <col min="14" max="14" width="29.77734375" style="40" customWidth="1"/>
    <col min="15" max="15" width="23.44140625" style="40" customWidth="1"/>
    <col min="16" max="16" width="18.44140625" style="40" customWidth="1"/>
    <col min="17" max="17" width="17.44140625" style="40" customWidth="1"/>
    <col min="18" max="18" width="25.21875" style="40" customWidth="1"/>
    <col min="19" max="16384" width="9.21875" style="40"/>
  </cols>
  <sheetData>
    <row r="1" spans="2:11" x14ac:dyDescent="0.3">
      <c r="H1" s="42"/>
    </row>
    <row r="2" spans="2:11" ht="46.2" x14ac:dyDescent="0.85">
      <c r="B2" s="265" t="s">
        <v>0</v>
      </c>
      <c r="C2" s="265"/>
      <c r="D2" s="265"/>
      <c r="E2" s="265"/>
      <c r="F2" s="265"/>
      <c r="G2" s="265"/>
      <c r="H2" s="156"/>
      <c r="I2" s="39"/>
      <c r="J2" s="39"/>
    </row>
    <row r="3" spans="2:11" ht="15.6" x14ac:dyDescent="0.3">
      <c r="B3" s="129"/>
      <c r="H3" s="42"/>
    </row>
    <row r="4" spans="2:11" ht="16.2" thickBot="1" x14ac:dyDescent="0.35">
      <c r="B4" s="43"/>
      <c r="H4" s="42"/>
    </row>
    <row r="5" spans="2:11" ht="109.8" x14ac:dyDescent="0.7">
      <c r="B5" s="109" t="s">
        <v>1</v>
      </c>
      <c r="C5" s="130"/>
      <c r="D5" s="130"/>
      <c r="E5" s="130"/>
      <c r="F5" s="130"/>
      <c r="G5" s="130"/>
      <c r="H5" s="130"/>
      <c r="I5" s="130"/>
      <c r="J5" s="130"/>
      <c r="K5" s="131"/>
    </row>
    <row r="6" spans="2:11" ht="21.6" thickBot="1" x14ac:dyDescent="0.45">
      <c r="B6" s="272" t="s">
        <v>2</v>
      </c>
      <c r="C6" s="273"/>
      <c r="D6" s="273"/>
      <c r="E6" s="273"/>
      <c r="F6" s="273"/>
      <c r="G6" s="273"/>
      <c r="H6" s="273"/>
      <c r="I6" s="273"/>
      <c r="J6" s="273"/>
      <c r="K6" s="274"/>
    </row>
    <row r="7" spans="2:11" ht="15" thickBot="1" x14ac:dyDescent="0.35">
      <c r="H7" s="42"/>
      <c r="J7" s="40" t="s">
        <v>3</v>
      </c>
    </row>
    <row r="8" spans="2:11" ht="26.4" thickBot="1" x14ac:dyDescent="0.55000000000000004">
      <c r="B8" s="266" t="s">
        <v>4</v>
      </c>
      <c r="C8" s="267"/>
      <c r="D8" s="267"/>
      <c r="E8" s="267"/>
      <c r="F8" s="267"/>
      <c r="G8" s="267"/>
      <c r="H8" s="267"/>
      <c r="I8" s="268"/>
    </row>
    <row r="9" spans="2:11" x14ac:dyDescent="0.3">
      <c r="H9" s="42"/>
    </row>
    <row r="10" spans="2:11" x14ac:dyDescent="0.3">
      <c r="F10" s="45"/>
      <c r="G10" s="45"/>
      <c r="H10" s="45"/>
      <c r="I10" s="42"/>
      <c r="J10" s="41"/>
    </row>
    <row r="11" spans="2:11" ht="76.5" customHeight="1" x14ac:dyDescent="0.3">
      <c r="B11" s="103" t="s">
        <v>5</v>
      </c>
      <c r="C11" s="103" t="s">
        <v>6</v>
      </c>
      <c r="D11" s="103" t="s">
        <v>7</v>
      </c>
      <c r="E11" s="103" t="s">
        <v>8</v>
      </c>
      <c r="F11" s="161" t="s">
        <v>9</v>
      </c>
      <c r="G11" s="161" t="s">
        <v>10</v>
      </c>
      <c r="H11" s="145" t="s">
        <v>11</v>
      </c>
      <c r="I11" s="103" t="s">
        <v>12</v>
      </c>
      <c r="J11" s="206" t="s">
        <v>13</v>
      </c>
    </row>
    <row r="12" spans="2:11" ht="15.6" x14ac:dyDescent="0.3">
      <c r="B12" s="46"/>
      <c r="C12" s="46"/>
      <c r="D12" s="180" t="s">
        <v>14</v>
      </c>
      <c r="E12" s="180" t="s">
        <v>15</v>
      </c>
      <c r="F12" s="143" t="s">
        <v>16</v>
      </c>
      <c r="G12" s="143" t="s">
        <v>17</v>
      </c>
      <c r="H12" s="145"/>
      <c r="I12" s="46"/>
      <c r="J12" s="207"/>
    </row>
    <row r="13" spans="2:11" ht="35.549999999999997" customHeight="1" x14ac:dyDescent="0.3">
      <c r="B13" s="46" t="s">
        <v>18</v>
      </c>
      <c r="C13" s="257" t="s">
        <v>19</v>
      </c>
      <c r="D13" s="258"/>
      <c r="E13" s="258"/>
      <c r="F13" s="258"/>
      <c r="G13" s="258"/>
      <c r="H13" s="258"/>
      <c r="I13" s="258"/>
      <c r="J13" s="258"/>
    </row>
    <row r="14" spans="2:11" ht="32.1" customHeight="1" x14ac:dyDescent="0.3">
      <c r="B14" s="99" t="s">
        <v>20</v>
      </c>
      <c r="C14" s="270" t="s">
        <v>21</v>
      </c>
      <c r="D14" s="270"/>
      <c r="E14" s="270"/>
      <c r="F14" s="270"/>
      <c r="G14" s="270"/>
      <c r="H14" s="270"/>
      <c r="I14" s="270"/>
      <c r="J14" s="270"/>
    </row>
    <row r="15" spans="2:11" s="182" customFormat="1" ht="19.5" customHeight="1" x14ac:dyDescent="0.3">
      <c r="B15" s="183" t="s">
        <v>22</v>
      </c>
      <c r="C15" s="270" t="s">
        <v>23</v>
      </c>
      <c r="D15" s="270"/>
      <c r="E15" s="270"/>
      <c r="F15" s="270"/>
      <c r="G15" s="270"/>
      <c r="H15" s="270"/>
      <c r="I15" s="270"/>
      <c r="J15" s="270"/>
    </row>
    <row r="16" spans="2:11" ht="120.75" customHeight="1" x14ac:dyDescent="0.3">
      <c r="B16" s="100" t="s">
        <v>24</v>
      </c>
      <c r="C16" s="19" t="s">
        <v>25</v>
      </c>
      <c r="E16" s="184">
        <v>80200</v>
      </c>
      <c r="F16" s="157"/>
      <c r="G16" s="157"/>
      <c r="H16" s="146">
        <f>SUM(D16:G16)</f>
        <v>80200</v>
      </c>
      <c r="I16" s="202">
        <v>0.3</v>
      </c>
      <c r="J16" s="209" t="s">
        <v>26</v>
      </c>
    </row>
    <row r="17" spans="1:10" ht="95.1" customHeight="1" x14ac:dyDescent="0.3">
      <c r="B17" s="100" t="s">
        <v>27</v>
      </c>
      <c r="C17" s="19" t="s">
        <v>28</v>
      </c>
      <c r="D17" s="194"/>
      <c r="E17" s="184">
        <v>224020</v>
      </c>
      <c r="F17" s="157"/>
      <c r="G17" s="157"/>
      <c r="H17" s="146">
        <f t="shared" ref="H17:H18" si="0">SUM(D17:G17)</f>
        <v>224020</v>
      </c>
      <c r="I17" s="202">
        <v>0.3</v>
      </c>
      <c r="J17" s="209" t="s">
        <v>26</v>
      </c>
    </row>
    <row r="18" spans="1:10" ht="78" x14ac:dyDescent="0.3">
      <c r="B18" s="100" t="s">
        <v>29</v>
      </c>
      <c r="C18" s="19" t="s">
        <v>30</v>
      </c>
      <c r="D18" s="194"/>
      <c r="E18" s="184">
        <v>49400</v>
      </c>
      <c r="F18" s="157"/>
      <c r="G18" s="157"/>
      <c r="H18" s="146">
        <f t="shared" si="0"/>
        <v>49400</v>
      </c>
      <c r="I18" s="202">
        <v>0.3</v>
      </c>
      <c r="J18" s="209" t="s">
        <v>26</v>
      </c>
    </row>
    <row r="19" spans="1:10" ht="15.6" x14ac:dyDescent="0.3">
      <c r="A19" s="41"/>
      <c r="C19" s="101" t="s">
        <v>31</v>
      </c>
      <c r="D19" s="185">
        <f>SUM(D16:D18)</f>
        <v>0</v>
      </c>
      <c r="E19" s="185">
        <f>SUM(E16:E18)</f>
        <v>353620</v>
      </c>
      <c r="F19" s="185">
        <f t="shared" ref="F19:G19" si="1">SUM(F16:F18)</f>
        <v>0</v>
      </c>
      <c r="G19" s="185">
        <f t="shared" si="1"/>
        <v>0</v>
      </c>
      <c r="H19" s="162">
        <f>SUM(H16:H18)</f>
        <v>353620</v>
      </c>
      <c r="I19" s="163">
        <f>(I16*H16)+(I17*H17)+(I18*H18)</f>
        <v>106086</v>
      </c>
      <c r="J19" s="208"/>
    </row>
    <row r="20" spans="1:10" ht="33.6" customHeight="1" x14ac:dyDescent="0.3">
      <c r="A20" s="41"/>
      <c r="B20" s="99" t="s">
        <v>32</v>
      </c>
      <c r="C20" s="269" t="s">
        <v>33</v>
      </c>
      <c r="D20" s="269"/>
      <c r="E20" s="269"/>
      <c r="F20" s="269"/>
      <c r="G20" s="269"/>
      <c r="H20" s="269"/>
      <c r="I20" s="269"/>
      <c r="J20" s="269"/>
    </row>
    <row r="21" spans="1:10" ht="107.55" customHeight="1" x14ac:dyDescent="0.3">
      <c r="A21" s="41"/>
      <c r="B21" s="100" t="s">
        <v>34</v>
      </c>
      <c r="C21" s="19" t="s">
        <v>35</v>
      </c>
      <c r="D21" s="184">
        <v>80000</v>
      </c>
      <c r="E21" s="184"/>
      <c r="F21" s="157"/>
      <c r="G21" s="157"/>
      <c r="H21" s="146">
        <f>SUM(D21:G21)</f>
        <v>80000</v>
      </c>
      <c r="I21" s="202">
        <v>0.4</v>
      </c>
      <c r="J21" s="209" t="s">
        <v>26</v>
      </c>
    </row>
    <row r="22" spans="1:10" ht="127.5" customHeight="1" x14ac:dyDescent="0.3">
      <c r="A22" s="41"/>
      <c r="B22" s="100" t="s">
        <v>36</v>
      </c>
      <c r="C22" s="19" t="s">
        <v>37</v>
      </c>
      <c r="D22" s="194"/>
      <c r="E22" s="210">
        <v>12000</v>
      </c>
      <c r="F22" s="157"/>
      <c r="G22" s="157"/>
      <c r="H22" s="146">
        <f>SUM(D22:G22)</f>
        <v>12000</v>
      </c>
      <c r="I22" s="202">
        <v>0.3</v>
      </c>
      <c r="J22" s="209" t="s">
        <v>26</v>
      </c>
    </row>
    <row r="23" spans="1:10" ht="102.75" customHeight="1" x14ac:dyDescent="0.3">
      <c r="A23" s="41"/>
      <c r="B23" s="100" t="s">
        <v>38</v>
      </c>
      <c r="C23" s="19" t="s">
        <v>39</v>
      </c>
      <c r="D23" s="203"/>
      <c r="E23" s="203">
        <v>38900</v>
      </c>
      <c r="F23" s="157"/>
      <c r="G23" s="157"/>
      <c r="H23" s="146">
        <f>SUM(D23:G23)</f>
        <v>38900</v>
      </c>
      <c r="I23" s="202">
        <v>0.2</v>
      </c>
      <c r="J23" s="209" t="s">
        <v>26</v>
      </c>
    </row>
    <row r="24" spans="1:10" ht="15.6" x14ac:dyDescent="0.3">
      <c r="A24" s="41"/>
      <c r="C24" s="101" t="s">
        <v>40</v>
      </c>
      <c r="D24" s="185">
        <f>SUM(D21:D23)</f>
        <v>80000</v>
      </c>
      <c r="E24" s="185">
        <f t="shared" ref="E24:G24" si="2">SUM(E21:E23)</f>
        <v>50900</v>
      </c>
      <c r="F24" s="185">
        <f t="shared" si="2"/>
        <v>0</v>
      </c>
      <c r="G24" s="185">
        <f t="shared" si="2"/>
        <v>0</v>
      </c>
      <c r="H24" s="164">
        <f>SUM(H21:H23)</f>
        <v>130900</v>
      </c>
      <c r="I24" s="163">
        <f>(I21*H21)+(I22*H22)+(I23*H23)</f>
        <v>43380</v>
      </c>
      <c r="J24" s="208"/>
    </row>
    <row r="25" spans="1:10" s="44" customFormat="1" ht="36" customHeight="1" x14ac:dyDescent="0.3">
      <c r="A25" s="186"/>
      <c r="B25" s="99" t="s">
        <v>41</v>
      </c>
      <c r="C25" s="269" t="s">
        <v>42</v>
      </c>
      <c r="D25" s="269"/>
      <c r="E25" s="269"/>
      <c r="F25" s="269"/>
      <c r="G25" s="269"/>
      <c r="H25" s="269"/>
      <c r="I25" s="269"/>
      <c r="J25" s="269"/>
    </row>
    <row r="26" spans="1:10" ht="84" customHeight="1" x14ac:dyDescent="0.3">
      <c r="A26" s="41"/>
      <c r="B26" s="100" t="s">
        <v>43</v>
      </c>
      <c r="C26" s="19" t="s">
        <v>44</v>
      </c>
      <c r="D26" s="184">
        <v>120000</v>
      </c>
      <c r="E26" s="19"/>
      <c r="F26" s="157"/>
      <c r="G26" s="157"/>
      <c r="H26" s="146">
        <f>SUM(D26:G26)</f>
        <v>120000</v>
      </c>
      <c r="I26" s="202">
        <v>0.4</v>
      </c>
      <c r="J26" s="209" t="s">
        <v>26</v>
      </c>
    </row>
    <row r="27" spans="1:10" ht="82.5" customHeight="1" x14ac:dyDescent="0.3">
      <c r="A27" s="41"/>
      <c r="B27" s="100" t="s">
        <v>45</v>
      </c>
      <c r="C27" s="19" t="s">
        <v>46</v>
      </c>
      <c r="D27" s="184">
        <v>40000</v>
      </c>
      <c r="E27" s="19"/>
      <c r="F27" s="157"/>
      <c r="G27" s="157"/>
      <c r="H27" s="146">
        <f t="shared" ref="H27:H28" si="3">SUM(D27:G27)</f>
        <v>40000</v>
      </c>
      <c r="I27" s="202">
        <v>0.4</v>
      </c>
      <c r="J27" s="209" t="s">
        <v>26</v>
      </c>
    </row>
    <row r="28" spans="1:10" ht="100.5" customHeight="1" x14ac:dyDescent="0.3">
      <c r="A28" s="41"/>
      <c r="B28" s="100" t="s">
        <v>47</v>
      </c>
      <c r="C28" s="19" t="s">
        <v>48</v>
      </c>
      <c r="D28" s="184">
        <v>120000</v>
      </c>
      <c r="E28" s="184"/>
      <c r="F28" s="157"/>
      <c r="G28" s="157"/>
      <c r="H28" s="146">
        <f t="shared" si="3"/>
        <v>120000</v>
      </c>
      <c r="I28" s="202">
        <v>0.3</v>
      </c>
      <c r="J28" s="209" t="s">
        <v>26</v>
      </c>
    </row>
    <row r="29" spans="1:10" ht="93" customHeight="1" x14ac:dyDescent="0.3">
      <c r="A29" s="41"/>
      <c r="B29" s="100" t="s">
        <v>49</v>
      </c>
      <c r="C29" s="192" t="s">
        <v>50</v>
      </c>
      <c r="D29" s="184">
        <v>110000</v>
      </c>
      <c r="F29" s="157"/>
      <c r="G29" s="157"/>
      <c r="H29" s="146">
        <f>SUM(D29:G29)</f>
        <v>110000</v>
      </c>
      <c r="I29" s="202">
        <v>0.5</v>
      </c>
      <c r="J29" s="209" t="s">
        <v>26</v>
      </c>
    </row>
    <row r="30" spans="1:10" ht="15.6" x14ac:dyDescent="0.3">
      <c r="C30" s="101" t="s">
        <v>51</v>
      </c>
      <c r="D30" s="185">
        <f>SUM(D26:D29)</f>
        <v>390000</v>
      </c>
      <c r="E30" s="185">
        <f t="shared" ref="E30:G30" si="4">SUM(E26:E29)</f>
        <v>0</v>
      </c>
      <c r="F30" s="185">
        <f t="shared" si="4"/>
        <v>0</v>
      </c>
      <c r="G30" s="185">
        <f t="shared" si="4"/>
        <v>0</v>
      </c>
      <c r="H30" s="164">
        <f>SUM(H26:H29)</f>
        <v>390000</v>
      </c>
      <c r="I30" s="163">
        <f>(I26*H26)+(I27*H27)+(I28*H28)</f>
        <v>100000</v>
      </c>
      <c r="J30" s="208"/>
    </row>
    <row r="31" spans="1:10" s="43" customFormat="1" ht="25.5" customHeight="1" x14ac:dyDescent="0.3">
      <c r="B31" s="99" t="s">
        <v>52</v>
      </c>
      <c r="C31" s="269" t="s">
        <v>53</v>
      </c>
      <c r="D31" s="269"/>
      <c r="E31" s="269"/>
      <c r="F31" s="269"/>
      <c r="G31" s="269"/>
      <c r="H31" s="269"/>
      <c r="I31" s="269"/>
      <c r="J31" s="269"/>
    </row>
    <row r="32" spans="1:10" ht="72.75" customHeight="1" x14ac:dyDescent="0.3">
      <c r="B32" s="100" t="s">
        <v>54</v>
      </c>
      <c r="C32" s="19" t="s">
        <v>55</v>
      </c>
      <c r="D32" s="184">
        <v>100000</v>
      </c>
      <c r="E32" s="184"/>
      <c r="F32" s="157"/>
      <c r="G32" s="157"/>
      <c r="H32" s="146">
        <f>SUM(D32:G32)</f>
        <v>100000</v>
      </c>
      <c r="I32" s="202">
        <v>0.4</v>
      </c>
      <c r="J32" s="209" t="s">
        <v>26</v>
      </c>
    </row>
    <row r="33" spans="1:10" ht="60" customHeight="1" x14ac:dyDescent="0.3">
      <c r="B33" s="100" t="s">
        <v>56</v>
      </c>
      <c r="C33" s="191" t="s">
        <v>57</v>
      </c>
      <c r="D33" s="184">
        <v>50000</v>
      </c>
      <c r="F33" s="157">
        <v>0</v>
      </c>
      <c r="G33" s="157">
        <v>0</v>
      </c>
      <c r="H33" s="146">
        <f>SUM(D33:G33)</f>
        <v>50000</v>
      </c>
      <c r="I33" s="202">
        <v>0.3</v>
      </c>
      <c r="J33" s="209" t="s">
        <v>26</v>
      </c>
    </row>
    <row r="34" spans="1:10" ht="60" customHeight="1" x14ac:dyDescent="0.3">
      <c r="B34" s="100" t="s">
        <v>547</v>
      </c>
      <c r="C34" s="256" t="s">
        <v>545</v>
      </c>
      <c r="D34" s="184">
        <v>40000</v>
      </c>
      <c r="E34" s="194"/>
      <c r="F34" s="157"/>
      <c r="G34" s="157"/>
      <c r="H34" s="146">
        <f>SUM(D34:G34)</f>
        <v>40000</v>
      </c>
      <c r="I34" s="202">
        <v>0.5</v>
      </c>
      <c r="J34" s="209" t="s">
        <v>26</v>
      </c>
    </row>
    <row r="35" spans="1:10" ht="15.6" x14ac:dyDescent="0.3">
      <c r="C35" s="101" t="s">
        <v>58</v>
      </c>
      <c r="D35" s="160">
        <f>D32+D33+D34</f>
        <v>190000</v>
      </c>
      <c r="E35" s="160">
        <f>SUM(E32:E33)</f>
        <v>0</v>
      </c>
      <c r="F35" s="160">
        <f>SUM(F32:F33)</f>
        <v>0</v>
      </c>
      <c r="G35" s="162">
        <f>SUM(G32:G33)</f>
        <v>0</v>
      </c>
      <c r="H35" s="164">
        <f>SUM(H31:H34)</f>
        <v>190000</v>
      </c>
      <c r="I35" s="110">
        <f>(I32*H32)+(I33*H33)</f>
        <v>55000</v>
      </c>
      <c r="J35" s="108"/>
    </row>
    <row r="36" spans="1:10" ht="15.6" x14ac:dyDescent="0.3">
      <c r="C36" s="101" t="s">
        <v>59</v>
      </c>
      <c r="D36" s="160">
        <f>D19+D24+D30+D35</f>
        <v>660000</v>
      </c>
      <c r="E36" s="160">
        <f t="shared" ref="E36:H36" si="5">E19+E24+E30+E35</f>
        <v>404520</v>
      </c>
      <c r="F36" s="160">
        <f t="shared" si="5"/>
        <v>0</v>
      </c>
      <c r="G36" s="160">
        <f t="shared" si="5"/>
        <v>0</v>
      </c>
      <c r="H36" s="160">
        <f t="shared" si="5"/>
        <v>1064520</v>
      </c>
      <c r="I36" s="110"/>
      <c r="J36" s="108"/>
    </row>
    <row r="37" spans="1:10" ht="15.6" x14ac:dyDescent="0.3">
      <c r="B37" s="13"/>
      <c r="C37" s="14"/>
      <c r="D37" s="14"/>
      <c r="E37" s="14"/>
      <c r="F37" s="158"/>
      <c r="G37" s="158"/>
      <c r="H37" s="158"/>
      <c r="I37" s="12"/>
      <c r="J37" s="12"/>
    </row>
    <row r="38" spans="1:10" s="51" customFormat="1" ht="19.5" customHeight="1" x14ac:dyDescent="0.3">
      <c r="B38" s="101" t="s">
        <v>60</v>
      </c>
      <c r="C38" s="271" t="s">
        <v>61</v>
      </c>
      <c r="D38" s="271"/>
      <c r="E38" s="271"/>
      <c r="F38" s="271"/>
      <c r="G38" s="271"/>
      <c r="H38" s="271"/>
      <c r="I38" s="271"/>
      <c r="J38" s="271"/>
    </row>
    <row r="39" spans="1:10" s="43" customFormat="1" ht="22.5" customHeight="1" x14ac:dyDescent="0.3">
      <c r="B39" s="141" t="s">
        <v>62</v>
      </c>
      <c r="C39" s="269" t="s">
        <v>63</v>
      </c>
      <c r="D39" s="269"/>
      <c r="E39" s="269"/>
      <c r="F39" s="269"/>
      <c r="G39" s="269"/>
      <c r="H39" s="269"/>
      <c r="I39" s="269"/>
      <c r="J39" s="269"/>
    </row>
    <row r="40" spans="1:10" ht="62.4" x14ac:dyDescent="0.3">
      <c r="B40" s="100" t="s">
        <v>64</v>
      </c>
      <c r="C40" s="19" t="s">
        <v>65</v>
      </c>
      <c r="D40" s="194"/>
      <c r="E40" s="157"/>
      <c r="F40" s="157">
        <v>15000</v>
      </c>
      <c r="G40" s="157">
        <v>15000</v>
      </c>
      <c r="H40" s="146">
        <f>SUM(D40:G40)</f>
        <v>30000</v>
      </c>
      <c r="I40" s="202">
        <v>0.4</v>
      </c>
      <c r="J40" s="209" t="s">
        <v>26</v>
      </c>
    </row>
    <row r="41" spans="1:10" ht="84.6" customHeight="1" x14ac:dyDescent="0.3">
      <c r="B41" s="100" t="s">
        <v>66</v>
      </c>
      <c r="C41" s="19" t="s">
        <v>67</v>
      </c>
      <c r="E41" s="157"/>
      <c r="F41" s="157">
        <v>75000</v>
      </c>
      <c r="G41" s="157">
        <v>75000</v>
      </c>
      <c r="H41" s="146">
        <f>SUM(D41:G41)</f>
        <v>150000</v>
      </c>
      <c r="I41" s="202">
        <v>0.4</v>
      </c>
      <c r="J41" s="209" t="s">
        <v>26</v>
      </c>
    </row>
    <row r="42" spans="1:10" s="41" customFormat="1" ht="15.6" x14ac:dyDescent="0.3">
      <c r="A42" s="40"/>
      <c r="B42" s="40"/>
      <c r="C42" s="101" t="s">
        <v>68</v>
      </c>
      <c r="D42" s="162">
        <f>SUM(D40:D41)</f>
        <v>0</v>
      </c>
      <c r="E42" s="162">
        <f>SUM(E40:E41)</f>
        <v>0</v>
      </c>
      <c r="F42" s="160">
        <f>SUM(F40:F41)</f>
        <v>90000</v>
      </c>
      <c r="G42" s="162">
        <f>SUM(G40:G41)</f>
        <v>90000</v>
      </c>
      <c r="H42" s="20">
        <f>SUM(H40:H41)</f>
        <v>180000</v>
      </c>
      <c r="I42" s="110">
        <f>(I40*H40)+(I41*H41)</f>
        <v>72000</v>
      </c>
      <c r="J42" s="208"/>
    </row>
    <row r="43" spans="1:10" s="43" customFormat="1" ht="22.5" customHeight="1" x14ac:dyDescent="0.3">
      <c r="B43" s="99" t="s">
        <v>69</v>
      </c>
      <c r="C43" s="269" t="s">
        <v>70</v>
      </c>
      <c r="D43" s="269"/>
      <c r="E43" s="269"/>
      <c r="F43" s="269"/>
      <c r="G43" s="269"/>
      <c r="H43" s="269"/>
      <c r="I43" s="269"/>
      <c r="J43" s="269"/>
    </row>
    <row r="44" spans="1:10" ht="55.05" customHeight="1" x14ac:dyDescent="0.3">
      <c r="B44" s="100" t="s">
        <v>71</v>
      </c>
      <c r="C44" s="19" t="s">
        <v>72</v>
      </c>
      <c r="D44" s="157"/>
      <c r="E44" s="19"/>
      <c r="F44" s="157">
        <v>10000</v>
      </c>
      <c r="G44" s="157">
        <v>10000</v>
      </c>
      <c r="H44" s="146">
        <f>SUM(D44:G44)</f>
        <v>20000</v>
      </c>
      <c r="I44" s="202">
        <v>0.5</v>
      </c>
      <c r="J44" s="209" t="s">
        <v>26</v>
      </c>
    </row>
    <row r="45" spans="1:10" ht="66.599999999999994" customHeight="1" x14ac:dyDescent="0.3">
      <c r="B45" s="100" t="s">
        <v>73</v>
      </c>
      <c r="C45" s="19" t="s">
        <v>74</v>
      </c>
      <c r="D45" s="194"/>
      <c r="E45" s="19"/>
      <c r="F45" s="157">
        <v>30000</v>
      </c>
      <c r="G45" s="157">
        <v>30000</v>
      </c>
      <c r="H45" s="146">
        <f>SUM(D45:G45)</f>
        <v>60000</v>
      </c>
      <c r="I45" s="202">
        <v>0.5</v>
      </c>
      <c r="J45" s="209" t="s">
        <v>26</v>
      </c>
    </row>
    <row r="46" spans="1:10" ht="50.1" customHeight="1" x14ac:dyDescent="0.3">
      <c r="B46" s="100" t="s">
        <v>75</v>
      </c>
      <c r="C46" s="19" t="s">
        <v>76</v>
      </c>
      <c r="E46" s="19"/>
      <c r="F46" s="157">
        <v>50000</v>
      </c>
      <c r="G46" s="157">
        <v>50000</v>
      </c>
      <c r="H46" s="146">
        <f>SUM(D46:G46)</f>
        <v>100000</v>
      </c>
      <c r="I46" s="202">
        <v>0.4</v>
      </c>
      <c r="J46" s="209" t="s">
        <v>26</v>
      </c>
    </row>
    <row r="47" spans="1:10" ht="15.6" x14ac:dyDescent="0.3">
      <c r="C47" s="101" t="s">
        <v>77</v>
      </c>
      <c r="D47" s="164">
        <f>SUM(D44:D46)</f>
        <v>0</v>
      </c>
      <c r="E47" s="142"/>
      <c r="F47" s="164">
        <f>SUM(F44:F46)</f>
        <v>90000</v>
      </c>
      <c r="G47" s="164">
        <f>SUM(G44:G46)</f>
        <v>90000</v>
      </c>
      <c r="H47" s="20">
        <f>SUM(H44:H46)</f>
        <v>180000</v>
      </c>
      <c r="I47" s="110">
        <f>(I44*H44)+(I45*H45)+(I46*H46)</f>
        <v>80000</v>
      </c>
      <c r="J47" s="208"/>
    </row>
    <row r="48" spans="1:10" ht="32.549999999999997" customHeight="1" x14ac:dyDescent="0.3">
      <c r="B48" s="99" t="s">
        <v>78</v>
      </c>
      <c r="C48" s="269" t="s">
        <v>79</v>
      </c>
      <c r="D48" s="269"/>
      <c r="E48" s="269"/>
      <c r="F48" s="269"/>
      <c r="G48" s="269"/>
      <c r="H48" s="269"/>
      <c r="I48" s="269"/>
      <c r="J48" s="269"/>
    </row>
    <row r="49" spans="2:10" ht="46.8" x14ac:dyDescent="0.3">
      <c r="B49" s="100" t="s">
        <v>80</v>
      </c>
      <c r="C49" s="19" t="s">
        <v>81</v>
      </c>
      <c r="D49" s="194"/>
      <c r="E49" s="19"/>
      <c r="F49" s="157">
        <v>15000</v>
      </c>
      <c r="G49" s="157">
        <v>15000</v>
      </c>
      <c r="H49" s="146">
        <f>SUM(D49:G49)</f>
        <v>30000</v>
      </c>
      <c r="I49" s="202">
        <v>0.5</v>
      </c>
      <c r="J49" s="209" t="s">
        <v>26</v>
      </c>
    </row>
    <row r="50" spans="2:10" ht="66" customHeight="1" x14ac:dyDescent="0.3">
      <c r="B50" s="100" t="s">
        <v>82</v>
      </c>
      <c r="C50" s="19" t="s">
        <v>83</v>
      </c>
      <c r="D50" s="194"/>
      <c r="E50" s="19"/>
      <c r="F50" s="157">
        <v>25000</v>
      </c>
      <c r="G50" s="157">
        <v>25000</v>
      </c>
      <c r="H50" s="146">
        <f>SUM(D50:G50)</f>
        <v>50000</v>
      </c>
      <c r="I50" s="202">
        <v>0.4</v>
      </c>
      <c r="J50" s="209" t="s">
        <v>26</v>
      </c>
    </row>
    <row r="51" spans="2:10" ht="68.099999999999994" customHeight="1" x14ac:dyDescent="0.3">
      <c r="B51" s="100" t="s">
        <v>84</v>
      </c>
      <c r="C51" s="19" t="s">
        <v>85</v>
      </c>
      <c r="D51" s="194"/>
      <c r="E51" s="19"/>
      <c r="F51" s="157">
        <v>100000</v>
      </c>
      <c r="G51" s="157">
        <v>100000</v>
      </c>
      <c r="H51" s="146">
        <f>SUM(D51:G51)</f>
        <v>200000</v>
      </c>
      <c r="I51" s="202">
        <v>0.5</v>
      </c>
      <c r="J51" s="209" t="s">
        <v>26</v>
      </c>
    </row>
    <row r="52" spans="2:10" ht="15.6" x14ac:dyDescent="0.3">
      <c r="C52" s="101" t="s">
        <v>86</v>
      </c>
      <c r="D52" s="164">
        <f>SUM(D49:D51)</f>
        <v>0</v>
      </c>
      <c r="E52" s="164">
        <f>SUM(E49:E51)</f>
        <v>0</v>
      </c>
      <c r="F52" s="164">
        <f>SUM(F49:F51)</f>
        <v>140000</v>
      </c>
      <c r="G52" s="164">
        <f>SUM(G49:G51)</f>
        <v>140000</v>
      </c>
      <c r="H52" s="164">
        <f>SUM(H49:H51)</f>
        <v>280000</v>
      </c>
      <c r="I52" s="163">
        <f>(I49*H49)+(I50*H50)+(I51*H51)</f>
        <v>135000</v>
      </c>
      <c r="J52" s="208"/>
    </row>
    <row r="53" spans="2:10" ht="15.6" x14ac:dyDescent="0.3">
      <c r="B53" s="99" t="s">
        <v>87</v>
      </c>
      <c r="C53" s="269" t="s">
        <v>88</v>
      </c>
      <c r="D53" s="269"/>
      <c r="E53" s="269"/>
      <c r="F53" s="269"/>
      <c r="G53" s="269"/>
      <c r="H53" s="269"/>
      <c r="I53" s="269"/>
      <c r="J53" s="269"/>
    </row>
    <row r="54" spans="2:10" ht="53.55" customHeight="1" x14ac:dyDescent="0.3">
      <c r="B54" s="100" t="s">
        <v>89</v>
      </c>
      <c r="C54" s="19" t="s">
        <v>90</v>
      </c>
      <c r="D54" s="194"/>
      <c r="E54" s="19"/>
      <c r="F54" s="157">
        <v>10000</v>
      </c>
      <c r="G54" s="157">
        <v>10000</v>
      </c>
      <c r="H54" s="146">
        <f>SUM(D54:G54)</f>
        <v>20000</v>
      </c>
      <c r="I54" s="202">
        <v>0.5</v>
      </c>
      <c r="J54" s="209" t="s">
        <v>26</v>
      </c>
    </row>
    <row r="55" spans="2:10" ht="68.099999999999994" customHeight="1" x14ac:dyDescent="0.3">
      <c r="B55" s="100" t="s">
        <v>91</v>
      </c>
      <c r="C55" s="19" t="s">
        <v>92</v>
      </c>
      <c r="D55" s="194"/>
      <c r="E55" s="19"/>
      <c r="F55" s="157">
        <v>15000</v>
      </c>
      <c r="G55" s="157">
        <v>15000</v>
      </c>
      <c r="H55" s="146">
        <f>SUM(D55:G55)</f>
        <v>30000</v>
      </c>
      <c r="I55" s="202">
        <v>0.4</v>
      </c>
      <c r="J55" s="209" t="s">
        <v>26</v>
      </c>
    </row>
    <row r="56" spans="2:10" ht="64.5" customHeight="1" x14ac:dyDescent="0.3">
      <c r="B56" s="100" t="s">
        <v>93</v>
      </c>
      <c r="C56" s="19" t="s">
        <v>94</v>
      </c>
      <c r="D56" s="194"/>
      <c r="E56" s="19"/>
      <c r="F56" s="157">
        <v>50000</v>
      </c>
      <c r="G56" s="157">
        <v>50000</v>
      </c>
      <c r="H56" s="146">
        <f>SUM(D56:G56)</f>
        <v>100000</v>
      </c>
      <c r="I56" s="202">
        <v>0.5</v>
      </c>
      <c r="J56" s="209" t="s">
        <v>26</v>
      </c>
    </row>
    <row r="57" spans="2:10" ht="15.6" x14ac:dyDescent="0.3">
      <c r="C57" s="101" t="s">
        <v>95</v>
      </c>
      <c r="D57" s="162">
        <f>SUM(D54:D56)</f>
        <v>0</v>
      </c>
      <c r="E57" s="162">
        <f>SUM(E54:E56)</f>
        <v>0</v>
      </c>
      <c r="F57" s="162">
        <f>SUM(F54:F56)</f>
        <v>75000</v>
      </c>
      <c r="G57" s="162">
        <f>SUM(G54:G56)</f>
        <v>75000</v>
      </c>
      <c r="H57" s="110">
        <f>SUM(H54:H56)</f>
        <v>150000</v>
      </c>
      <c r="I57" s="110">
        <f>(I54*H54)+(I55*H55)+(I56*H56)</f>
        <v>72000</v>
      </c>
      <c r="J57" s="208"/>
    </row>
    <row r="58" spans="2:10" ht="15.6" x14ac:dyDescent="0.3">
      <c r="B58" s="7"/>
      <c r="C58" s="13"/>
      <c r="D58" s="13"/>
      <c r="E58" s="13"/>
      <c r="F58" s="151"/>
      <c r="G58" s="151"/>
      <c r="H58" s="151"/>
      <c r="I58" s="24"/>
      <c r="J58" s="13"/>
    </row>
    <row r="59" spans="2:10" s="44" customFormat="1" ht="18.75" customHeight="1" x14ac:dyDescent="0.3">
      <c r="B59" s="99" t="s">
        <v>96</v>
      </c>
      <c r="C59" s="269" t="s">
        <v>97</v>
      </c>
      <c r="D59" s="269"/>
      <c r="E59" s="269"/>
      <c r="F59" s="269"/>
      <c r="G59" s="269"/>
      <c r="H59" s="269"/>
      <c r="I59" s="269"/>
      <c r="J59" s="269"/>
    </row>
    <row r="60" spans="2:10" ht="46.8" x14ac:dyDescent="0.3">
      <c r="B60" s="100" t="s">
        <v>98</v>
      </c>
      <c r="C60" s="19" t="s">
        <v>99</v>
      </c>
      <c r="D60" s="194"/>
      <c r="E60" s="19"/>
      <c r="F60" s="157">
        <v>55000</v>
      </c>
      <c r="G60" s="157">
        <v>55000</v>
      </c>
      <c r="H60" s="146">
        <f>SUM(D60:G60)</f>
        <v>110000</v>
      </c>
      <c r="I60" s="202">
        <v>0.4</v>
      </c>
      <c r="J60" s="209" t="s">
        <v>26</v>
      </c>
    </row>
    <row r="61" spans="2:10" ht="31.2" x14ac:dyDescent="0.3">
      <c r="B61" s="100" t="s">
        <v>100</v>
      </c>
      <c r="C61" s="19" t="s">
        <v>101</v>
      </c>
      <c r="E61" s="19"/>
      <c r="F61" s="157">
        <v>40000</v>
      </c>
      <c r="G61" s="157">
        <v>40000</v>
      </c>
      <c r="H61" s="146">
        <f>SUM(D61:G61)</f>
        <v>80000</v>
      </c>
      <c r="I61" s="202">
        <v>0.4</v>
      </c>
      <c r="J61" s="209" t="s">
        <v>26</v>
      </c>
    </row>
    <row r="62" spans="2:10" ht="15.6" x14ac:dyDescent="0.3">
      <c r="C62" s="101" t="s">
        <v>102</v>
      </c>
      <c r="D62" s="162">
        <f>SUM(D60:D61)</f>
        <v>0</v>
      </c>
      <c r="E62" s="162">
        <f t="shared" ref="E62" si="6">SUM(E60:E61)</f>
        <v>0</v>
      </c>
      <c r="F62" s="162">
        <f>SUM(F60:F61)</f>
        <v>95000</v>
      </c>
      <c r="G62" s="162">
        <f>SUM(G60:G61)</f>
        <v>95000</v>
      </c>
      <c r="H62" s="110">
        <f>SUM(H60:H61)</f>
        <v>190000</v>
      </c>
      <c r="I62" s="110">
        <f>(I60*H60)+(I61*H61)</f>
        <v>76000</v>
      </c>
      <c r="J62" s="108"/>
    </row>
    <row r="63" spans="2:10" ht="15.6" x14ac:dyDescent="0.3">
      <c r="C63" s="195"/>
      <c r="D63" s="196"/>
      <c r="E63" s="196"/>
      <c r="F63" s="196"/>
      <c r="G63" s="196"/>
      <c r="H63" s="231"/>
      <c r="I63" s="48"/>
      <c r="J63" s="193"/>
    </row>
    <row r="64" spans="2:10" ht="15.6" x14ac:dyDescent="0.3">
      <c r="B64" s="7"/>
      <c r="C64" s="197" t="s">
        <v>103</v>
      </c>
      <c r="D64" s="199">
        <f>D19+D24+D30+D35+D42+D47+D52+D57+D62</f>
        <v>660000</v>
      </c>
      <c r="E64" s="199">
        <f>E19+E24+E30+E35+E42+E47+E52+E57+E62</f>
        <v>404520</v>
      </c>
      <c r="F64" s="199">
        <f>F19+F24+F30+F35+F42+F47+F52+F57+F62</f>
        <v>490000</v>
      </c>
      <c r="G64" s="199">
        <f>G19+G24+G30+G35+G42+G47+G52+G57+G62</f>
        <v>490000</v>
      </c>
      <c r="H64" s="200">
        <f>D64+E64+F64+G64</f>
        <v>2044520</v>
      </c>
      <c r="I64" s="198"/>
      <c r="J64" s="13"/>
    </row>
    <row r="65" spans="2:10" ht="15.6" x14ac:dyDescent="0.3">
      <c r="B65" s="7"/>
      <c r="C65" s="13"/>
      <c r="D65" s="13"/>
      <c r="E65" s="13"/>
      <c r="F65" s="151"/>
      <c r="G65" s="151"/>
      <c r="H65" s="231"/>
      <c r="I65" s="24"/>
      <c r="J65" s="13"/>
    </row>
    <row r="66" spans="2:10" ht="15.6" x14ac:dyDescent="0.3">
      <c r="B66" s="7"/>
      <c r="C66" s="13"/>
      <c r="D66" s="13"/>
      <c r="E66" s="13"/>
      <c r="F66" s="151"/>
      <c r="G66" s="151"/>
      <c r="H66" s="231"/>
      <c r="I66" s="24"/>
      <c r="J66" s="13"/>
    </row>
    <row r="67" spans="2:10" ht="62.25" customHeight="1" x14ac:dyDescent="0.3">
      <c r="B67" s="101" t="s">
        <v>104</v>
      </c>
      <c r="C67" s="18" t="s">
        <v>105</v>
      </c>
      <c r="D67" s="190">
        <v>275700</v>
      </c>
      <c r="E67" s="190">
        <v>159800</v>
      </c>
      <c r="F67" s="247">
        <v>53000</v>
      </c>
      <c r="G67" s="190">
        <f>17850+17850+9372</f>
        <v>45072</v>
      </c>
      <c r="H67" s="146">
        <f>SUM(D67:G67)</f>
        <v>533572</v>
      </c>
      <c r="I67" s="202">
        <v>0.3</v>
      </c>
      <c r="J67" s="194">
        <v>1</v>
      </c>
    </row>
    <row r="68" spans="2:10" ht="46.5" customHeight="1" x14ac:dyDescent="0.3">
      <c r="B68" s="259" t="s">
        <v>106</v>
      </c>
      <c r="C68" s="18" t="s">
        <v>107</v>
      </c>
      <c r="D68" s="190">
        <v>20000</v>
      </c>
      <c r="E68" s="190">
        <v>5000</v>
      </c>
      <c r="F68" s="248">
        <v>53003.12</v>
      </c>
      <c r="G68" s="190">
        <v>52000</v>
      </c>
      <c r="H68" s="146">
        <f t="shared" ref="H68:H74" si="7">SUM(D68:G68)</f>
        <v>130003.12</v>
      </c>
      <c r="I68" s="202">
        <v>0.3</v>
      </c>
      <c r="J68" s="194">
        <v>2</v>
      </c>
    </row>
    <row r="69" spans="2:10" ht="28.5" customHeight="1" x14ac:dyDescent="0.3">
      <c r="B69" s="260"/>
      <c r="C69" s="18" t="s">
        <v>108</v>
      </c>
      <c r="D69" s="190">
        <v>37000</v>
      </c>
      <c r="E69" s="190">
        <v>20000</v>
      </c>
      <c r="F69" s="248">
        <f>25000.2+0.01</f>
        <v>25000.21</v>
      </c>
      <c r="G69" s="190"/>
      <c r="H69" s="146">
        <f t="shared" si="7"/>
        <v>82000.209999999992</v>
      </c>
      <c r="I69" s="202">
        <v>0.3</v>
      </c>
      <c r="J69" s="194">
        <v>3</v>
      </c>
    </row>
    <row r="70" spans="2:10" ht="46.8" x14ac:dyDescent="0.3">
      <c r="B70" s="260"/>
      <c r="C70" s="18" t="s">
        <v>548</v>
      </c>
      <c r="D70" s="190">
        <v>50000</v>
      </c>
      <c r="E70" s="190">
        <v>30000</v>
      </c>
      <c r="F70" s="250">
        <f>80000.024-0.01</f>
        <v>80000.01400000001</v>
      </c>
      <c r="G70" s="190">
        <v>80000</v>
      </c>
      <c r="H70" s="146">
        <f t="shared" si="7"/>
        <v>240000.01400000002</v>
      </c>
      <c r="I70" s="202">
        <v>0.3</v>
      </c>
      <c r="J70" s="194">
        <v>7</v>
      </c>
    </row>
    <row r="71" spans="2:10" ht="15.6" x14ac:dyDescent="0.3">
      <c r="B71" s="261"/>
      <c r="C71" s="204" t="s">
        <v>109</v>
      </c>
      <c r="D71" s="190">
        <v>45000</v>
      </c>
      <c r="E71" s="190"/>
      <c r="F71" s="234"/>
      <c r="G71" s="190">
        <v>40000</v>
      </c>
      <c r="H71" s="146">
        <f t="shared" si="7"/>
        <v>85000</v>
      </c>
      <c r="I71" s="202">
        <v>0</v>
      </c>
      <c r="J71" s="194">
        <v>3</v>
      </c>
    </row>
    <row r="72" spans="2:10" ht="27.75" customHeight="1" x14ac:dyDescent="0.3">
      <c r="B72" s="101" t="s">
        <v>110</v>
      </c>
      <c r="C72" s="18" t="s">
        <v>111</v>
      </c>
      <c r="D72" s="190">
        <v>90000</v>
      </c>
      <c r="E72" s="190">
        <v>50000</v>
      </c>
      <c r="F72" s="241">
        <v>44340.66</v>
      </c>
      <c r="G72" s="190">
        <v>40560</v>
      </c>
      <c r="H72" s="146">
        <f>SUM(D72:G72)</f>
        <v>224900.66</v>
      </c>
      <c r="I72" s="202">
        <v>0.3</v>
      </c>
      <c r="J72" s="194">
        <v>5</v>
      </c>
    </row>
    <row r="73" spans="2:10" ht="27.75" customHeight="1" x14ac:dyDescent="0.3">
      <c r="B73" s="112" t="s">
        <v>112</v>
      </c>
      <c r="C73" s="18" t="s">
        <v>113</v>
      </c>
      <c r="D73" s="190">
        <v>50000</v>
      </c>
      <c r="E73" s="190">
        <v>0</v>
      </c>
      <c r="F73" s="234">
        <v>0</v>
      </c>
      <c r="G73" s="190">
        <v>0</v>
      </c>
      <c r="H73" s="146">
        <f>SUM(D73:G73)</f>
        <v>50000</v>
      </c>
      <c r="I73" s="202">
        <v>0.5</v>
      </c>
      <c r="J73" s="194">
        <v>4</v>
      </c>
    </row>
    <row r="74" spans="2:10" ht="41.25" customHeight="1" x14ac:dyDescent="0.3">
      <c r="B74" s="112" t="s">
        <v>114</v>
      </c>
      <c r="C74" s="18" t="s">
        <v>115</v>
      </c>
      <c r="D74" s="205">
        <v>80000</v>
      </c>
      <c r="E74" s="190">
        <v>0</v>
      </c>
      <c r="F74" s="234">
        <v>0</v>
      </c>
      <c r="G74" s="190">
        <v>0</v>
      </c>
      <c r="H74" s="146">
        <f t="shared" si="7"/>
        <v>80000</v>
      </c>
      <c r="I74" s="202">
        <v>0.3</v>
      </c>
      <c r="J74" s="194">
        <v>4</v>
      </c>
    </row>
    <row r="75" spans="2:10" ht="15.6" x14ac:dyDescent="0.3">
      <c r="B75" s="7"/>
      <c r="C75" s="113" t="s">
        <v>116</v>
      </c>
      <c r="D75" s="159">
        <f>SUM(D67:D74)</f>
        <v>647700</v>
      </c>
      <c r="E75" s="159">
        <f>SUM(E67:E74)</f>
        <v>264800</v>
      </c>
      <c r="F75" s="243">
        <f>SUM(F67:F74)</f>
        <v>255344.00399999999</v>
      </c>
      <c r="G75" s="233">
        <f>SUM(G67:G74)</f>
        <v>257632</v>
      </c>
      <c r="H75" s="110">
        <f>SUM(H67:H74)</f>
        <v>1425476.004</v>
      </c>
      <c r="I75" s="110">
        <f>(I67*H67)+(I70*H70)+(I72*H72)+(I74*H74)</f>
        <v>323541.80220000003</v>
      </c>
      <c r="J75" s="18"/>
    </row>
    <row r="76" spans="2:10" ht="15.6" x14ac:dyDescent="0.3">
      <c r="B76" s="7"/>
      <c r="C76" s="13"/>
      <c r="D76" s="13"/>
      <c r="F76" s="151"/>
      <c r="G76" s="151"/>
      <c r="H76" s="151"/>
      <c r="I76" s="24"/>
      <c r="J76" s="13"/>
    </row>
    <row r="77" spans="2:10" ht="15.6" x14ac:dyDescent="0.3">
      <c r="B77" s="7"/>
      <c r="C77" s="13"/>
      <c r="D77" s="13"/>
      <c r="E77" s="13"/>
      <c r="F77" s="151"/>
      <c r="G77" s="151"/>
      <c r="H77" s="151"/>
      <c r="I77" s="24"/>
      <c r="J77" s="13"/>
    </row>
    <row r="78" spans="2:10" ht="15.6" x14ac:dyDescent="0.3">
      <c r="B78" s="7"/>
      <c r="C78" s="13"/>
      <c r="D78" s="13"/>
      <c r="E78" s="13"/>
      <c r="F78" s="151"/>
      <c r="G78" s="151"/>
      <c r="H78" s="151"/>
      <c r="I78" s="24"/>
      <c r="J78" s="13"/>
    </row>
    <row r="79" spans="2:10" ht="15.6" x14ac:dyDescent="0.3">
      <c r="B79" s="7"/>
      <c r="C79" s="13"/>
      <c r="D79" s="13"/>
      <c r="E79" s="159">
        <f>SUM(E67:E74)</f>
        <v>264800</v>
      </c>
      <c r="F79" s="151"/>
      <c r="G79" s="151"/>
      <c r="H79" s="151"/>
      <c r="I79" s="24"/>
      <c r="J79" s="13"/>
    </row>
    <row r="80" spans="2:10" ht="15.6" x14ac:dyDescent="0.3">
      <c r="B80" s="7"/>
      <c r="C80" s="13"/>
      <c r="D80" s="13"/>
      <c r="E80" s="13"/>
      <c r="F80" s="151"/>
      <c r="G80" s="151"/>
      <c r="H80" s="151"/>
      <c r="I80" s="24"/>
      <c r="J80" s="13"/>
    </row>
    <row r="81" spans="2:10" ht="16.2" thickBot="1" x14ac:dyDescent="0.35">
      <c r="B81" s="7"/>
      <c r="C81" s="13"/>
      <c r="D81" s="13"/>
      <c r="E81" s="13"/>
      <c r="F81" s="151"/>
      <c r="G81" s="151"/>
      <c r="H81" s="151"/>
      <c r="I81" s="24"/>
      <c r="J81" s="13"/>
    </row>
    <row r="82" spans="2:10" ht="15.6" x14ac:dyDescent="0.3">
      <c r="B82" s="7"/>
      <c r="C82" s="262" t="s">
        <v>117</v>
      </c>
      <c r="D82" s="263"/>
      <c r="E82" s="263"/>
      <c r="F82" s="263"/>
      <c r="G82" s="263"/>
      <c r="H82" s="264"/>
      <c r="I82" s="16"/>
      <c r="J82" s="16"/>
    </row>
    <row r="83" spans="2:10" ht="31.2" x14ac:dyDescent="0.3">
      <c r="B83" s="7"/>
      <c r="C83" s="284"/>
      <c r="D83" s="110" t="s">
        <v>118</v>
      </c>
      <c r="E83" s="110" t="s">
        <v>119</v>
      </c>
      <c r="F83" s="165" t="s">
        <v>120</v>
      </c>
      <c r="G83" s="165" t="s">
        <v>121</v>
      </c>
      <c r="H83" s="286" t="s">
        <v>11</v>
      </c>
      <c r="I83" s="13"/>
      <c r="J83" s="16"/>
    </row>
    <row r="84" spans="2:10" ht="15.6" x14ac:dyDescent="0.3">
      <c r="B84" s="7"/>
      <c r="C84" s="285"/>
      <c r="D84" s="179" t="str">
        <f>D12</f>
        <v>OIM GUINEE</v>
      </c>
      <c r="E84" s="179" t="str">
        <f>E12</f>
        <v>OIM COTE D'IVOIRE</v>
      </c>
      <c r="F84" s="179" t="str">
        <f>F12</f>
        <v>FAO GUINEE</v>
      </c>
      <c r="G84" s="179" t="str">
        <f>G12</f>
        <v>FAO  COTE D'IVOIRE</v>
      </c>
      <c r="H84" s="287"/>
      <c r="I84" s="13"/>
      <c r="J84" s="16"/>
    </row>
    <row r="85" spans="2:10" ht="15.6" x14ac:dyDescent="0.3">
      <c r="B85" s="25"/>
      <c r="C85" s="111" t="s">
        <v>122</v>
      </c>
      <c r="D85" s="166">
        <f>D64+D75</f>
        <v>1307700</v>
      </c>
      <c r="E85" s="166">
        <f>E64+E79</f>
        <v>669320</v>
      </c>
      <c r="F85" s="166">
        <f>F64+F75</f>
        <v>745344.00399999996</v>
      </c>
      <c r="G85" s="166">
        <f>G64+G75</f>
        <v>747632</v>
      </c>
      <c r="H85" s="147">
        <f>SUM(D85:G85)</f>
        <v>3469996.0039999997</v>
      </c>
      <c r="I85" s="13"/>
      <c r="J85" s="17"/>
    </row>
    <row r="86" spans="2:10" ht="15.6" x14ac:dyDescent="0.3">
      <c r="B86" s="5"/>
      <c r="C86" s="111" t="s">
        <v>123</v>
      </c>
      <c r="D86" s="166">
        <f t="shared" ref="D86:H86" si="8">D85*0.07</f>
        <v>91539.000000000015</v>
      </c>
      <c r="E86" s="166">
        <f t="shared" si="8"/>
        <v>46852.4</v>
      </c>
      <c r="F86" s="166">
        <f t="shared" si="8"/>
        <v>52174.080280000002</v>
      </c>
      <c r="G86" s="166">
        <f t="shared" si="8"/>
        <v>52334.240000000005</v>
      </c>
      <c r="H86" s="147">
        <f t="shared" si="8"/>
        <v>242899.72028000001</v>
      </c>
      <c r="I86" s="5"/>
      <c r="J86" s="2"/>
    </row>
    <row r="87" spans="2:10" ht="16.2" thickBot="1" x14ac:dyDescent="0.35">
      <c r="B87" s="5"/>
      <c r="C87" s="33" t="s">
        <v>11</v>
      </c>
      <c r="D87" s="167">
        <f t="shared" ref="D87:H87" si="9">SUM(D85:D86)</f>
        <v>1399239</v>
      </c>
      <c r="E87" s="167">
        <f t="shared" si="9"/>
        <v>716172.4</v>
      </c>
      <c r="F87" s="242">
        <f t="shared" si="9"/>
        <v>797518.08427999995</v>
      </c>
      <c r="G87" s="167">
        <f t="shared" si="9"/>
        <v>799966.24</v>
      </c>
      <c r="H87" s="148">
        <f t="shared" si="9"/>
        <v>3712895.7242799997</v>
      </c>
      <c r="I87" s="5"/>
      <c r="J87" s="2"/>
    </row>
    <row r="88" spans="2:10" ht="15.6" x14ac:dyDescent="0.3">
      <c r="B88" s="5"/>
      <c r="H88" s="42"/>
      <c r="J88" s="4"/>
    </row>
    <row r="89" spans="2:10" s="41" customFormat="1" ht="16.2" thickBot="1" x14ac:dyDescent="0.35">
      <c r="B89" s="13"/>
      <c r="C89" s="36"/>
      <c r="D89" s="201"/>
      <c r="E89" s="36"/>
      <c r="F89" s="8"/>
      <c r="G89" s="8"/>
      <c r="H89" s="8"/>
      <c r="I89" s="37"/>
      <c r="J89" s="16"/>
    </row>
    <row r="90" spans="2:10" ht="15.6" x14ac:dyDescent="0.3">
      <c r="B90" s="2"/>
      <c r="C90" s="276" t="s">
        <v>124</v>
      </c>
      <c r="D90" s="277"/>
      <c r="E90" s="277"/>
      <c r="F90" s="278"/>
      <c r="G90" s="279"/>
      <c r="H90" s="279"/>
      <c r="I90" s="280"/>
      <c r="J90" s="2"/>
    </row>
    <row r="91" spans="2:10" ht="31.2" x14ac:dyDescent="0.3">
      <c r="B91" s="2"/>
      <c r="C91" s="102"/>
      <c r="D91" s="110" t="s">
        <v>118</v>
      </c>
      <c r="E91" s="110" t="s">
        <v>119</v>
      </c>
      <c r="F91" s="165" t="s">
        <v>120</v>
      </c>
      <c r="G91" s="165" t="s">
        <v>121</v>
      </c>
      <c r="H91" s="288" t="s">
        <v>11</v>
      </c>
      <c r="I91" s="290" t="s">
        <v>125</v>
      </c>
      <c r="J91" s="2"/>
    </row>
    <row r="92" spans="2:10" ht="15.6" x14ac:dyDescent="0.3">
      <c r="B92" s="2"/>
      <c r="C92" s="102"/>
      <c r="D92" s="181" t="str">
        <f>D12</f>
        <v>OIM GUINEE</v>
      </c>
      <c r="E92" s="179" t="str">
        <f>E12</f>
        <v>OIM COTE D'IVOIRE</v>
      </c>
      <c r="F92" s="180" t="str">
        <f>F12</f>
        <v>FAO GUINEE</v>
      </c>
      <c r="G92" s="180" t="str">
        <f>G12</f>
        <v>FAO  COTE D'IVOIRE</v>
      </c>
      <c r="H92" s="289"/>
      <c r="I92" s="291"/>
      <c r="J92" s="2"/>
    </row>
    <row r="93" spans="2:10" ht="15.6" x14ac:dyDescent="0.3">
      <c r="B93" s="2"/>
      <c r="C93" s="32" t="s">
        <v>126</v>
      </c>
      <c r="D93" s="168">
        <f>SUM(D85:D86)*I93</f>
        <v>979467.29999999993</v>
      </c>
      <c r="E93" s="168">
        <f>SUM(E85:E86)*I93</f>
        <v>501320.68</v>
      </c>
      <c r="F93" s="168">
        <f>SUM(F85:F86)*I93</f>
        <v>558262.65899599995</v>
      </c>
      <c r="G93" s="168">
        <f>SUM(G85:G86)*50%</f>
        <v>399983.12</v>
      </c>
      <c r="H93" s="149">
        <f>SUM(D93:G93)</f>
        <v>2439033.758996</v>
      </c>
      <c r="I93" s="119">
        <v>0.7</v>
      </c>
      <c r="J93" s="2"/>
    </row>
    <row r="94" spans="2:10" ht="15.6" x14ac:dyDescent="0.3">
      <c r="B94" s="275"/>
      <c r="C94" s="114" t="s">
        <v>127</v>
      </c>
      <c r="D94" s="169">
        <f>SUM(D85:D86)*I94</f>
        <v>419771.7</v>
      </c>
      <c r="E94" s="169">
        <f>SUM(E85:E86)*I94</f>
        <v>214851.72</v>
      </c>
      <c r="F94" s="169">
        <f>SUM(F85:F86)*I94</f>
        <v>239255.42528399997</v>
      </c>
      <c r="G94" s="170">
        <f>SUM(G85:G86)*50%</f>
        <v>399983.12</v>
      </c>
      <c r="H94" s="149">
        <f>SUM(D94:G94)</f>
        <v>1273861.9652840002</v>
      </c>
      <c r="I94" s="120">
        <v>0.3</v>
      </c>
      <c r="J94" s="42"/>
    </row>
    <row r="95" spans="2:10" ht="15.6" x14ac:dyDescent="0.3">
      <c r="B95" s="275"/>
      <c r="C95" s="114" t="s">
        <v>128</v>
      </c>
      <c r="D95" s="171">
        <f>D87*$I$95</f>
        <v>0</v>
      </c>
      <c r="E95" s="171">
        <f>E87*$I$95</f>
        <v>0</v>
      </c>
      <c r="F95" s="171">
        <f>F87*$I$95</f>
        <v>0</v>
      </c>
      <c r="G95" s="171"/>
      <c r="H95" s="149">
        <f>SUM(D95:G95)</f>
        <v>0</v>
      </c>
      <c r="I95" s="121"/>
      <c r="J95" s="42"/>
    </row>
    <row r="96" spans="2:10" ht="16.2" thickBot="1" x14ac:dyDescent="0.35">
      <c r="B96" s="275"/>
      <c r="C96" s="33" t="s">
        <v>11</v>
      </c>
      <c r="D96" s="167">
        <f>SUM(D93:D95)</f>
        <v>1399239</v>
      </c>
      <c r="E96" s="167">
        <f t="shared" ref="E96:I96" si="10">SUM(E93:E95)</f>
        <v>716172.4</v>
      </c>
      <c r="F96" s="254">
        <f t="shared" si="10"/>
        <v>797518.08427999995</v>
      </c>
      <c r="G96" s="167">
        <f>SUM(G93:G95)</f>
        <v>799966.24</v>
      </c>
      <c r="H96" s="150">
        <f>SUM(H93:H95)</f>
        <v>3712895.7242800002</v>
      </c>
      <c r="I96" s="104">
        <f t="shared" si="10"/>
        <v>1</v>
      </c>
      <c r="J96" s="42"/>
    </row>
    <row r="97" spans="1:10" ht="16.2" thickBot="1" x14ac:dyDescent="0.35">
      <c r="B97" s="275"/>
      <c r="C97" s="3"/>
      <c r="D97" s="3"/>
      <c r="E97" s="3"/>
      <c r="F97" s="8"/>
      <c r="G97" s="8"/>
      <c r="H97" s="8"/>
      <c r="I97" s="8"/>
      <c r="J97" s="42"/>
    </row>
    <row r="98" spans="1:10" ht="15.6" x14ac:dyDescent="0.3">
      <c r="B98" s="275"/>
      <c r="C98" s="172" t="s">
        <v>129</v>
      </c>
      <c r="D98" s="173"/>
      <c r="E98" s="173"/>
      <c r="F98" s="174">
        <f>SUM(I19,I24,I30,I35,I42,I47,I52,I57,I62,I75)*1.07</f>
        <v>1137418.3483540001</v>
      </c>
      <c r="G98" s="8"/>
      <c r="H98" s="8"/>
      <c r="I98" s="8"/>
      <c r="J98" s="42"/>
    </row>
    <row r="99" spans="1:10" ht="15.6" x14ac:dyDescent="0.3">
      <c r="B99" s="275"/>
      <c r="C99" s="175" t="s">
        <v>130</v>
      </c>
      <c r="D99" s="176"/>
      <c r="E99" s="176"/>
      <c r="F99" s="177">
        <f>F98/H87</f>
        <v>0.30634265888912537</v>
      </c>
      <c r="G99" s="152"/>
      <c r="H99" s="152"/>
      <c r="J99" s="42"/>
    </row>
    <row r="100" spans="1:10" x14ac:dyDescent="0.3">
      <c r="B100" s="275"/>
      <c r="C100" s="292"/>
      <c r="D100" s="293"/>
      <c r="E100" s="293"/>
      <c r="F100" s="294"/>
      <c r="G100" s="153"/>
      <c r="H100" s="153"/>
      <c r="J100" s="42"/>
    </row>
    <row r="101" spans="1:10" ht="15.6" x14ac:dyDescent="0.3">
      <c r="B101" s="275"/>
      <c r="C101" s="175" t="s">
        <v>131</v>
      </c>
      <c r="D101" s="176"/>
      <c r="E101" s="176"/>
      <c r="F101" s="178">
        <f>SUM(D72:G74)</f>
        <v>354900.66000000003</v>
      </c>
      <c r="G101" s="154"/>
      <c r="H101" s="154"/>
      <c r="J101" s="42"/>
    </row>
    <row r="102" spans="1:10" ht="15.6" x14ac:dyDescent="0.3">
      <c r="B102" s="275"/>
      <c r="C102" s="175" t="s">
        <v>132</v>
      </c>
      <c r="D102" s="176"/>
      <c r="E102" s="176"/>
      <c r="F102" s="177">
        <f>F101/H87</f>
        <v>9.5585948638194501E-2</v>
      </c>
      <c r="G102" s="154"/>
      <c r="H102" s="154"/>
      <c r="J102" s="42"/>
    </row>
    <row r="103" spans="1:10" ht="15" thickBot="1" x14ac:dyDescent="0.35">
      <c r="B103" s="275"/>
      <c r="C103" s="281" t="s">
        <v>133</v>
      </c>
      <c r="D103" s="282"/>
      <c r="E103" s="282"/>
      <c r="F103" s="283"/>
      <c r="G103" s="155"/>
      <c r="H103" s="235"/>
      <c r="I103" s="42"/>
      <c r="J103" s="42"/>
    </row>
    <row r="104" spans="1:10" x14ac:dyDescent="0.3">
      <c r="B104" s="275"/>
      <c r="H104" s="42"/>
    </row>
    <row r="105" spans="1:10" x14ac:dyDescent="0.3">
      <c r="B105" s="275"/>
      <c r="H105" s="42"/>
      <c r="J105" s="42"/>
    </row>
    <row r="106" spans="1:10" x14ac:dyDescent="0.3">
      <c r="B106" s="275"/>
      <c r="H106" s="42"/>
      <c r="J106" s="42"/>
    </row>
    <row r="107" spans="1:10" x14ac:dyDescent="0.3">
      <c r="A107" s="42"/>
      <c r="B107" s="275"/>
      <c r="H107" s="42"/>
    </row>
    <row r="108" spans="1:10" s="42" customFormat="1" x14ac:dyDescent="0.3">
      <c r="A108" s="40"/>
      <c r="B108" s="275"/>
      <c r="C108" s="40"/>
      <c r="D108" s="40"/>
      <c r="E108" s="40"/>
      <c r="I108" s="40"/>
      <c r="J108" s="40"/>
    </row>
    <row r="109" spans="1:10" x14ac:dyDescent="0.3">
      <c r="H109" s="42"/>
    </row>
    <row r="110" spans="1:10" x14ac:dyDescent="0.3">
      <c r="H110" s="42"/>
    </row>
    <row r="111" spans="1:10" x14ac:dyDescent="0.3">
      <c r="H111" s="42"/>
    </row>
    <row r="112" spans="1:10" x14ac:dyDescent="0.3">
      <c r="H112" s="42"/>
    </row>
    <row r="113" spans="8:8" x14ac:dyDescent="0.3">
      <c r="H113" s="42"/>
    </row>
    <row r="114" spans="8:8" x14ac:dyDescent="0.3">
      <c r="H114" s="42"/>
    </row>
    <row r="115" spans="8:8" x14ac:dyDescent="0.3">
      <c r="H115" s="42"/>
    </row>
    <row r="116" spans="8:8" x14ac:dyDescent="0.3">
      <c r="H116" s="42"/>
    </row>
    <row r="117" spans="8:8" x14ac:dyDescent="0.3">
      <c r="H117" s="42"/>
    </row>
    <row r="118" spans="8:8" x14ac:dyDescent="0.3">
      <c r="H118" s="42"/>
    </row>
    <row r="119" spans="8:8" x14ac:dyDescent="0.3">
      <c r="H119" s="42"/>
    </row>
    <row r="120" spans="8:8" x14ac:dyDescent="0.3">
      <c r="H120" s="42"/>
    </row>
    <row r="121" spans="8:8" x14ac:dyDescent="0.3">
      <c r="H121" s="42"/>
    </row>
    <row r="122" spans="8:8" x14ac:dyDescent="0.3">
      <c r="H122" s="42"/>
    </row>
    <row r="123" spans="8:8" x14ac:dyDescent="0.3">
      <c r="H123" s="42"/>
    </row>
    <row r="124" spans="8:8" x14ac:dyDescent="0.3">
      <c r="H124" s="42"/>
    </row>
    <row r="125" spans="8:8" x14ac:dyDescent="0.3">
      <c r="H125" s="42"/>
    </row>
    <row r="126" spans="8:8" x14ac:dyDescent="0.3">
      <c r="H126" s="42"/>
    </row>
    <row r="127" spans="8:8" x14ac:dyDescent="0.3">
      <c r="H127" s="42"/>
    </row>
    <row r="128" spans="8:8" x14ac:dyDescent="0.3">
      <c r="H128" s="42"/>
    </row>
    <row r="129" spans="8:8" x14ac:dyDescent="0.3">
      <c r="H129" s="42"/>
    </row>
    <row r="130" spans="8:8" x14ac:dyDescent="0.3">
      <c r="H130" s="42"/>
    </row>
    <row r="131" spans="8:8" x14ac:dyDescent="0.3">
      <c r="H131" s="42"/>
    </row>
    <row r="132" spans="8:8" x14ac:dyDescent="0.3">
      <c r="H132" s="42"/>
    </row>
    <row r="133" spans="8:8" x14ac:dyDescent="0.3">
      <c r="H133" s="42"/>
    </row>
    <row r="134" spans="8:8" x14ac:dyDescent="0.3">
      <c r="H134" s="42"/>
    </row>
    <row r="135" spans="8:8" x14ac:dyDescent="0.3">
      <c r="H135" s="42"/>
    </row>
    <row r="136" spans="8:8" x14ac:dyDescent="0.3">
      <c r="H136" s="42"/>
    </row>
    <row r="137" spans="8:8" x14ac:dyDescent="0.3">
      <c r="H137" s="42"/>
    </row>
    <row r="138" spans="8:8" x14ac:dyDescent="0.3">
      <c r="H138" s="42"/>
    </row>
    <row r="139" spans="8:8" x14ac:dyDescent="0.3">
      <c r="H139" s="42"/>
    </row>
    <row r="140" spans="8:8" x14ac:dyDescent="0.3">
      <c r="H140" s="42"/>
    </row>
    <row r="141" spans="8:8" x14ac:dyDescent="0.3">
      <c r="H141" s="42"/>
    </row>
  </sheetData>
  <mergeCells count="25">
    <mergeCell ref="C59:J59"/>
    <mergeCell ref="B94:B108"/>
    <mergeCell ref="C90:I90"/>
    <mergeCell ref="C103:F103"/>
    <mergeCell ref="C83:C84"/>
    <mergeCell ref="H83:H84"/>
    <mergeCell ref="H91:H92"/>
    <mergeCell ref="I91:I92"/>
    <mergeCell ref="C100:F100"/>
    <mergeCell ref="C13:J13"/>
    <mergeCell ref="B68:B71"/>
    <mergeCell ref="C82:H82"/>
    <mergeCell ref="B2:G2"/>
    <mergeCell ref="B8:I8"/>
    <mergeCell ref="C20:J20"/>
    <mergeCell ref="C15:J15"/>
    <mergeCell ref="C25:J25"/>
    <mergeCell ref="C31:J31"/>
    <mergeCell ref="C14:J14"/>
    <mergeCell ref="C38:J38"/>
    <mergeCell ref="C39:J39"/>
    <mergeCell ref="B6:K6"/>
    <mergeCell ref="C43:J43"/>
    <mergeCell ref="C48:J48"/>
    <mergeCell ref="C53:J53"/>
  </mergeCells>
  <phoneticPr fontId="19" type="noConversion"/>
  <conditionalFormatting sqref="F99">
    <cfRule type="cellIs" dxfId="16" priority="46" operator="lessThan">
      <formula>0.15</formula>
    </cfRule>
  </conditionalFormatting>
  <conditionalFormatting sqref="F102">
    <cfRule type="cellIs" dxfId="15" priority="44" operator="lessThan">
      <formula>0.05</formula>
    </cfRule>
  </conditionalFormatting>
  <conditionalFormatting sqref="I96">
    <cfRule type="cellIs" dxfId="14" priority="1" operator="greaterThan">
      <formula>1</formula>
    </cfRule>
  </conditionalFormatting>
  <dataValidations xWindow="1143" yWindow="602" count="7">
    <dataValidation allowBlank="1" showInputMessage="1" showErrorMessage="1" prompt="Insert *text* description of Outcome here" sqref="C14 C38:J38" xr:uid="{00000000-0002-0000-0000-000000000000}"/>
    <dataValidation allowBlank="1" showInputMessage="1" showErrorMessage="1" prompt="Insert *text* description of Output here" sqref="C15:E15 C20:E20 C25:E25 C31:E31 C39:E39 C43:E43 C48:E48 C53:E53 C59:E59" xr:uid="{00000000-0002-0000-0000-000001000000}"/>
    <dataValidation allowBlank="1" showInputMessage="1" showErrorMessage="1" prompt="Insert *text* description of Activity here" sqref="C21:E21 C26:E26 C32:E32 C44:E44 C60 E60:F60 G40 C40 E40 G49 C49 E49 C54 E54:F54 E16" xr:uid="{00000000-0002-0000-0000-000002000000}"/>
    <dataValidation allowBlank="1" showInputMessage="1" showErrorMessage="1" prompt="% Towards Gender Equality and Women's Empowerment Must be Higher than 15%_x000a_" sqref="F99:H99" xr:uid="{00000000-0002-0000-0000-000003000000}"/>
    <dataValidation allowBlank="1" showInputMessage="1" showErrorMessage="1" prompt="M&amp;E Budget Cannot be Less than 5%_x000a_" sqref="F102:H102" xr:uid="{00000000-0002-0000-0000-000004000000}"/>
    <dataValidation allowBlank="1" showInputMessage="1" showErrorMessage="1" prompt="Insert name of recipient agency here _x000a_" sqref="F12:H12" xr:uid="{00000000-0002-0000-0000-000005000000}"/>
    <dataValidation allowBlank="1" showErrorMessage="1" prompt="% Towards Gender Equality and Women's Empowerment Must be Higher than 15%_x000a_" sqref="F101:H101" xr:uid="{00000000-0002-0000-0000-000006000000}"/>
  </dataValidations>
  <pageMargins left="0.7" right="0.7" top="0.75" bottom="0.75" header="0.3" footer="0.3"/>
  <pageSetup scale="43" orientation="landscape"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177"/>
  <sheetViews>
    <sheetView showGridLines="0" showZeros="0" topLeftCell="A10" zoomScale="76" zoomScaleNormal="76" workbookViewId="0">
      <pane ySplit="4" topLeftCell="A71" activePane="bottomLeft" state="frozen"/>
      <selection activeCell="A10" sqref="A10"/>
      <selection pane="bottomLeft" activeCell="F131" sqref="F131"/>
    </sheetView>
  </sheetViews>
  <sheetFormatPr baseColWidth="10" defaultColWidth="9.21875" defaultRowHeight="15.6" x14ac:dyDescent="0.3"/>
  <cols>
    <col min="1" max="1" width="4.44140625" style="51" customWidth="1"/>
    <col min="2" max="2" width="3.21875" style="51" customWidth="1"/>
    <col min="3" max="3" width="51.44140625" style="51" customWidth="1"/>
    <col min="4" max="6" width="34.21875" style="53" customWidth="1"/>
    <col min="7" max="7" width="35" style="218" customWidth="1"/>
    <col min="8" max="8" width="28.5546875" style="51" customWidth="1"/>
    <col min="9" max="9" width="21.44140625" style="51" customWidth="1"/>
    <col min="10" max="10" width="16.77734375" style="51" customWidth="1"/>
    <col min="11" max="11" width="19.44140625" style="51" customWidth="1"/>
    <col min="12" max="12" width="19" style="51" customWidth="1"/>
    <col min="13" max="13" width="26" style="51" customWidth="1"/>
    <col min="14" max="14" width="21.21875" style="51" customWidth="1"/>
    <col min="15" max="15" width="7" style="55" customWidth="1"/>
    <col min="16" max="16" width="24.21875" style="51" customWidth="1"/>
    <col min="17" max="17" width="26.44140625" style="51" customWidth="1"/>
    <col min="18" max="18" width="30.21875" style="51" customWidth="1"/>
    <col min="19" max="19" width="33" style="51" customWidth="1"/>
    <col min="20" max="21" width="22.77734375" style="51" customWidth="1"/>
    <col min="22" max="22" width="23.44140625" style="51" customWidth="1"/>
    <col min="23" max="23" width="32.21875" style="51" customWidth="1"/>
    <col min="24" max="24" width="9.21875" style="51"/>
    <col min="25" max="25" width="17.77734375" style="51" customWidth="1"/>
    <col min="26" max="26" width="26.44140625" style="51" customWidth="1"/>
    <col min="27" max="27" width="22.44140625" style="51" customWidth="1"/>
    <col min="28" max="28" width="29.77734375" style="51" customWidth="1"/>
    <col min="29" max="29" width="23.44140625" style="51" customWidth="1"/>
    <col min="30" max="30" width="18.44140625" style="51" customWidth="1"/>
    <col min="31" max="31" width="17.44140625" style="51" customWidth="1"/>
    <col min="32" max="32" width="25.21875" style="51" customWidth="1"/>
    <col min="33" max="16384" width="9.21875" style="51"/>
  </cols>
  <sheetData>
    <row r="1" spans="2:15" ht="24" customHeight="1" x14ac:dyDescent="0.3">
      <c r="M1" s="22"/>
      <c r="N1" s="6"/>
      <c r="O1" s="51"/>
    </row>
    <row r="2" spans="2:15" ht="46.5" customHeight="1" x14ac:dyDescent="0.85">
      <c r="C2" s="265" t="s">
        <v>0</v>
      </c>
      <c r="D2" s="265"/>
      <c r="E2" s="265"/>
      <c r="F2" s="265"/>
      <c r="G2" s="265"/>
      <c r="H2" s="38"/>
      <c r="I2" s="39"/>
      <c r="J2" s="39"/>
      <c r="M2" s="22"/>
      <c r="N2" s="6"/>
      <c r="O2" s="51"/>
    </row>
    <row r="3" spans="2:15" ht="24" customHeight="1" x14ac:dyDescent="0.3">
      <c r="C3" s="43"/>
      <c r="D3" s="40"/>
      <c r="E3" s="40"/>
      <c r="F3" s="40"/>
      <c r="G3" s="219"/>
      <c r="H3" s="40"/>
      <c r="I3" s="40"/>
      <c r="J3" s="40"/>
      <c r="M3" s="22"/>
      <c r="N3" s="6"/>
      <c r="O3" s="51"/>
    </row>
    <row r="4" spans="2:15" ht="24" customHeight="1" thickBot="1" x14ac:dyDescent="0.35">
      <c r="C4" s="43"/>
      <c r="D4" s="40"/>
      <c r="E4" s="40"/>
      <c r="F4" s="40"/>
      <c r="G4" s="219"/>
      <c r="H4" s="40"/>
      <c r="I4" s="40"/>
      <c r="J4" s="40"/>
      <c r="M4" s="22"/>
      <c r="N4" s="6"/>
      <c r="O4" s="51"/>
    </row>
    <row r="5" spans="2:15" ht="30" customHeight="1" x14ac:dyDescent="0.7">
      <c r="C5" s="300" t="s">
        <v>1</v>
      </c>
      <c r="D5" s="301"/>
      <c r="E5" s="301"/>
      <c r="F5" s="301"/>
      <c r="G5" s="301"/>
      <c r="H5" s="302"/>
      <c r="K5" s="22"/>
      <c r="L5" s="6"/>
      <c r="O5" s="51"/>
    </row>
    <row r="6" spans="2:15" ht="24" customHeight="1" x14ac:dyDescent="0.3">
      <c r="C6" s="308" t="s">
        <v>134</v>
      </c>
      <c r="D6" s="309"/>
      <c r="E6" s="309"/>
      <c r="F6" s="309"/>
      <c r="G6" s="309"/>
      <c r="H6" s="310"/>
      <c r="K6" s="22"/>
      <c r="L6" s="6"/>
      <c r="O6" s="51"/>
    </row>
    <row r="7" spans="2:15" ht="41.25" customHeight="1" x14ac:dyDescent="0.3">
      <c r="C7" s="308"/>
      <c r="D7" s="309"/>
      <c r="E7" s="309"/>
      <c r="F7" s="309"/>
      <c r="G7" s="309"/>
      <c r="H7" s="310"/>
      <c r="K7" s="22"/>
      <c r="L7" s="6"/>
      <c r="O7" s="51"/>
    </row>
    <row r="8" spans="2:15" ht="24" customHeight="1" thickBot="1" x14ac:dyDescent="0.35">
      <c r="C8" s="311"/>
      <c r="D8" s="312"/>
      <c r="E8" s="312"/>
      <c r="F8" s="312"/>
      <c r="G8" s="312"/>
      <c r="H8" s="313"/>
      <c r="K8" s="22"/>
      <c r="L8" s="6"/>
      <c r="O8" s="51"/>
    </row>
    <row r="9" spans="2:15" ht="24" customHeight="1" thickBot="1" x14ac:dyDescent="0.35">
      <c r="C9" s="47"/>
      <c r="D9" s="47"/>
      <c r="E9" s="47"/>
      <c r="F9" s="47"/>
      <c r="G9" s="220"/>
      <c r="M9" s="22"/>
      <c r="N9" s="6"/>
      <c r="O9" s="51"/>
    </row>
    <row r="10" spans="2:15" ht="25.5" customHeight="1" thickBot="1" x14ac:dyDescent="0.55000000000000004">
      <c r="C10" s="266" t="s">
        <v>135</v>
      </c>
      <c r="D10" s="267"/>
      <c r="E10" s="267"/>
      <c r="F10" s="267"/>
      <c r="G10" s="267"/>
      <c r="M10" s="22"/>
      <c r="N10" s="6"/>
      <c r="O10" s="51"/>
    </row>
    <row r="11" spans="2:15" ht="24" customHeight="1" x14ac:dyDescent="0.3">
      <c r="C11" s="47"/>
      <c r="D11" s="47"/>
      <c r="E11" s="47"/>
      <c r="F11" s="47"/>
      <c r="G11" s="220"/>
      <c r="M11" s="22"/>
      <c r="N11" s="6"/>
      <c r="O11" s="51"/>
    </row>
    <row r="12" spans="2:15" ht="15.75" customHeight="1" x14ac:dyDescent="0.3">
      <c r="C12" s="47"/>
      <c r="D12" s="110" t="s">
        <v>118</v>
      </c>
      <c r="E12" s="110" t="s">
        <v>119</v>
      </c>
      <c r="F12" s="110" t="s">
        <v>120</v>
      </c>
      <c r="G12" s="221" t="s">
        <v>121</v>
      </c>
      <c r="H12" s="298" t="s">
        <v>11</v>
      </c>
      <c r="M12" s="22"/>
      <c r="N12" s="6"/>
      <c r="O12" s="51"/>
    </row>
    <row r="13" spans="2:15" ht="11.25" customHeight="1" x14ac:dyDescent="0.3">
      <c r="C13" s="47"/>
      <c r="D13" s="179" t="str">
        <f>'1) Tableau budgétaire 1'!D12</f>
        <v>OIM GUINEE</v>
      </c>
      <c r="E13" s="179" t="str">
        <f>'1) Tableau budgétaire 1'!E12</f>
        <v>OIM COTE D'IVOIRE</v>
      </c>
      <c r="F13" s="179" t="str">
        <f>'1) Tableau budgétaire 1'!F12</f>
        <v>FAO GUINEE</v>
      </c>
      <c r="G13" s="179" t="str">
        <f>'[1]1) Tableau budgétaire 1'!G12</f>
        <v>FAO  COTE D'IVOIRE</v>
      </c>
      <c r="H13" s="299"/>
      <c r="M13" s="22"/>
      <c r="N13" s="6"/>
      <c r="O13" s="51"/>
    </row>
    <row r="14" spans="2:15" ht="24" customHeight="1" x14ac:dyDescent="0.3">
      <c r="B14" s="295" t="s">
        <v>136</v>
      </c>
      <c r="C14" s="296"/>
      <c r="D14" s="296"/>
      <c r="E14" s="296"/>
      <c r="F14" s="296"/>
      <c r="G14" s="296"/>
      <c r="H14" s="297"/>
      <c r="M14" s="22"/>
      <c r="N14" s="6"/>
      <c r="O14" s="51"/>
    </row>
    <row r="15" spans="2:15" ht="22.5" customHeight="1" x14ac:dyDescent="0.3">
      <c r="C15" s="295" t="s">
        <v>137</v>
      </c>
      <c r="D15" s="296"/>
      <c r="E15" s="296"/>
      <c r="F15" s="296"/>
      <c r="G15" s="296"/>
      <c r="H15" s="297"/>
      <c r="M15" s="22"/>
      <c r="N15" s="6"/>
      <c r="O15" s="51"/>
    </row>
    <row r="16" spans="2:15" ht="24.75" customHeight="1" thickBot="1" x14ac:dyDescent="0.35">
      <c r="C16" s="63" t="s">
        <v>138</v>
      </c>
      <c r="D16" s="64">
        <f>SUM(D17:D23)</f>
        <v>0</v>
      </c>
      <c r="E16" s="64">
        <f t="shared" ref="E16:G16" si="0">SUM(E17:E23)</f>
        <v>353620</v>
      </c>
      <c r="F16" s="64">
        <f t="shared" si="0"/>
        <v>0</v>
      </c>
      <c r="G16" s="64">
        <f t="shared" si="0"/>
        <v>0</v>
      </c>
      <c r="H16" s="65">
        <f t="shared" ref="H16:H24" si="1">SUM(D16:G16)</f>
        <v>353620</v>
      </c>
      <c r="M16" s="22"/>
      <c r="N16" s="6"/>
      <c r="O16" s="51"/>
    </row>
    <row r="17" spans="3:15" ht="21.75" customHeight="1" x14ac:dyDescent="0.3">
      <c r="C17" s="61" t="s">
        <v>139</v>
      </c>
      <c r="D17" s="97"/>
      <c r="E17" s="97"/>
      <c r="F17" s="97"/>
      <c r="G17" s="222"/>
      <c r="H17" s="62">
        <f t="shared" si="1"/>
        <v>0</v>
      </c>
      <c r="O17" s="51"/>
    </row>
    <row r="18" spans="3:15" x14ac:dyDescent="0.3">
      <c r="C18" s="49" t="s">
        <v>140</v>
      </c>
      <c r="D18" s="98"/>
      <c r="E18" s="98"/>
      <c r="F18" s="98"/>
      <c r="G18" s="223"/>
      <c r="H18" s="60">
        <f t="shared" si="1"/>
        <v>0</v>
      </c>
      <c r="O18" s="51"/>
    </row>
    <row r="19" spans="3:15" ht="15.75" customHeight="1" x14ac:dyDescent="0.3">
      <c r="C19" s="49" t="s">
        <v>141</v>
      </c>
      <c r="D19" s="98"/>
      <c r="E19" s="98"/>
      <c r="F19" s="98"/>
      <c r="G19" s="224"/>
      <c r="H19" s="60">
        <f t="shared" si="1"/>
        <v>0</v>
      </c>
      <c r="O19" s="51"/>
    </row>
    <row r="20" spans="3:15" x14ac:dyDescent="0.3">
      <c r="C20" s="50" t="s">
        <v>142</v>
      </c>
      <c r="D20" s="98"/>
      <c r="E20" s="98"/>
      <c r="F20" s="98"/>
      <c r="G20" s="224"/>
      <c r="H20" s="60">
        <f t="shared" si="1"/>
        <v>0</v>
      </c>
      <c r="O20" s="51"/>
    </row>
    <row r="21" spans="3:15" x14ac:dyDescent="0.3">
      <c r="C21" s="49" t="s">
        <v>143</v>
      </c>
      <c r="D21" s="98"/>
      <c r="E21" s="98"/>
      <c r="F21" s="98"/>
      <c r="G21" s="224"/>
      <c r="H21" s="60">
        <f t="shared" si="1"/>
        <v>0</v>
      </c>
      <c r="O21" s="51"/>
    </row>
    <row r="22" spans="3:15" ht="21.75" customHeight="1" x14ac:dyDescent="0.3">
      <c r="C22" s="49" t="s">
        <v>144</v>
      </c>
      <c r="D22" s="98"/>
      <c r="E22" s="98">
        <v>353620</v>
      </c>
      <c r="F22" s="98"/>
      <c r="G22" s="224"/>
      <c r="H22" s="60">
        <f t="shared" si="1"/>
        <v>353620</v>
      </c>
      <c r="O22" s="51"/>
    </row>
    <row r="23" spans="3:15" ht="36.75" customHeight="1" x14ac:dyDescent="0.3">
      <c r="C23" s="49" t="s">
        <v>145</v>
      </c>
      <c r="D23" s="98"/>
      <c r="E23" s="98"/>
      <c r="F23" s="98"/>
      <c r="G23" s="224"/>
      <c r="H23" s="60">
        <f t="shared" si="1"/>
        <v>0</v>
      </c>
      <c r="O23" s="51"/>
    </row>
    <row r="24" spans="3:15" ht="15.75" customHeight="1" x14ac:dyDescent="0.3">
      <c r="C24" s="54" t="s">
        <v>146</v>
      </c>
      <c r="D24" s="66">
        <f>SUM(D17:D23)</f>
        <v>0</v>
      </c>
      <c r="E24" s="66">
        <f t="shared" ref="E24:G24" si="2">SUM(E17:E23)</f>
        <v>353620</v>
      </c>
      <c r="F24" s="66">
        <f t="shared" si="2"/>
        <v>0</v>
      </c>
      <c r="G24" s="66">
        <f t="shared" si="2"/>
        <v>0</v>
      </c>
      <c r="H24" s="115">
        <f t="shared" si="1"/>
        <v>353620</v>
      </c>
      <c r="O24" s="51"/>
    </row>
    <row r="25" spans="3:15" s="53" customFormat="1" x14ac:dyDescent="0.3">
      <c r="C25" s="67"/>
      <c r="D25" s="68"/>
      <c r="E25" s="68"/>
      <c r="F25" s="68"/>
      <c r="G25" s="226"/>
      <c r="H25" s="116"/>
    </row>
    <row r="26" spans="3:15" x14ac:dyDescent="0.3">
      <c r="C26" s="295" t="s">
        <v>147</v>
      </c>
      <c r="D26" s="296"/>
      <c r="E26" s="296"/>
      <c r="F26" s="296"/>
      <c r="G26" s="296"/>
      <c r="H26" s="297"/>
      <c r="O26" s="51"/>
    </row>
    <row r="27" spans="3:15" ht="27" customHeight="1" thickBot="1" x14ac:dyDescent="0.35">
      <c r="C27" s="63" t="s">
        <v>148</v>
      </c>
      <c r="D27" s="64">
        <f>SUM(D28:D34)</f>
        <v>80000</v>
      </c>
      <c r="E27" s="64">
        <f t="shared" ref="E27:G27" si="3">SUM(E28:E34)</f>
        <v>50900</v>
      </c>
      <c r="F27" s="64">
        <f t="shared" si="3"/>
        <v>0</v>
      </c>
      <c r="G27" s="66">
        <f t="shared" si="3"/>
        <v>0</v>
      </c>
      <c r="H27" s="65">
        <f t="shared" ref="H27:H35" si="4">SUM(D27:G27)</f>
        <v>130900</v>
      </c>
      <c r="O27" s="51"/>
    </row>
    <row r="28" spans="3:15" x14ac:dyDescent="0.3">
      <c r="C28" s="61" t="s">
        <v>139</v>
      </c>
      <c r="D28" s="97"/>
      <c r="E28" s="97"/>
      <c r="F28" s="97"/>
      <c r="G28" s="222"/>
      <c r="H28" s="62">
        <f t="shared" si="4"/>
        <v>0</v>
      </c>
      <c r="O28" s="51"/>
    </row>
    <row r="29" spans="3:15" x14ac:dyDescent="0.3">
      <c r="C29" s="49" t="s">
        <v>140</v>
      </c>
      <c r="D29" s="98"/>
      <c r="E29" s="98"/>
      <c r="F29" s="98"/>
      <c r="G29" s="223"/>
      <c r="H29" s="60">
        <f t="shared" si="4"/>
        <v>0</v>
      </c>
      <c r="O29" s="51"/>
    </row>
    <row r="30" spans="3:15" ht="31.2" x14ac:dyDescent="0.3">
      <c r="C30" s="49" t="s">
        <v>141</v>
      </c>
      <c r="D30" s="98"/>
      <c r="E30" s="98"/>
      <c r="F30" s="98"/>
      <c r="G30" s="224"/>
      <c r="H30" s="60">
        <f t="shared" si="4"/>
        <v>0</v>
      </c>
      <c r="O30" s="51"/>
    </row>
    <row r="31" spans="3:15" x14ac:dyDescent="0.3">
      <c r="C31" s="50" t="s">
        <v>142</v>
      </c>
      <c r="D31" s="98">
        <v>80000</v>
      </c>
      <c r="E31" s="98">
        <v>30000</v>
      </c>
      <c r="F31" s="98"/>
      <c r="G31" s="224"/>
      <c r="H31" s="60">
        <f t="shared" si="4"/>
        <v>110000</v>
      </c>
      <c r="O31" s="51"/>
    </row>
    <row r="32" spans="3:15" x14ac:dyDescent="0.3">
      <c r="C32" s="49" t="s">
        <v>143</v>
      </c>
      <c r="D32" s="98"/>
      <c r="E32" s="98"/>
      <c r="F32" s="98"/>
      <c r="G32" s="224"/>
      <c r="H32" s="60">
        <f t="shared" si="4"/>
        <v>0</v>
      </c>
      <c r="O32" s="51"/>
    </row>
    <row r="33" spans="3:15" x14ac:dyDescent="0.3">
      <c r="C33" s="49" t="s">
        <v>144</v>
      </c>
      <c r="D33" s="98"/>
      <c r="E33" s="98">
        <v>20900</v>
      </c>
      <c r="F33" s="98"/>
      <c r="G33" s="224"/>
      <c r="H33" s="60">
        <f t="shared" si="4"/>
        <v>20900</v>
      </c>
      <c r="O33" s="51"/>
    </row>
    <row r="34" spans="3:15" ht="31.2" x14ac:dyDescent="0.3">
      <c r="C34" s="49" t="s">
        <v>145</v>
      </c>
      <c r="D34" s="98"/>
      <c r="E34" s="98"/>
      <c r="F34" s="98"/>
      <c r="G34" s="224"/>
      <c r="H34" s="60">
        <f t="shared" si="4"/>
        <v>0</v>
      </c>
      <c r="O34" s="51"/>
    </row>
    <row r="35" spans="3:15" ht="16.2" thickBot="1" x14ac:dyDescent="0.35">
      <c r="C35" s="54" t="s">
        <v>146</v>
      </c>
      <c r="D35" s="66">
        <f>SUM(D28:D34)</f>
        <v>80000</v>
      </c>
      <c r="E35" s="66">
        <f t="shared" ref="E35:G35" si="5">SUM(E28:E34)</f>
        <v>50900</v>
      </c>
      <c r="F35" s="66">
        <f t="shared" si="5"/>
        <v>0</v>
      </c>
      <c r="G35" s="66">
        <f t="shared" si="5"/>
        <v>0</v>
      </c>
      <c r="H35" s="65">
        <f t="shared" si="4"/>
        <v>130900</v>
      </c>
      <c r="O35" s="51"/>
    </row>
    <row r="36" spans="3:15" s="53" customFormat="1" x14ac:dyDescent="0.3">
      <c r="C36" s="67"/>
      <c r="D36" s="68"/>
      <c r="E36" s="68"/>
      <c r="F36" s="68"/>
      <c r="G36" s="226"/>
      <c r="H36" s="69"/>
    </row>
    <row r="37" spans="3:15" x14ac:dyDescent="0.3">
      <c r="C37" s="295" t="s">
        <v>149</v>
      </c>
      <c r="D37" s="296"/>
      <c r="E37" s="296"/>
      <c r="F37" s="296"/>
      <c r="G37" s="296"/>
      <c r="H37" s="297"/>
      <c r="O37" s="51"/>
    </row>
    <row r="38" spans="3:15" ht="21.75" customHeight="1" thickBot="1" x14ac:dyDescent="0.35">
      <c r="C38" s="63" t="s">
        <v>150</v>
      </c>
      <c r="D38" s="64">
        <f>SUM(D39:D45)</f>
        <v>390000</v>
      </c>
      <c r="E38" s="64">
        <f t="shared" ref="E38:G38" si="6">SUM(E39:E45)</f>
        <v>0</v>
      </c>
      <c r="F38" s="64">
        <f t="shared" si="6"/>
        <v>0</v>
      </c>
      <c r="G38" s="66">
        <f t="shared" si="6"/>
        <v>0</v>
      </c>
      <c r="H38" s="65">
        <f t="shared" ref="H38:H46" si="7">SUM(D38:G38)</f>
        <v>390000</v>
      </c>
      <c r="O38" s="51"/>
    </row>
    <row r="39" spans="3:15" x14ac:dyDescent="0.3">
      <c r="C39" s="61" t="s">
        <v>139</v>
      </c>
      <c r="D39" s="97"/>
      <c r="E39" s="97"/>
      <c r="F39" s="97"/>
      <c r="G39" s="222"/>
      <c r="H39" s="62">
        <f t="shared" si="7"/>
        <v>0</v>
      </c>
      <c r="O39" s="51"/>
    </row>
    <row r="40" spans="3:15" s="53" customFormat="1" ht="15.75" customHeight="1" x14ac:dyDescent="0.3">
      <c r="C40" s="49" t="s">
        <v>140</v>
      </c>
      <c r="D40" s="98"/>
      <c r="E40" s="98"/>
      <c r="F40" s="98"/>
      <c r="G40" s="223"/>
      <c r="H40" s="60">
        <f t="shared" si="7"/>
        <v>0</v>
      </c>
    </row>
    <row r="41" spans="3:15" s="53" customFormat="1" ht="31.2" x14ac:dyDescent="0.3">
      <c r="C41" s="49" t="s">
        <v>141</v>
      </c>
      <c r="D41" s="98"/>
      <c r="E41" s="98"/>
      <c r="F41" s="98"/>
      <c r="G41" s="224"/>
      <c r="H41" s="60">
        <f t="shared" si="7"/>
        <v>0</v>
      </c>
    </row>
    <row r="42" spans="3:15" s="53" customFormat="1" x14ac:dyDescent="0.3">
      <c r="C42" s="50" t="s">
        <v>142</v>
      </c>
      <c r="E42" s="98"/>
      <c r="F42" s="98"/>
      <c r="G42" s="224"/>
      <c r="H42" s="60">
        <f t="shared" si="7"/>
        <v>0</v>
      </c>
    </row>
    <row r="43" spans="3:15" x14ac:dyDescent="0.3">
      <c r="C43" s="49" t="s">
        <v>143</v>
      </c>
      <c r="D43" s="98">
        <v>0</v>
      </c>
      <c r="E43" s="98"/>
      <c r="F43" s="98"/>
      <c r="G43" s="224"/>
      <c r="H43" s="60">
        <f t="shared" si="7"/>
        <v>0</v>
      </c>
      <c r="O43" s="51"/>
    </row>
    <row r="44" spans="3:15" x14ac:dyDescent="0.3">
      <c r="C44" s="49" t="s">
        <v>144</v>
      </c>
      <c r="D44" s="98">
        <f>+'1) Tableau budgétaire 1'!D26+'1) Tableau budgétaire 1'!D27+'1) Tableau budgétaire 1'!D28+'1) Tableau budgétaire 1'!D29</f>
        <v>390000</v>
      </c>
      <c r="E44" s="98"/>
      <c r="F44" s="98"/>
      <c r="G44" s="224"/>
      <c r="H44" s="60">
        <f t="shared" si="7"/>
        <v>390000</v>
      </c>
      <c r="O44" s="51"/>
    </row>
    <row r="45" spans="3:15" ht="31.2" x14ac:dyDescent="0.3">
      <c r="C45" s="49" t="s">
        <v>145</v>
      </c>
      <c r="D45" s="98"/>
      <c r="E45" s="98"/>
      <c r="F45" s="98"/>
      <c r="G45" s="224"/>
      <c r="H45" s="60">
        <f t="shared" si="7"/>
        <v>0</v>
      </c>
      <c r="O45" s="51"/>
    </row>
    <row r="46" spans="3:15" x14ac:dyDescent="0.3">
      <c r="C46" s="123" t="s">
        <v>146</v>
      </c>
      <c r="D46" s="124">
        <f>SUM(D39:D45)</f>
        <v>390000</v>
      </c>
      <c r="E46" s="124">
        <f t="shared" ref="E46:G46" si="8">SUM(E39:E45)</f>
        <v>0</v>
      </c>
      <c r="F46" s="124">
        <f t="shared" si="8"/>
        <v>0</v>
      </c>
      <c r="G46" s="124">
        <f t="shared" si="8"/>
        <v>0</v>
      </c>
      <c r="H46" s="125">
        <f t="shared" si="7"/>
        <v>390000</v>
      </c>
      <c r="O46" s="51"/>
    </row>
    <row r="47" spans="3:15" x14ac:dyDescent="0.3">
      <c r="C47" s="126"/>
      <c r="D47" s="127"/>
      <c r="E47" s="127"/>
      <c r="F47" s="127"/>
      <c r="G47" s="227"/>
      <c r="H47" s="128"/>
      <c r="O47" s="51"/>
    </row>
    <row r="48" spans="3:15" s="53" customFormat="1" x14ac:dyDescent="0.3">
      <c r="C48" s="303" t="s">
        <v>151</v>
      </c>
      <c r="D48" s="304"/>
      <c r="E48" s="304"/>
      <c r="F48" s="304"/>
      <c r="G48" s="304"/>
      <c r="H48" s="305"/>
    </row>
    <row r="49" spans="2:15" ht="20.25" customHeight="1" thickBot="1" x14ac:dyDescent="0.35">
      <c r="C49" s="63" t="s">
        <v>152</v>
      </c>
      <c r="D49" s="64">
        <f>SUM(D50:D56)</f>
        <v>190000</v>
      </c>
      <c r="E49" s="64">
        <f t="shared" ref="E49:G49" si="9">SUM(E50:E56)</f>
        <v>0</v>
      </c>
      <c r="F49" s="64">
        <f t="shared" si="9"/>
        <v>0</v>
      </c>
      <c r="G49" s="124">
        <f t="shared" si="9"/>
        <v>0</v>
      </c>
      <c r="H49" s="65">
        <f t="shared" ref="H49:H57" si="10">SUM(D49:G49)</f>
        <v>190000</v>
      </c>
      <c r="O49" s="51"/>
    </row>
    <row r="50" spans="2:15" x14ac:dyDescent="0.3">
      <c r="C50" s="61" t="s">
        <v>139</v>
      </c>
      <c r="D50" s="97"/>
      <c r="E50" s="97"/>
      <c r="F50" s="97"/>
      <c r="G50" s="222"/>
      <c r="H50" s="62">
        <f t="shared" si="10"/>
        <v>0</v>
      </c>
      <c r="O50" s="51"/>
    </row>
    <row r="51" spans="2:15" ht="15.75" customHeight="1" x14ac:dyDescent="0.3">
      <c r="C51" s="49" t="s">
        <v>140</v>
      </c>
      <c r="D51" s="98"/>
      <c r="E51" s="98"/>
      <c r="F51" s="98"/>
      <c r="G51" s="223"/>
      <c r="H51" s="60">
        <f t="shared" si="10"/>
        <v>0</v>
      </c>
      <c r="O51" s="51"/>
    </row>
    <row r="52" spans="2:15" ht="32.25" customHeight="1" x14ac:dyDescent="0.3">
      <c r="C52" s="49" t="s">
        <v>141</v>
      </c>
      <c r="D52" s="98"/>
      <c r="E52" s="98"/>
      <c r="F52" s="98"/>
      <c r="G52" s="224"/>
      <c r="H52" s="60">
        <f t="shared" si="10"/>
        <v>0</v>
      </c>
      <c r="O52" s="51"/>
    </row>
    <row r="53" spans="2:15" s="53" customFormat="1" x14ac:dyDescent="0.3">
      <c r="C53" s="50" t="s">
        <v>142</v>
      </c>
      <c r="E53" s="98"/>
      <c r="F53" s="98"/>
      <c r="G53" s="224"/>
      <c r="H53" s="60">
        <f t="shared" si="10"/>
        <v>0</v>
      </c>
    </row>
    <row r="54" spans="2:15" x14ac:dyDescent="0.3">
      <c r="C54" s="49" t="s">
        <v>143</v>
      </c>
      <c r="D54" s="98"/>
      <c r="E54" s="98"/>
      <c r="F54" s="98"/>
      <c r="G54" s="224"/>
      <c r="H54" s="60">
        <f t="shared" si="10"/>
        <v>0</v>
      </c>
      <c r="O54" s="51"/>
    </row>
    <row r="55" spans="2:15" x14ac:dyDescent="0.3">
      <c r="C55" s="49" t="s">
        <v>144</v>
      </c>
      <c r="D55" s="98">
        <f>'1) Tableau budgétaire 1'!D32+'1) Tableau budgétaire 1'!D33+'1) Tableau budgétaire 1'!D34</f>
        <v>190000</v>
      </c>
      <c r="E55" s="98"/>
      <c r="F55" s="98"/>
      <c r="G55" s="224"/>
      <c r="H55" s="60">
        <f t="shared" si="10"/>
        <v>190000</v>
      </c>
      <c r="O55" s="51"/>
    </row>
    <row r="56" spans="2:15" ht="31.2" x14ac:dyDescent="0.3">
      <c r="C56" s="49" t="s">
        <v>145</v>
      </c>
      <c r="D56" s="98"/>
      <c r="E56" s="98"/>
      <c r="F56" s="98"/>
      <c r="G56" s="224"/>
      <c r="H56" s="60">
        <f t="shared" si="10"/>
        <v>0</v>
      </c>
      <c r="O56" s="51"/>
    </row>
    <row r="57" spans="2:15" ht="21" customHeight="1" x14ac:dyDescent="0.3">
      <c r="C57" s="54" t="s">
        <v>146</v>
      </c>
      <c r="D57" s="66">
        <f>SUM(D50:D56)</f>
        <v>190000</v>
      </c>
      <c r="E57" s="66">
        <f t="shared" ref="E57:G57" si="11">SUM(E50:E56)</f>
        <v>0</v>
      </c>
      <c r="F57" s="66">
        <f t="shared" si="11"/>
        <v>0</v>
      </c>
      <c r="G57" s="66">
        <f t="shared" si="11"/>
        <v>0</v>
      </c>
      <c r="H57" s="60">
        <f t="shared" si="10"/>
        <v>190000</v>
      </c>
      <c r="O57" s="51"/>
    </row>
    <row r="58" spans="2:15" s="53" customFormat="1" ht="22.5" customHeight="1" x14ac:dyDescent="0.3">
      <c r="C58" s="70"/>
      <c r="D58" s="68"/>
      <c r="E58" s="68"/>
      <c r="F58" s="68"/>
      <c r="G58" s="226"/>
      <c r="H58" s="69"/>
    </row>
    <row r="59" spans="2:15" x14ac:dyDescent="0.3">
      <c r="B59" s="295" t="s">
        <v>153</v>
      </c>
      <c r="C59" s="296"/>
      <c r="D59" s="296"/>
      <c r="E59" s="296"/>
      <c r="F59" s="296"/>
      <c r="G59" s="296"/>
      <c r="H59" s="297"/>
      <c r="O59" s="51"/>
    </row>
    <row r="60" spans="2:15" x14ac:dyDescent="0.3">
      <c r="C60" s="295" t="s">
        <v>154</v>
      </c>
      <c r="D60" s="296"/>
      <c r="E60" s="296"/>
      <c r="F60" s="296"/>
      <c r="G60" s="296"/>
      <c r="H60" s="297"/>
      <c r="O60" s="51"/>
    </row>
    <row r="61" spans="2:15" ht="24" customHeight="1" thickBot="1" x14ac:dyDescent="0.35">
      <c r="C61" s="63" t="s">
        <v>155</v>
      </c>
      <c r="D61" s="64">
        <f>SUM(D62:D68)</f>
        <v>0</v>
      </c>
      <c r="E61" s="64">
        <f t="shared" ref="E61" si="12">SUM(E62:E68)</f>
        <v>0</v>
      </c>
      <c r="F61" s="64">
        <f>SUM(F62:F68)</f>
        <v>90000</v>
      </c>
      <c r="G61" s="66">
        <f>SUM(G62:G68)</f>
        <v>90000</v>
      </c>
      <c r="H61" s="65">
        <f t="shared" ref="H61:H69" si="13">SUM(D61:G61)</f>
        <v>180000</v>
      </c>
      <c r="O61" s="51"/>
    </row>
    <row r="62" spans="2:15" ht="15.75" customHeight="1" x14ac:dyDescent="0.3">
      <c r="C62" s="61" t="s">
        <v>139</v>
      </c>
      <c r="D62" s="97"/>
      <c r="E62" s="97"/>
      <c r="F62" s="236">
        <v>35000</v>
      </c>
      <c r="G62" s="222">
        <v>25000</v>
      </c>
      <c r="H62" s="62">
        <f t="shared" si="13"/>
        <v>60000</v>
      </c>
      <c r="O62" s="51"/>
    </row>
    <row r="63" spans="2:15" ht="15.75" customHeight="1" x14ac:dyDescent="0.3">
      <c r="C63" s="49" t="s">
        <v>140</v>
      </c>
      <c r="D63" s="98"/>
      <c r="E63" s="98"/>
      <c r="F63" s="237"/>
      <c r="G63" s="223">
        <v>25000</v>
      </c>
      <c r="H63" s="60">
        <f t="shared" si="13"/>
        <v>25000</v>
      </c>
      <c r="O63" s="51"/>
    </row>
    <row r="64" spans="2:15" ht="15.75" customHeight="1" x14ac:dyDescent="0.3">
      <c r="C64" s="49" t="s">
        <v>141</v>
      </c>
      <c r="D64" s="98"/>
      <c r="E64" s="98"/>
      <c r="F64" s="237"/>
      <c r="G64" s="224"/>
      <c r="H64" s="60">
        <f t="shared" si="13"/>
        <v>0</v>
      </c>
      <c r="O64" s="51"/>
    </row>
    <row r="65" spans="2:15" ht="18.75" customHeight="1" x14ac:dyDescent="0.3">
      <c r="C65" s="50" t="s">
        <v>142</v>
      </c>
      <c r="D65" s="98"/>
      <c r="E65" s="98"/>
      <c r="F65" s="236">
        <v>30000</v>
      </c>
      <c r="G65" s="224">
        <v>15000</v>
      </c>
      <c r="H65" s="60">
        <f t="shared" si="13"/>
        <v>45000</v>
      </c>
      <c r="O65" s="51"/>
    </row>
    <row r="66" spans="2:15" x14ac:dyDescent="0.3">
      <c r="C66" s="49" t="s">
        <v>143</v>
      </c>
      <c r="D66" s="98"/>
      <c r="E66" s="98"/>
      <c r="F66" s="237">
        <v>15000</v>
      </c>
      <c r="G66" s="224">
        <v>15000</v>
      </c>
      <c r="H66" s="60">
        <f t="shared" si="13"/>
        <v>30000</v>
      </c>
      <c r="O66" s="51"/>
    </row>
    <row r="67" spans="2:15" s="53" customFormat="1" ht="21.75" customHeight="1" x14ac:dyDescent="0.3">
      <c r="B67" s="51"/>
      <c r="C67" s="49" t="s">
        <v>144</v>
      </c>
      <c r="D67" s="98"/>
      <c r="E67" s="98"/>
      <c r="F67" s="237"/>
      <c r="H67" s="60">
        <f t="shared" si="13"/>
        <v>0</v>
      </c>
    </row>
    <row r="68" spans="2:15" s="53" customFormat="1" ht="31.2" x14ac:dyDescent="0.3">
      <c r="B68" s="51"/>
      <c r="C68" s="49" t="s">
        <v>145</v>
      </c>
      <c r="D68" s="98"/>
      <c r="E68" s="98"/>
      <c r="F68" s="237">
        <v>10000</v>
      </c>
      <c r="G68" s="224">
        <v>10000</v>
      </c>
      <c r="H68" s="60">
        <f t="shared" si="13"/>
        <v>20000</v>
      </c>
    </row>
    <row r="69" spans="2:15" x14ac:dyDescent="0.3">
      <c r="C69" s="54" t="s">
        <v>146</v>
      </c>
      <c r="D69" s="66">
        <f>SUM(D62:D68)</f>
        <v>0</v>
      </c>
      <c r="E69" s="66">
        <f t="shared" ref="E69:F69" si="14">SUM(E62:E68)</f>
        <v>0</v>
      </c>
      <c r="F69" s="66">
        <f t="shared" si="14"/>
        <v>90000</v>
      </c>
      <c r="G69" s="66">
        <f t="shared" ref="G69" si="15">SUM(G62:G68)</f>
        <v>90000</v>
      </c>
      <c r="H69" s="60">
        <f t="shared" si="13"/>
        <v>180000</v>
      </c>
      <c r="O69" s="51"/>
    </row>
    <row r="70" spans="2:15" s="53" customFormat="1" x14ac:dyDescent="0.3">
      <c r="C70" s="67"/>
      <c r="D70" s="68"/>
      <c r="E70" s="68"/>
      <c r="F70" s="68"/>
      <c r="G70" s="226"/>
      <c r="H70" s="69"/>
    </row>
    <row r="71" spans="2:15" x14ac:dyDescent="0.3">
      <c r="B71" s="53"/>
      <c r="C71" s="295" t="s">
        <v>156</v>
      </c>
      <c r="D71" s="296"/>
      <c r="E71" s="296"/>
      <c r="F71" s="296"/>
      <c r="G71" s="296"/>
      <c r="H71" s="297"/>
      <c r="O71" s="51"/>
    </row>
    <row r="72" spans="2:15" ht="21.75" customHeight="1" thickBot="1" x14ac:dyDescent="0.35">
      <c r="C72" s="63" t="s">
        <v>157</v>
      </c>
      <c r="D72" s="64">
        <f>'1) Tableau budgétaire 1'!D47</f>
        <v>0</v>
      </c>
      <c r="E72" s="64">
        <f>'1) Tableau budgétaire 1'!E47</f>
        <v>0</v>
      </c>
      <c r="F72" s="64">
        <f t="shared" ref="F72" si="16">SUM(F73:F79)</f>
        <v>90000</v>
      </c>
      <c r="G72" s="66">
        <f>+SUM(G73:G79)</f>
        <v>90000</v>
      </c>
      <c r="H72" s="65">
        <f t="shared" ref="H72:H80" si="17">SUM(D72:G72)</f>
        <v>180000</v>
      </c>
      <c r="O72" s="51"/>
    </row>
    <row r="73" spans="2:15" ht="15.75" customHeight="1" x14ac:dyDescent="0.3">
      <c r="C73" s="61" t="s">
        <v>139</v>
      </c>
      <c r="D73" s="97"/>
      <c r="E73" s="97"/>
      <c r="F73" s="236">
        <v>25000</v>
      </c>
      <c r="G73" s="222">
        <v>25000</v>
      </c>
      <c r="H73" s="62">
        <f t="shared" si="17"/>
        <v>50000</v>
      </c>
      <c r="O73" s="51"/>
    </row>
    <row r="74" spans="2:15" ht="15.75" customHeight="1" x14ac:dyDescent="0.3">
      <c r="C74" s="49" t="s">
        <v>140</v>
      </c>
      <c r="D74" s="98"/>
      <c r="E74" s="98"/>
      <c r="F74" s="237">
        <v>40000</v>
      </c>
      <c r="G74" s="237">
        <v>40000</v>
      </c>
      <c r="H74" s="60">
        <f t="shared" si="17"/>
        <v>80000</v>
      </c>
      <c r="O74" s="51"/>
    </row>
    <row r="75" spans="2:15" ht="15.75" customHeight="1" x14ac:dyDescent="0.3">
      <c r="C75" s="49" t="s">
        <v>141</v>
      </c>
      <c r="D75" s="98"/>
      <c r="E75" s="98"/>
      <c r="F75" s="237">
        <v>10000</v>
      </c>
      <c r="G75" s="237">
        <v>10000</v>
      </c>
      <c r="H75" s="60">
        <f t="shared" si="17"/>
        <v>20000</v>
      </c>
      <c r="O75" s="51"/>
    </row>
    <row r="76" spans="2:15" x14ac:dyDescent="0.3">
      <c r="C76" s="50" t="s">
        <v>142</v>
      </c>
      <c r="D76" s="98"/>
      <c r="E76" s="98"/>
      <c r="F76" s="237"/>
      <c r="G76" s="237"/>
      <c r="H76" s="60">
        <f t="shared" si="17"/>
        <v>0</v>
      </c>
      <c r="O76" s="51"/>
    </row>
    <row r="77" spans="2:15" x14ac:dyDescent="0.3">
      <c r="C77" s="49" t="s">
        <v>143</v>
      </c>
      <c r="D77" s="98"/>
      <c r="E77" s="98"/>
      <c r="F77" s="237">
        <v>10000</v>
      </c>
      <c r="G77" s="237">
        <v>10000</v>
      </c>
      <c r="H77" s="60">
        <f t="shared" si="17"/>
        <v>20000</v>
      </c>
      <c r="O77" s="51"/>
    </row>
    <row r="78" spans="2:15" x14ac:dyDescent="0.3">
      <c r="C78" s="49" t="s">
        <v>144</v>
      </c>
      <c r="D78" s="98"/>
      <c r="E78" s="98"/>
      <c r="F78" s="237"/>
      <c r="G78" s="237"/>
      <c r="H78" s="60">
        <f t="shared" si="17"/>
        <v>0</v>
      </c>
      <c r="O78" s="51"/>
    </row>
    <row r="79" spans="2:15" ht="31.2" x14ac:dyDescent="0.3">
      <c r="C79" s="49" t="s">
        <v>145</v>
      </c>
      <c r="D79" s="98"/>
      <c r="E79" s="98"/>
      <c r="F79" s="237">
        <v>5000</v>
      </c>
      <c r="G79" s="237">
        <v>5000</v>
      </c>
      <c r="H79" s="60">
        <f t="shared" si="17"/>
        <v>10000</v>
      </c>
      <c r="O79" s="51"/>
    </row>
    <row r="80" spans="2:15" x14ac:dyDescent="0.3">
      <c r="C80" s="54" t="s">
        <v>146</v>
      </c>
      <c r="D80" s="66">
        <f>SUM(D73:D79)</f>
        <v>0</v>
      </c>
      <c r="E80" s="66">
        <f t="shared" ref="E80:F80" si="18">SUM(E73:E79)</f>
        <v>0</v>
      </c>
      <c r="F80" s="66">
        <f t="shared" si="18"/>
        <v>90000</v>
      </c>
      <c r="G80" s="66">
        <f t="shared" ref="G80" si="19">SUM(G73:G79)</f>
        <v>90000</v>
      </c>
      <c r="H80" s="60">
        <f t="shared" si="17"/>
        <v>180000</v>
      </c>
      <c r="O80" s="51"/>
    </row>
    <row r="81" spans="2:15" s="53" customFormat="1" x14ac:dyDescent="0.3">
      <c r="C81" s="67"/>
      <c r="D81" s="68"/>
      <c r="E81" s="68"/>
      <c r="F81" s="68"/>
      <c r="G81" s="226"/>
      <c r="H81" s="69"/>
    </row>
    <row r="82" spans="2:15" x14ac:dyDescent="0.3">
      <c r="C82" s="295" t="s">
        <v>78</v>
      </c>
      <c r="D82" s="296"/>
      <c r="E82" s="296"/>
      <c r="F82" s="296"/>
      <c r="G82" s="296"/>
      <c r="H82" s="297"/>
      <c r="O82" s="51"/>
    </row>
    <row r="83" spans="2:15" ht="21.75" customHeight="1" thickBot="1" x14ac:dyDescent="0.35">
      <c r="B83" s="53"/>
      <c r="C83" s="63" t="s">
        <v>158</v>
      </c>
      <c r="D83" s="64">
        <f t="shared" ref="D83" si="20">SUM(D84:D90)</f>
        <v>0</v>
      </c>
      <c r="E83" s="64">
        <f t="shared" ref="E83" si="21">SUM(E84:E90)</f>
        <v>0</v>
      </c>
      <c r="F83" s="64">
        <f t="shared" ref="F83" si="22">SUM(F84:F90)</f>
        <v>140000</v>
      </c>
      <c r="G83" s="66">
        <f>SUM(G84:G90)</f>
        <v>140000</v>
      </c>
      <c r="H83" s="65">
        <f t="shared" ref="H83:H91" si="23">SUM(D83:G83)</f>
        <v>280000</v>
      </c>
      <c r="O83" s="51"/>
    </row>
    <row r="84" spans="2:15" ht="18" customHeight="1" x14ac:dyDescent="0.3">
      <c r="C84" s="61" t="s">
        <v>139</v>
      </c>
      <c r="D84" s="97"/>
      <c r="E84" s="97"/>
      <c r="F84" s="236">
        <v>25000</v>
      </c>
      <c r="G84" s="222">
        <v>30000</v>
      </c>
      <c r="H84" s="62">
        <f t="shared" si="23"/>
        <v>55000</v>
      </c>
      <c r="O84" s="51"/>
    </row>
    <row r="85" spans="2:15" ht="15.75" customHeight="1" x14ac:dyDescent="0.3">
      <c r="C85" s="49" t="s">
        <v>140</v>
      </c>
      <c r="D85" s="98"/>
      <c r="E85" s="98"/>
      <c r="F85" s="237">
        <v>15000</v>
      </c>
      <c r="G85" s="223">
        <v>15000</v>
      </c>
      <c r="H85" s="60">
        <f t="shared" si="23"/>
        <v>30000</v>
      </c>
      <c r="O85" s="51"/>
    </row>
    <row r="86" spans="2:15" s="53" customFormat="1" ht="15.75" customHeight="1" x14ac:dyDescent="0.3">
      <c r="B86" s="51"/>
      <c r="C86" s="49" t="s">
        <v>141</v>
      </c>
      <c r="D86" s="98"/>
      <c r="E86" s="98"/>
      <c r="F86" s="237"/>
      <c r="G86" s="224"/>
      <c r="H86" s="60">
        <f t="shared" si="23"/>
        <v>0</v>
      </c>
    </row>
    <row r="87" spans="2:15" x14ac:dyDescent="0.3">
      <c r="B87" s="53"/>
      <c r="C87" s="50" t="s">
        <v>142</v>
      </c>
      <c r="D87" s="98"/>
      <c r="E87" s="98"/>
      <c r="F87" s="236"/>
      <c r="G87" s="224"/>
      <c r="H87" s="60">
        <f t="shared" si="23"/>
        <v>0</v>
      </c>
      <c r="O87" s="51"/>
    </row>
    <row r="88" spans="2:15" x14ac:dyDescent="0.3">
      <c r="B88" s="53"/>
      <c r="C88" s="49" t="s">
        <v>143</v>
      </c>
      <c r="D88" s="98"/>
      <c r="E88" s="98"/>
      <c r="F88" s="237">
        <v>10000</v>
      </c>
      <c r="G88" s="224">
        <v>10000</v>
      </c>
      <c r="H88" s="60">
        <f t="shared" si="23"/>
        <v>20000</v>
      </c>
      <c r="O88" s="51"/>
    </row>
    <row r="89" spans="2:15" x14ac:dyDescent="0.3">
      <c r="B89" s="53"/>
      <c r="C89" s="49" t="s">
        <v>144</v>
      </c>
      <c r="D89" s="98"/>
      <c r="E89" s="98"/>
      <c r="F89" s="237">
        <v>80000</v>
      </c>
      <c r="G89" s="224">
        <v>75000</v>
      </c>
      <c r="H89" s="60">
        <f t="shared" si="23"/>
        <v>155000</v>
      </c>
      <c r="O89" s="51"/>
    </row>
    <row r="90" spans="2:15" ht="31.2" x14ac:dyDescent="0.3">
      <c r="C90" s="49" t="s">
        <v>145</v>
      </c>
      <c r="D90" s="98"/>
      <c r="E90" s="98"/>
      <c r="F90" s="237">
        <v>10000</v>
      </c>
      <c r="G90" s="224">
        <v>10000</v>
      </c>
      <c r="H90" s="60">
        <f t="shared" si="23"/>
        <v>20000</v>
      </c>
      <c r="O90" s="51"/>
    </row>
    <row r="91" spans="2:15" x14ac:dyDescent="0.3">
      <c r="C91" s="54" t="s">
        <v>146</v>
      </c>
      <c r="D91" s="66">
        <f>SUM(D84:D90)</f>
        <v>0</v>
      </c>
      <c r="E91" s="66">
        <f t="shared" ref="E91:F91" si="24">SUM(E84:E90)</f>
        <v>0</v>
      </c>
      <c r="F91" s="66">
        <f t="shared" si="24"/>
        <v>140000</v>
      </c>
      <c r="G91" s="66">
        <f t="shared" ref="G91" si="25">SUM(G84:G90)</f>
        <v>140000</v>
      </c>
      <c r="H91" s="60">
        <f t="shared" si="23"/>
        <v>280000</v>
      </c>
      <c r="O91" s="51"/>
    </row>
    <row r="92" spans="2:15" s="53" customFormat="1" x14ac:dyDescent="0.3">
      <c r="C92" s="67"/>
      <c r="D92" s="68"/>
      <c r="E92" s="68"/>
      <c r="F92" s="68"/>
      <c r="G92" s="226"/>
      <c r="H92" s="69"/>
    </row>
    <row r="93" spans="2:15" x14ac:dyDescent="0.3">
      <c r="C93" s="295" t="s">
        <v>87</v>
      </c>
      <c r="D93" s="296"/>
      <c r="E93" s="296"/>
      <c r="F93" s="296"/>
      <c r="G93" s="296"/>
      <c r="H93" s="297"/>
      <c r="O93" s="51"/>
    </row>
    <row r="94" spans="2:15" ht="21.75" customHeight="1" thickBot="1" x14ac:dyDescent="0.35">
      <c r="C94" s="63" t="s">
        <v>159</v>
      </c>
      <c r="D94" s="64">
        <f t="shared" ref="D94" si="26">SUM(D95:D101)</f>
        <v>0</v>
      </c>
      <c r="E94" s="64">
        <f t="shared" ref="E94" si="27">SUM(E95:E101)</f>
        <v>0</v>
      </c>
      <c r="F94" s="64">
        <f t="shared" ref="F94" si="28">SUM(F95:F101)</f>
        <v>75000</v>
      </c>
      <c r="G94" s="66">
        <f t="shared" ref="G94" si="29">SUM(G95:G101)</f>
        <v>75000</v>
      </c>
      <c r="H94" s="65">
        <f t="shared" ref="H94:H102" si="30">SUM(D94:G94)</f>
        <v>150000</v>
      </c>
      <c r="O94" s="51"/>
    </row>
    <row r="95" spans="2:15" ht="15.75" customHeight="1" x14ac:dyDescent="0.3">
      <c r="C95" s="61" t="s">
        <v>139</v>
      </c>
      <c r="D95" s="97"/>
      <c r="E95" s="97"/>
      <c r="F95" s="236"/>
      <c r="G95" s="222">
        <v>25000</v>
      </c>
      <c r="H95" s="62">
        <f t="shared" si="30"/>
        <v>25000</v>
      </c>
      <c r="O95" s="51"/>
    </row>
    <row r="96" spans="2:15" ht="15.75" customHeight="1" x14ac:dyDescent="0.3">
      <c r="B96" s="53"/>
      <c r="C96" s="49" t="s">
        <v>140</v>
      </c>
      <c r="D96" s="98"/>
      <c r="E96" s="98"/>
      <c r="F96" s="237">
        <v>50000</v>
      </c>
      <c r="G96" s="223">
        <v>40000</v>
      </c>
      <c r="H96" s="60">
        <f t="shared" si="30"/>
        <v>90000</v>
      </c>
      <c r="O96" s="51"/>
    </row>
    <row r="97" spans="2:15" ht="15.75" customHeight="1" x14ac:dyDescent="0.3">
      <c r="C97" s="49" t="s">
        <v>141</v>
      </c>
      <c r="D97" s="98"/>
      <c r="E97" s="98"/>
      <c r="F97" s="237"/>
      <c r="G97" s="224"/>
      <c r="H97" s="60">
        <f t="shared" si="30"/>
        <v>0</v>
      </c>
      <c r="O97" s="51"/>
    </row>
    <row r="98" spans="2:15" x14ac:dyDescent="0.3">
      <c r="C98" s="50" t="s">
        <v>142</v>
      </c>
      <c r="D98" s="98"/>
      <c r="E98" s="98"/>
      <c r="F98" s="238"/>
      <c r="G98" s="224"/>
      <c r="H98" s="60">
        <f t="shared" si="30"/>
        <v>0</v>
      </c>
      <c r="O98" s="51"/>
    </row>
    <row r="99" spans="2:15" x14ac:dyDescent="0.3">
      <c r="C99" s="49" t="s">
        <v>143</v>
      </c>
      <c r="D99" s="98"/>
      <c r="E99" s="98"/>
      <c r="F99" s="237"/>
      <c r="G99" s="224"/>
      <c r="H99" s="60">
        <f t="shared" si="30"/>
        <v>0</v>
      </c>
      <c r="O99" s="51"/>
    </row>
    <row r="100" spans="2:15" ht="25.5" customHeight="1" x14ac:dyDescent="0.3">
      <c r="C100" s="49" t="s">
        <v>144</v>
      </c>
      <c r="D100" s="98"/>
      <c r="E100" s="98"/>
      <c r="F100" s="237">
        <v>25000</v>
      </c>
      <c r="G100" s="224">
        <v>10000</v>
      </c>
      <c r="H100" s="60">
        <f t="shared" si="30"/>
        <v>35000</v>
      </c>
      <c r="O100" s="51"/>
    </row>
    <row r="101" spans="2:15" ht="31.2" x14ac:dyDescent="0.3">
      <c r="B101" s="53"/>
      <c r="C101" s="49" t="s">
        <v>145</v>
      </c>
      <c r="D101" s="98"/>
      <c r="E101" s="98"/>
      <c r="F101" s="237"/>
      <c r="G101" s="224"/>
      <c r="H101" s="60">
        <f t="shared" si="30"/>
        <v>0</v>
      </c>
      <c r="O101" s="51"/>
    </row>
    <row r="102" spans="2:15" ht="15.75" customHeight="1" x14ac:dyDescent="0.3">
      <c r="C102" s="54" t="s">
        <v>146</v>
      </c>
      <c r="D102" s="66">
        <f>SUM(D95:D101)</f>
        <v>0</v>
      </c>
      <c r="E102" s="66">
        <f t="shared" ref="E102:F102" si="31">SUM(E95:E101)</f>
        <v>0</v>
      </c>
      <c r="F102" s="66">
        <f t="shared" si="31"/>
        <v>75000</v>
      </c>
      <c r="G102" s="225">
        <f t="shared" ref="G102" si="32">SUM(G95:G101)</f>
        <v>75000</v>
      </c>
      <c r="H102" s="60">
        <f t="shared" si="30"/>
        <v>150000</v>
      </c>
      <c r="O102" s="51"/>
    </row>
    <row r="103" spans="2:15" ht="25.5" customHeight="1" x14ac:dyDescent="0.3">
      <c r="D103" s="55"/>
      <c r="E103" s="55"/>
      <c r="F103" s="55"/>
      <c r="H103" s="55"/>
      <c r="O103" s="51"/>
    </row>
    <row r="104" spans="2:15" x14ac:dyDescent="0.3">
      <c r="C104" s="295" t="s">
        <v>96</v>
      </c>
      <c r="D104" s="296"/>
      <c r="E104" s="296"/>
      <c r="F104" s="296"/>
      <c r="G104" s="296"/>
      <c r="H104" s="297"/>
      <c r="O104" s="51"/>
    </row>
    <row r="105" spans="2:15" ht="22.5" customHeight="1" thickBot="1" x14ac:dyDescent="0.35">
      <c r="C105" s="63" t="s">
        <v>160</v>
      </c>
      <c r="D105" s="64">
        <f>'1) Tableau budgétaire 1'!D62</f>
        <v>0</v>
      </c>
      <c r="E105" s="64">
        <f>'1) Tableau budgétaire 1'!E62</f>
        <v>0</v>
      </c>
      <c r="F105" s="64">
        <f>+SUM(F106:F112)</f>
        <v>95000</v>
      </c>
      <c r="G105" s="66">
        <f>+SUM(G106:G112)</f>
        <v>95000</v>
      </c>
      <c r="H105" s="65">
        <f t="shared" ref="H105:H113" si="33">SUM(D105:G105)</f>
        <v>190000</v>
      </c>
      <c r="O105" s="51"/>
    </row>
    <row r="106" spans="2:15" x14ac:dyDescent="0.3">
      <c r="C106" s="61" t="s">
        <v>139</v>
      </c>
      <c r="D106" s="97"/>
      <c r="E106" s="97"/>
      <c r="F106" s="236">
        <v>30000</v>
      </c>
      <c r="G106" s="222">
        <v>17446</v>
      </c>
      <c r="H106" s="62">
        <f t="shared" si="33"/>
        <v>47446</v>
      </c>
      <c r="O106" s="51"/>
    </row>
    <row r="107" spans="2:15" x14ac:dyDescent="0.3">
      <c r="C107" s="49" t="s">
        <v>140</v>
      </c>
      <c r="D107" s="98"/>
      <c r="E107" s="98"/>
      <c r="F107" s="237">
        <v>35000</v>
      </c>
      <c r="G107" s="223">
        <v>30000</v>
      </c>
      <c r="H107" s="60">
        <f t="shared" si="33"/>
        <v>65000</v>
      </c>
      <c r="O107" s="51"/>
    </row>
    <row r="108" spans="2:15" ht="15.75" customHeight="1" x14ac:dyDescent="0.3">
      <c r="C108" s="49" t="s">
        <v>141</v>
      </c>
      <c r="D108" s="98"/>
      <c r="E108" s="98"/>
      <c r="F108" s="237">
        <v>0</v>
      </c>
      <c r="G108" s="224">
        <v>12554</v>
      </c>
      <c r="H108" s="60">
        <f t="shared" si="33"/>
        <v>12554</v>
      </c>
      <c r="O108" s="51"/>
    </row>
    <row r="109" spans="2:15" x14ac:dyDescent="0.3">
      <c r="C109" s="50" t="s">
        <v>142</v>
      </c>
      <c r="D109" s="98"/>
      <c r="E109" s="98"/>
      <c r="F109" s="237">
        <v>20000</v>
      </c>
      <c r="G109" s="224">
        <v>25000</v>
      </c>
      <c r="H109" s="60">
        <f t="shared" si="33"/>
        <v>45000</v>
      </c>
      <c r="O109" s="51"/>
    </row>
    <row r="110" spans="2:15" x14ac:dyDescent="0.3">
      <c r="C110" s="49" t="s">
        <v>143</v>
      </c>
      <c r="D110" s="98"/>
      <c r="E110" s="98"/>
      <c r="F110" s="237">
        <v>10000</v>
      </c>
      <c r="G110" s="224">
        <v>10000</v>
      </c>
      <c r="H110" s="60">
        <f t="shared" si="33"/>
        <v>20000</v>
      </c>
      <c r="O110" s="51"/>
    </row>
    <row r="111" spans="2:15" x14ac:dyDescent="0.3">
      <c r="C111" s="49" t="s">
        <v>144</v>
      </c>
      <c r="D111" s="98"/>
      <c r="E111" s="98"/>
      <c r="F111" s="237"/>
      <c r="G111" s="224"/>
      <c r="H111" s="60">
        <f t="shared" si="33"/>
        <v>0</v>
      </c>
      <c r="O111" s="51"/>
    </row>
    <row r="112" spans="2:15" ht="31.2" x14ac:dyDescent="0.3">
      <c r="C112" s="49" t="s">
        <v>145</v>
      </c>
      <c r="D112" s="98"/>
      <c r="E112" s="98"/>
      <c r="F112" s="237"/>
      <c r="G112" s="224"/>
      <c r="H112" s="60">
        <f t="shared" si="33"/>
        <v>0</v>
      </c>
      <c r="O112" s="51"/>
    </row>
    <row r="113" spans="3:15" x14ac:dyDescent="0.3">
      <c r="C113" s="54" t="s">
        <v>146</v>
      </c>
      <c r="D113" s="66">
        <f>SUM(D106:D112)</f>
        <v>0</v>
      </c>
      <c r="E113" s="66">
        <f t="shared" ref="E113:F113" si="34">SUM(E106:E112)</f>
        <v>0</v>
      </c>
      <c r="F113" s="66">
        <f t="shared" si="34"/>
        <v>95000</v>
      </c>
      <c r="G113" s="66">
        <f t="shared" ref="G113" si="35">SUM(G106:G112)</f>
        <v>95000</v>
      </c>
      <c r="H113" s="60">
        <f t="shared" si="33"/>
        <v>190000</v>
      </c>
      <c r="O113" s="51"/>
    </row>
    <row r="114" spans="3:15" x14ac:dyDescent="0.3">
      <c r="C114" s="214"/>
      <c r="D114" s="215"/>
      <c r="E114" s="215"/>
      <c r="F114" s="215"/>
      <c r="G114" s="66"/>
      <c r="H114" s="216"/>
      <c r="O114" s="51"/>
    </row>
    <row r="115" spans="3:15" s="53" customFormat="1" x14ac:dyDescent="0.3">
      <c r="C115" s="67"/>
      <c r="D115" s="68"/>
      <c r="E115" s="68"/>
      <c r="F115" s="68"/>
      <c r="G115" s="226" t="s">
        <v>546</v>
      </c>
      <c r="H115" s="69"/>
    </row>
    <row r="116" spans="3:15" s="55" customFormat="1" ht="15.75" customHeight="1" x14ac:dyDescent="0.3">
      <c r="C116" s="51"/>
      <c r="D116" s="53"/>
      <c r="E116" s="53"/>
      <c r="F116" s="53"/>
      <c r="G116" s="218"/>
      <c r="H116" s="51"/>
    </row>
    <row r="117" spans="3:15" s="55" customFormat="1" ht="15.75" customHeight="1" x14ac:dyDescent="0.3">
      <c r="C117" s="295" t="s">
        <v>161</v>
      </c>
      <c r="D117" s="296"/>
      <c r="E117" s="296"/>
      <c r="F117" s="296"/>
      <c r="G117" s="296"/>
      <c r="H117" s="297"/>
    </row>
    <row r="118" spans="3:15" s="55" customFormat="1" ht="36" customHeight="1" thickBot="1" x14ac:dyDescent="0.35">
      <c r="C118" s="63" t="s">
        <v>162</v>
      </c>
      <c r="D118" s="64">
        <f>'1) Tableau budgétaire 1'!D75</f>
        <v>647700</v>
      </c>
      <c r="E118" s="64">
        <f>+SUM(E119:E125)</f>
        <v>264800</v>
      </c>
      <c r="F118" s="64">
        <f>+SUM(F119:F125)</f>
        <v>255344.00400000002</v>
      </c>
      <c r="G118" s="66">
        <f>+SUM(G119:G125)</f>
        <v>257632</v>
      </c>
      <c r="H118" s="65">
        <f t="shared" ref="H118:H126" si="36">SUM(D118:G118)</f>
        <v>1425476.004</v>
      </c>
    </row>
    <row r="119" spans="3:15" s="55" customFormat="1" ht="15.75" customHeight="1" x14ac:dyDescent="0.3">
      <c r="C119" s="61" t="s">
        <v>139</v>
      </c>
      <c r="D119" s="190">
        <f>+'1) Tableau budgétaire 1'!D67</f>
        <v>275700</v>
      </c>
      <c r="E119" s="190">
        <f>+'1) Tableau budgétaire 1'!E67</f>
        <v>159800</v>
      </c>
      <c r="F119" s="239">
        <f>+'1) Tableau budgétaire 1'!F67</f>
        <v>53000</v>
      </c>
      <c r="G119" s="190">
        <f>+'1) Tableau budgétaire 1'!G67</f>
        <v>45072</v>
      </c>
      <c r="H119" s="62">
        <f t="shared" si="36"/>
        <v>533572</v>
      </c>
    </row>
    <row r="120" spans="3:15" s="55" customFormat="1" ht="15.75" customHeight="1" x14ac:dyDescent="0.3">
      <c r="C120" s="49" t="s">
        <v>140</v>
      </c>
      <c r="D120" s="98">
        <f>+'1) Tableau budgétaire 1'!D68</f>
        <v>20000</v>
      </c>
      <c r="E120" s="98">
        <f>+'1) Tableau budgétaire 1'!E68</f>
        <v>5000</v>
      </c>
      <c r="F120" s="237">
        <f>+'1) Tableau budgétaire 1'!F68</f>
        <v>53003.12</v>
      </c>
      <c r="G120" s="224">
        <f>+'1) Tableau budgétaire 1'!G68</f>
        <v>52000</v>
      </c>
      <c r="H120" s="60">
        <f t="shared" si="36"/>
        <v>130003.12</v>
      </c>
    </row>
    <row r="121" spans="3:15" s="55" customFormat="1" ht="15.75" customHeight="1" x14ac:dyDescent="0.3">
      <c r="C121" s="49" t="s">
        <v>141</v>
      </c>
      <c r="D121" s="98">
        <f>+'1) Tableau budgétaire 1'!D69+'1) Tableau budgétaire 1'!D71</f>
        <v>82000</v>
      </c>
      <c r="E121" s="98">
        <f>+'1) Tableau budgétaire 1'!E69+'1) Tableau budgétaire 1'!E71</f>
        <v>20000</v>
      </c>
      <c r="F121" s="237">
        <f>+'1) Tableau budgétaire 1'!F69+'1) Tableau budgétaire 1'!F71</f>
        <v>25000.21</v>
      </c>
      <c r="G121" s="224">
        <f>+'1) Tableau budgétaire 1'!G69+'1) Tableau budgétaire 1'!G71</f>
        <v>40000</v>
      </c>
      <c r="H121" s="60">
        <f t="shared" si="36"/>
        <v>167000.21</v>
      </c>
    </row>
    <row r="122" spans="3:15" s="55" customFormat="1" ht="15.75" customHeight="1" x14ac:dyDescent="0.3">
      <c r="C122" s="50" t="s">
        <v>142</v>
      </c>
      <c r="D122" s="98">
        <f>+'1) Tableau budgétaire 1'!D73+'1) Tableau budgétaire 1'!D74</f>
        <v>130000</v>
      </c>
      <c r="E122" s="98">
        <f>+'1) Tableau budgétaire 1'!E73+'1) Tableau budgétaire 1'!E74</f>
        <v>0</v>
      </c>
      <c r="F122" s="237">
        <f>+'1) Tableau budgétaire 1'!F73+'1) Tableau budgétaire 1'!F74</f>
        <v>0</v>
      </c>
      <c r="G122" s="224">
        <f>+'1) Tableau budgétaire 1'!G73+'1) Tableau budgétaire 1'!G74</f>
        <v>0</v>
      </c>
      <c r="H122" s="60">
        <f t="shared" si="36"/>
        <v>130000</v>
      </c>
    </row>
    <row r="123" spans="3:15" s="55" customFormat="1" ht="15.75" customHeight="1" x14ac:dyDescent="0.3">
      <c r="C123" s="49" t="s">
        <v>143</v>
      </c>
      <c r="D123" s="98">
        <f>+'1) Tableau budgétaire 1'!D72</f>
        <v>90000</v>
      </c>
      <c r="E123" s="98">
        <f>+'1) Tableau budgétaire 1'!E72</f>
        <v>50000</v>
      </c>
      <c r="F123" s="237">
        <f>+'1) Tableau budgétaire 1'!F72</f>
        <v>44340.66</v>
      </c>
      <c r="G123" s="224">
        <f>+'1) Tableau budgétaire 1'!G72</f>
        <v>40560</v>
      </c>
      <c r="H123" s="60">
        <f t="shared" si="36"/>
        <v>224900.66</v>
      </c>
    </row>
    <row r="124" spans="3:15" s="55" customFormat="1" ht="15.75" customHeight="1" x14ac:dyDescent="0.3">
      <c r="C124" s="49" t="s">
        <v>144</v>
      </c>
      <c r="D124" s="98"/>
      <c r="E124" s="98"/>
      <c r="F124" s="237"/>
      <c r="G124" s="224"/>
      <c r="H124" s="60">
        <f t="shared" si="36"/>
        <v>0</v>
      </c>
      <c r="J124" s="55">
        <f>145-170</f>
        <v>-25</v>
      </c>
    </row>
    <row r="125" spans="3:15" s="55" customFormat="1" ht="15.75" customHeight="1" x14ac:dyDescent="0.3">
      <c r="C125" s="49" t="s">
        <v>145</v>
      </c>
      <c r="D125" s="98">
        <f>+'1) Tableau budgétaire 1'!D70</f>
        <v>50000</v>
      </c>
      <c r="E125" s="98">
        <f>+'1) Tableau budgétaire 1'!E70</f>
        <v>30000</v>
      </c>
      <c r="F125" s="237">
        <f>+'1) Tableau budgétaire 1'!F70</f>
        <v>80000.01400000001</v>
      </c>
      <c r="G125" s="224">
        <f>+'1) Tableau budgétaire 1'!G70</f>
        <v>80000</v>
      </c>
      <c r="H125" s="60">
        <f t="shared" si="36"/>
        <v>240000.01400000002</v>
      </c>
    </row>
    <row r="126" spans="3:15" s="55" customFormat="1" ht="15.75" customHeight="1" x14ac:dyDescent="0.3">
      <c r="C126" s="54" t="s">
        <v>146</v>
      </c>
      <c r="D126" s="66">
        <f>SUM(D119:D125)</f>
        <v>647700</v>
      </c>
      <c r="E126" s="66">
        <f t="shared" ref="E126:G126" si="37">SUM(E119:E125)</f>
        <v>264800</v>
      </c>
      <c r="F126" s="240">
        <f t="shared" si="37"/>
        <v>255344.00400000002</v>
      </c>
      <c r="G126" s="225">
        <f t="shared" si="37"/>
        <v>257632</v>
      </c>
      <c r="H126" s="60">
        <f t="shared" si="36"/>
        <v>1425476.004</v>
      </c>
    </row>
    <row r="127" spans="3:15" s="55" customFormat="1" ht="15.75" customHeight="1" thickBot="1" x14ac:dyDescent="0.35">
      <c r="C127" s="51"/>
      <c r="D127" s="53"/>
      <c r="E127" s="53"/>
      <c r="F127" s="53"/>
      <c r="G127" s="218"/>
      <c r="H127" s="51"/>
    </row>
    <row r="128" spans="3:15" s="55" customFormat="1" ht="19.5" customHeight="1" thickBot="1" x14ac:dyDescent="0.35">
      <c r="C128" s="314" t="s">
        <v>117</v>
      </c>
      <c r="D128" s="315"/>
      <c r="E128" s="315"/>
      <c r="F128" s="315"/>
      <c r="G128" s="315"/>
      <c r="H128" s="316"/>
      <c r="K128" s="211"/>
    </row>
    <row r="129" spans="3:14" s="55" customFormat="1" ht="42.75" customHeight="1" x14ac:dyDescent="0.3">
      <c r="C129" s="74"/>
      <c r="D129" s="110" t="s">
        <v>118</v>
      </c>
      <c r="E129" s="110" t="s">
        <v>119</v>
      </c>
      <c r="F129" s="244" t="s">
        <v>120</v>
      </c>
      <c r="G129" s="66" t="s">
        <v>121</v>
      </c>
      <c r="H129" s="306" t="s">
        <v>117</v>
      </c>
    </row>
    <row r="130" spans="3:14" s="55" customFormat="1" ht="19.5" customHeight="1" x14ac:dyDescent="0.3">
      <c r="C130" s="135"/>
      <c r="D130" s="52" t="str">
        <f>'1) Tableau budgétaire 1'!D12</f>
        <v>OIM GUINEE</v>
      </c>
      <c r="E130" s="52" t="str">
        <f>'1) Tableau budgétaire 1'!E12</f>
        <v>OIM COTE D'IVOIRE</v>
      </c>
      <c r="F130" s="245" t="str">
        <f>'1) Tableau budgétaire 1'!F12</f>
        <v>FAO GUINEE</v>
      </c>
      <c r="G130" s="52" t="str">
        <f>'[1]1) Tableau budgétaire 1'!G12</f>
        <v>FAO  COTE D'IVOIRE</v>
      </c>
      <c r="H130" s="307"/>
    </row>
    <row r="131" spans="3:14" s="55" customFormat="1" ht="19.5" customHeight="1" x14ac:dyDescent="0.3">
      <c r="C131" s="132" t="s">
        <v>139</v>
      </c>
      <c r="D131" s="75">
        <f>+'1) Tableau budgétaire 1'!D67</f>
        <v>275700</v>
      </c>
      <c r="E131" s="75">
        <f>+'1) Tableau budgétaire 1'!E67</f>
        <v>159800</v>
      </c>
      <c r="F131" s="251">
        <f>F62+F73+F84+F106+F119</f>
        <v>168000</v>
      </c>
      <c r="G131" s="75">
        <f>+G119+G95+G84+G73+G62+G106</f>
        <v>167518</v>
      </c>
      <c r="H131" s="71">
        <f t="shared" ref="H131:H138" si="38">SUM(D131:G131)</f>
        <v>771018</v>
      </c>
      <c r="J131" s="211"/>
    </row>
    <row r="132" spans="3:14" s="55" customFormat="1" ht="34.5" customHeight="1" x14ac:dyDescent="0.3">
      <c r="C132" s="133" t="s">
        <v>140</v>
      </c>
      <c r="D132" s="75">
        <f>+'1) Tableau budgétaire 1'!D68</f>
        <v>20000</v>
      </c>
      <c r="E132" s="75">
        <f>+'1) Tableau budgétaire 1'!E68</f>
        <v>5000</v>
      </c>
      <c r="F132" s="251">
        <f>F63+F74+F85+F96+F107+F120</f>
        <v>193003.12</v>
      </c>
      <c r="G132" s="75">
        <f>G63+G74+G96+G107+G120</f>
        <v>187000</v>
      </c>
      <c r="H132" s="72">
        <f t="shared" si="38"/>
        <v>405003.12</v>
      </c>
      <c r="J132" s="211"/>
      <c r="K132" s="211"/>
    </row>
    <row r="133" spans="3:14" s="55" customFormat="1" ht="48" customHeight="1" x14ac:dyDescent="0.3">
      <c r="C133" s="133" t="s">
        <v>141</v>
      </c>
      <c r="D133" s="75">
        <f>+'1) Tableau budgétaire 1'!D69+'1) Tableau budgétaire 1'!D71+D122</f>
        <v>212000</v>
      </c>
      <c r="E133" s="75">
        <f>+'1) Tableau budgétaire 1'!E69</f>
        <v>20000</v>
      </c>
      <c r="F133" s="251">
        <f>F64+F75+F86+F97+F108+F121</f>
        <v>35000.21</v>
      </c>
      <c r="G133" s="75">
        <f>G64+G75+G86+G108+G121+G97</f>
        <v>62554</v>
      </c>
      <c r="H133" s="72">
        <f t="shared" si="38"/>
        <v>329554.21000000002</v>
      </c>
      <c r="J133" s="212"/>
    </row>
    <row r="134" spans="3:14" s="55" customFormat="1" ht="33" customHeight="1" x14ac:dyDescent="0.3">
      <c r="C134" s="134" t="s">
        <v>142</v>
      </c>
      <c r="D134" s="117">
        <f>'2) Tableau budgétaire 2'!D20+'2) Tableau budgétaire 2'!D31+'2) Tableau budgétaire 2'!D42+'2) Tableau budgétaire 2'!D53+'2) Tableau budgétaire 2'!D65+'2) Tableau budgétaire 2'!D76+'2) Tableau budgétaire 2'!D87+'2) Tableau budgétaire 2'!D98+'2) Tableau budgétaire 2'!D109</f>
        <v>80000</v>
      </c>
      <c r="E134" s="117">
        <f>+E31</f>
        <v>30000</v>
      </c>
      <c r="F134" s="251">
        <f>+F122+F109+F98+F87+F76+F65</f>
        <v>50000</v>
      </c>
      <c r="G134" s="75">
        <f>+G122+G109+G98+G87+G76+G65</f>
        <v>40000</v>
      </c>
      <c r="H134" s="72">
        <f t="shared" si="38"/>
        <v>200000</v>
      </c>
      <c r="J134" s="151"/>
    </row>
    <row r="135" spans="3:14" s="55" customFormat="1" ht="21" customHeight="1" x14ac:dyDescent="0.3">
      <c r="C135" s="133" t="s">
        <v>143</v>
      </c>
      <c r="D135" s="75">
        <f>+'1) Tableau budgétaire 1'!D72</f>
        <v>90000</v>
      </c>
      <c r="E135" s="75">
        <f>+'1) Tableau budgétaire 1'!E72</f>
        <v>50000</v>
      </c>
      <c r="F135" s="252">
        <f>F66+F77+F88+F99+F110+F123</f>
        <v>89340.66</v>
      </c>
      <c r="G135" s="75">
        <f>G66+G77+G88+G99+G110+G123</f>
        <v>85560</v>
      </c>
      <c r="H135" s="72">
        <f t="shared" si="38"/>
        <v>314900.66000000003</v>
      </c>
      <c r="I135" s="151"/>
      <c r="J135" s="211"/>
      <c r="K135" s="151"/>
      <c r="L135" s="151"/>
      <c r="M135" s="24"/>
      <c r="N135" s="23"/>
    </row>
    <row r="136" spans="3:14" s="55" customFormat="1" ht="39.75" customHeight="1" x14ac:dyDescent="0.3">
      <c r="C136" s="133" t="s">
        <v>144</v>
      </c>
      <c r="D136" s="75">
        <f>+D44+D55</f>
        <v>580000</v>
      </c>
      <c r="E136" s="75">
        <f>+E33+E22</f>
        <v>374520</v>
      </c>
      <c r="F136" s="252">
        <f>F67+F78+F89+F100+F111+F124</f>
        <v>105000</v>
      </c>
      <c r="G136" s="75">
        <f>G66+G78+G89+G100+G111+G124</f>
        <v>100000</v>
      </c>
      <c r="H136" s="72">
        <f t="shared" si="38"/>
        <v>1159520</v>
      </c>
      <c r="I136" s="151"/>
      <c r="J136" s="151"/>
      <c r="K136" s="151"/>
      <c r="L136" s="151"/>
      <c r="M136" s="151"/>
      <c r="N136" s="213"/>
    </row>
    <row r="137" spans="3:14" s="55" customFormat="1" ht="39.75" customHeight="1" x14ac:dyDescent="0.3">
      <c r="C137" s="133" t="s">
        <v>145</v>
      </c>
      <c r="D137" s="75">
        <f>+'1) Tableau budgétaire 1'!D70</f>
        <v>50000</v>
      </c>
      <c r="E137" s="75">
        <f>+E125</f>
        <v>30000</v>
      </c>
      <c r="F137" s="252">
        <f>+F125+F112+F101+F90+F79+F68</f>
        <v>105000.01400000001</v>
      </c>
      <c r="G137" s="75">
        <f>+G125+G112+G101+G90+G79+G68</f>
        <v>105000</v>
      </c>
      <c r="H137" s="72">
        <f t="shared" si="38"/>
        <v>290000.01400000002</v>
      </c>
      <c r="I137" s="151"/>
      <c r="J137" s="151"/>
      <c r="K137" s="151"/>
      <c r="L137" s="151"/>
      <c r="M137" s="24"/>
      <c r="N137" s="23"/>
    </row>
    <row r="138" spans="3:14" s="55" customFormat="1" ht="22.5" customHeight="1" x14ac:dyDescent="0.3">
      <c r="C138" s="32" t="s">
        <v>122</v>
      </c>
      <c r="D138" s="75">
        <f>+SUM(D131:D137)</f>
        <v>1307700</v>
      </c>
      <c r="E138" s="75">
        <f>+SUM(E131:E137)</f>
        <v>669320</v>
      </c>
      <c r="F138" s="252">
        <f t="shared" ref="F138" si="39">+SUM(F131:F137)</f>
        <v>745344.00399999996</v>
      </c>
      <c r="G138" s="75">
        <f>+SUM(G131:G137)</f>
        <v>747632</v>
      </c>
      <c r="H138" s="117">
        <f t="shared" si="38"/>
        <v>3469996.0039999997</v>
      </c>
      <c r="I138" s="151"/>
      <c r="J138" s="151"/>
      <c r="K138" s="151"/>
      <c r="L138" s="151"/>
      <c r="M138" s="24"/>
      <c r="N138" s="23"/>
    </row>
    <row r="139" spans="3:14" s="55" customFormat="1" ht="26.25" customHeight="1" thickBot="1" x14ac:dyDescent="0.35">
      <c r="C139" s="111" t="s">
        <v>123</v>
      </c>
      <c r="D139" s="75">
        <f>+'1) Tableau budgétaire 1'!D86</f>
        <v>91539.000000000015</v>
      </c>
      <c r="E139" s="75">
        <f>+'1) Tableau budgétaire 1'!E86</f>
        <v>46852.4</v>
      </c>
      <c r="F139" s="252">
        <f>+'1) Tableau budgétaire 1'!F86</f>
        <v>52174.080280000002</v>
      </c>
      <c r="G139" s="75">
        <f>+'[2]1) Tableau budgétaire 1'!G85</f>
        <v>52334.240000000005</v>
      </c>
      <c r="H139" s="118">
        <f>+SUM(D139:G139)</f>
        <v>242899.72028000001</v>
      </c>
      <c r="I139" s="8"/>
      <c r="J139" s="8"/>
      <c r="K139" s="8"/>
      <c r="L139" s="8"/>
      <c r="M139" s="56"/>
      <c r="N139" s="53"/>
    </row>
    <row r="140" spans="3:14" s="55" customFormat="1" ht="23.25" customHeight="1" thickBot="1" x14ac:dyDescent="0.4">
      <c r="C140" s="229" t="s">
        <v>163</v>
      </c>
      <c r="D140" s="255">
        <f>+D139+D138</f>
        <v>1399239</v>
      </c>
      <c r="E140" s="255">
        <f>+E139+E138</f>
        <v>716172.4</v>
      </c>
      <c r="F140" s="246">
        <f>+F139+F138</f>
        <v>797518.08427999995</v>
      </c>
      <c r="G140" s="255">
        <f>+G139+G138</f>
        <v>799966.24</v>
      </c>
      <c r="H140" s="230">
        <f>SUM(D140:G140)</f>
        <v>3712895.7242799997</v>
      </c>
      <c r="I140" s="8"/>
      <c r="J140" s="8"/>
      <c r="K140" s="8"/>
      <c r="L140" s="8"/>
      <c r="M140" s="56"/>
      <c r="N140" s="53"/>
    </row>
    <row r="141" spans="3:14" ht="15.75" customHeight="1" x14ac:dyDescent="0.3">
      <c r="G141" s="228"/>
      <c r="I141" s="55"/>
      <c r="J141" s="55"/>
      <c r="K141" s="55"/>
      <c r="L141" s="55"/>
      <c r="M141" s="57"/>
    </row>
    <row r="142" spans="3:14" ht="15.75" customHeight="1" x14ac:dyDescent="0.3">
      <c r="I142" s="232"/>
      <c r="J142" s="232"/>
      <c r="K142" s="55"/>
      <c r="L142" s="55"/>
      <c r="M142" s="57"/>
    </row>
    <row r="143" spans="3:14" ht="15.75" customHeight="1" x14ac:dyDescent="0.3">
      <c r="F143" s="249"/>
      <c r="I143" s="217"/>
      <c r="J143" s="217"/>
      <c r="M143" s="55"/>
    </row>
    <row r="144" spans="3:14" ht="40.5" customHeight="1" x14ac:dyDescent="0.3">
      <c r="I144" s="217"/>
      <c r="J144" s="217"/>
      <c r="M144" s="58"/>
    </row>
    <row r="145" spans="3:15" ht="24.75" customHeight="1" x14ac:dyDescent="0.3">
      <c r="I145" s="217"/>
      <c r="J145" s="217"/>
      <c r="M145" s="58"/>
    </row>
    <row r="146" spans="3:15" ht="41.25" customHeight="1" x14ac:dyDescent="0.3">
      <c r="I146" s="15"/>
      <c r="J146" s="217"/>
      <c r="M146" s="58"/>
    </row>
    <row r="147" spans="3:15" ht="51.75" customHeight="1" x14ac:dyDescent="0.3">
      <c r="I147" s="15"/>
      <c r="J147" s="217"/>
      <c r="M147" s="58"/>
      <c r="O147" s="51"/>
    </row>
    <row r="148" spans="3:15" ht="42" customHeight="1" x14ac:dyDescent="0.3">
      <c r="I148" s="217"/>
      <c r="J148" s="217"/>
      <c r="M148" s="58"/>
      <c r="O148" s="51"/>
    </row>
    <row r="149" spans="3:15" s="53" customFormat="1" ht="42" customHeight="1" x14ac:dyDescent="0.3">
      <c r="C149" s="51"/>
      <c r="G149" s="218"/>
      <c r="H149" s="51"/>
      <c r="I149" s="55"/>
      <c r="J149" s="217"/>
      <c r="K149" s="51"/>
      <c r="L149" s="51"/>
      <c r="M149" s="58"/>
      <c r="N149" s="51"/>
    </row>
    <row r="150" spans="3:15" s="53" customFormat="1" ht="42" customHeight="1" x14ac:dyDescent="0.3">
      <c r="C150" s="51"/>
      <c r="G150" s="218"/>
      <c r="H150" s="51"/>
      <c r="I150" s="51"/>
      <c r="J150" s="217"/>
      <c r="K150" s="51"/>
      <c r="L150" s="51"/>
      <c r="M150" s="51"/>
      <c r="N150" s="51"/>
    </row>
    <row r="151" spans="3:15" s="53" customFormat="1" ht="63.75" customHeight="1" x14ac:dyDescent="0.3">
      <c r="C151" s="51"/>
      <c r="G151" s="218"/>
      <c r="H151" s="51"/>
      <c r="I151" s="51"/>
      <c r="J151" s="57"/>
      <c r="K151" s="55"/>
      <c r="L151" s="55"/>
      <c r="M151" s="51"/>
      <c r="N151" s="51"/>
    </row>
    <row r="152" spans="3:15" s="53" customFormat="1" ht="42" customHeight="1" x14ac:dyDescent="0.3">
      <c r="C152" s="51"/>
      <c r="G152" s="218"/>
      <c r="H152" s="51"/>
      <c r="I152" s="51"/>
      <c r="J152" s="51"/>
      <c r="K152" s="51"/>
      <c r="L152" s="51"/>
      <c r="M152" s="51"/>
      <c r="N152" s="57"/>
    </row>
    <row r="153" spans="3:15" ht="23.25" customHeight="1" x14ac:dyDescent="0.3">
      <c r="O153" s="51"/>
    </row>
    <row r="154" spans="3:15" ht="27.75" customHeight="1" x14ac:dyDescent="0.3">
      <c r="M154" s="55"/>
      <c r="O154" s="51"/>
    </row>
    <row r="155" spans="3:15" ht="55.5" customHeight="1" x14ac:dyDescent="0.3">
      <c r="O155" s="51"/>
    </row>
    <row r="156" spans="3:15" ht="57.75" customHeight="1" x14ac:dyDescent="0.3">
      <c r="N156" s="55"/>
      <c r="O156" s="51"/>
    </row>
    <row r="157" spans="3:15" ht="21.75" customHeight="1" x14ac:dyDescent="0.3">
      <c r="O157" s="51"/>
    </row>
    <row r="158" spans="3:15" ht="49.5" customHeight="1" x14ac:dyDescent="0.3">
      <c r="O158" s="51"/>
    </row>
    <row r="159" spans="3:15" ht="28.5" customHeight="1" x14ac:dyDescent="0.3">
      <c r="O159" s="51"/>
    </row>
    <row r="160" spans="3:15" ht="28.5" customHeight="1" x14ac:dyDescent="0.3">
      <c r="O160" s="51"/>
    </row>
    <row r="161" spans="3:15" ht="28.5" customHeight="1" x14ac:dyDescent="0.3">
      <c r="O161" s="51"/>
    </row>
    <row r="162" spans="3:15" ht="23.25" customHeight="1" x14ac:dyDescent="0.3">
      <c r="O162" s="57"/>
    </row>
    <row r="163" spans="3:15" ht="43.5" customHeight="1" x14ac:dyDescent="0.3">
      <c r="O163" s="57"/>
    </row>
    <row r="164" spans="3:15" ht="55.5" customHeight="1" x14ac:dyDescent="0.3">
      <c r="O164" s="51"/>
    </row>
    <row r="165" spans="3:15" ht="42.75" customHeight="1" x14ac:dyDescent="0.3">
      <c r="O165" s="57"/>
    </row>
    <row r="166" spans="3:15" ht="21.75" customHeight="1" x14ac:dyDescent="0.3">
      <c r="O166" s="57"/>
    </row>
    <row r="167" spans="3:15" ht="21.75" customHeight="1" x14ac:dyDescent="0.3">
      <c r="O167" s="57"/>
    </row>
    <row r="168" spans="3:15" s="55" customFormat="1" ht="23.25" customHeight="1" x14ac:dyDescent="0.3">
      <c r="C168" s="51"/>
      <c r="D168" s="53"/>
      <c r="E168" s="53"/>
      <c r="F168" s="53"/>
      <c r="G168" s="218"/>
      <c r="H168" s="51"/>
      <c r="I168" s="51"/>
      <c r="J168" s="51"/>
      <c r="K168" s="51"/>
      <c r="L168" s="51"/>
      <c r="M168" s="51"/>
      <c r="N168" s="51"/>
    </row>
    <row r="169" spans="3:15" ht="23.25" customHeight="1" x14ac:dyDescent="0.3"/>
    <row r="170" spans="3:15" ht="21.75" customHeight="1" x14ac:dyDescent="0.3"/>
    <row r="171" spans="3:15" ht="16.5" customHeight="1" x14ac:dyDescent="0.3"/>
    <row r="172" spans="3:15" ht="29.25" customHeight="1" x14ac:dyDescent="0.3"/>
    <row r="173" spans="3:15" ht="24.75" customHeight="1" x14ac:dyDescent="0.3"/>
    <row r="174" spans="3:15" ht="33" customHeight="1" x14ac:dyDescent="0.3"/>
    <row r="176" spans="3:15" ht="15" customHeight="1" x14ac:dyDescent="0.3"/>
    <row r="177" ht="25.5" customHeight="1" x14ac:dyDescent="0.3"/>
  </sheetData>
  <sheetProtection insertColumns="0" insertRows="0" deleteRows="0"/>
  <mergeCells count="19">
    <mergeCell ref="C117:H117"/>
    <mergeCell ref="H129:H130"/>
    <mergeCell ref="C6:H8"/>
    <mergeCell ref="C60:H60"/>
    <mergeCell ref="C104:H104"/>
    <mergeCell ref="C128:H128"/>
    <mergeCell ref="C71:H71"/>
    <mergeCell ref="C82:H82"/>
    <mergeCell ref="C93:H93"/>
    <mergeCell ref="C2:G2"/>
    <mergeCell ref="C10:G10"/>
    <mergeCell ref="B14:H14"/>
    <mergeCell ref="C15:H15"/>
    <mergeCell ref="B59:H59"/>
    <mergeCell ref="H12:H13"/>
    <mergeCell ref="C5:H5"/>
    <mergeCell ref="C26:H26"/>
    <mergeCell ref="C37:H37"/>
    <mergeCell ref="C48:H48"/>
  </mergeCells>
  <phoneticPr fontId="19" type="noConversion"/>
  <conditionalFormatting sqref="H24">
    <cfRule type="cellIs" dxfId="13" priority="22" operator="notEqual">
      <formula>$H$16</formula>
    </cfRule>
  </conditionalFormatting>
  <conditionalFormatting sqref="H46">
    <cfRule type="cellIs" dxfId="12" priority="20" operator="notEqual">
      <formula>$H$38</formula>
    </cfRule>
  </conditionalFormatting>
  <conditionalFormatting sqref="H57">
    <cfRule type="cellIs" dxfId="11" priority="19" operator="notEqual">
      <formula>$H$49</formula>
    </cfRule>
  </conditionalFormatting>
  <conditionalFormatting sqref="H69">
    <cfRule type="cellIs" dxfId="10" priority="18" operator="notEqual">
      <formula>$H$61</formula>
    </cfRule>
  </conditionalFormatting>
  <conditionalFormatting sqref="H80">
    <cfRule type="cellIs" dxfId="9" priority="17" operator="notEqual">
      <formula>$H$72</formula>
    </cfRule>
  </conditionalFormatting>
  <conditionalFormatting sqref="H91">
    <cfRule type="cellIs" dxfId="8" priority="16" operator="notEqual">
      <formula>$H$83</formula>
    </cfRule>
  </conditionalFormatting>
  <conditionalFormatting sqref="H102">
    <cfRule type="cellIs" dxfId="7" priority="15" operator="notEqual">
      <formula>$H$94</formula>
    </cfRule>
  </conditionalFormatting>
  <conditionalFormatting sqref="H113:H114">
    <cfRule type="cellIs" dxfId="6" priority="14" operator="notEqual">
      <formula>$H$105</formula>
    </cfRule>
  </conditionalFormatting>
  <conditionalFormatting sqref="H126">
    <cfRule type="cellIs" dxfId="5" priority="6" operator="notEqual">
      <formula>$H$118</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2 C125 C137"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1 C124 C136" xr:uid="{00000000-0002-0000-0100-000001000000}"/>
    <dataValidation allowBlank="1" showInputMessage="1" showErrorMessage="1" prompt="Services contracted by an organization which follow the normal procurement processes." sqref="C20 C31 C42 C53 C65 C76 C87 C98 C109 C122 C134" xr:uid="{00000000-0002-0000-0100-000002000000}"/>
    <dataValidation allowBlank="1" showInputMessage="1" showErrorMessage="1" prompt="Includes staff and non-staff travel paid for by the organization directly related to a project." sqref="C21 C32 C43 C54 C66 C77 C88 C99 C110 C123 C135"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8 C121 C133"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7 C120 C132" xr:uid="{00000000-0002-0000-0100-000005000000}"/>
    <dataValidation allowBlank="1" showInputMessage="1" showErrorMessage="1" prompt="Includes all related staff and temporary staff costs including base salary, post adjustment and all staff entitlements." sqref="C17 C28 C39 C50 C62 C73 C84 C95 C106 C119 C131" xr:uid="{00000000-0002-0000-0100-000006000000}"/>
    <dataValidation allowBlank="1" showInputMessage="1" showErrorMessage="1" prompt="Output totals must match the original total from Table 1, and will show as red if not. " sqref="H24" xr:uid="{00000000-0002-0000-0100-000007000000}"/>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election activeCell="B17" sqref="B17"/>
    </sheetView>
  </sheetViews>
  <sheetFormatPr baseColWidth="10" defaultColWidth="9.21875" defaultRowHeight="14.4" x14ac:dyDescent="0.3"/>
  <cols>
    <col min="2" max="2" width="73.21875" customWidth="1"/>
  </cols>
  <sheetData>
    <row r="1" spans="2:6" ht="15" thickBot="1" x14ac:dyDescent="0.35"/>
    <row r="2" spans="2:6" ht="15" thickBot="1" x14ac:dyDescent="0.35">
      <c r="B2" s="139" t="s">
        <v>164</v>
      </c>
      <c r="C2" s="1"/>
      <c r="D2" s="1"/>
      <c r="E2" s="1"/>
      <c r="F2" s="1"/>
    </row>
    <row r="3" spans="2:6" ht="70.5" customHeight="1" x14ac:dyDescent="0.3">
      <c r="B3" s="140" t="s">
        <v>165</v>
      </c>
    </row>
    <row r="4" spans="2:6" ht="57.6" x14ac:dyDescent="0.3">
      <c r="B4" s="137" t="s">
        <v>166</v>
      </c>
    </row>
    <row r="5" spans="2:6" x14ac:dyDescent="0.3">
      <c r="B5" s="137"/>
    </row>
    <row r="6" spans="2:6" ht="57.6" x14ac:dyDescent="0.3">
      <c r="B6" s="136" t="s">
        <v>167</v>
      </c>
    </row>
    <row r="7" spans="2:6" x14ac:dyDescent="0.3">
      <c r="B7" s="137"/>
    </row>
    <row r="8" spans="2:6" ht="72" x14ac:dyDescent="0.3">
      <c r="B8" s="136" t="s">
        <v>168</v>
      </c>
    </row>
    <row r="9" spans="2:6" x14ac:dyDescent="0.3">
      <c r="B9" s="137"/>
    </row>
    <row r="10" spans="2:6" ht="28.8" x14ac:dyDescent="0.3">
      <c r="B10" s="137" t="s">
        <v>169</v>
      </c>
    </row>
    <row r="11" spans="2:6" x14ac:dyDescent="0.3">
      <c r="B11" s="137"/>
    </row>
    <row r="12" spans="2:6" ht="72" x14ac:dyDescent="0.3">
      <c r="B12" s="136" t="s">
        <v>170</v>
      </c>
    </row>
    <row r="13" spans="2:6" x14ac:dyDescent="0.3">
      <c r="B13" s="137"/>
    </row>
    <row r="14" spans="2:6" ht="58.2" thickBot="1" x14ac:dyDescent="0.35">
      <c r="B14" s="138" t="s">
        <v>171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25" zoomScale="80" zoomScaleNormal="80" zoomScaleSheetLayoutView="70" workbookViewId="0">
      <selection activeCell="I20" sqref="I20"/>
    </sheetView>
  </sheetViews>
  <sheetFormatPr baseColWidth="10" defaultColWidth="9.21875" defaultRowHeight="14.4" x14ac:dyDescent="0.3"/>
  <cols>
    <col min="2" max="2" width="61.77734375" customWidth="1"/>
    <col min="4" max="4" width="17.77734375" customWidth="1"/>
  </cols>
  <sheetData>
    <row r="1" spans="2:4" ht="15" thickBot="1" x14ac:dyDescent="0.35"/>
    <row r="2" spans="2:4" x14ac:dyDescent="0.3">
      <c r="B2" s="330" t="s">
        <v>172</v>
      </c>
      <c r="C2" s="331"/>
      <c r="D2" s="332"/>
    </row>
    <row r="3" spans="2:4" ht="15" thickBot="1" x14ac:dyDescent="0.35">
      <c r="B3" s="333"/>
      <c r="C3" s="334"/>
      <c r="D3" s="335"/>
    </row>
    <row r="4" spans="2:4" ht="15" thickBot="1" x14ac:dyDescent="0.35"/>
    <row r="5" spans="2:4" x14ac:dyDescent="0.3">
      <c r="B5" s="321" t="s">
        <v>173</v>
      </c>
      <c r="C5" s="322"/>
      <c r="D5" s="323"/>
    </row>
    <row r="6" spans="2:4" ht="15" thickBot="1" x14ac:dyDescent="0.35">
      <c r="B6" s="324"/>
      <c r="C6" s="325"/>
      <c r="D6" s="326"/>
    </row>
    <row r="7" spans="2:4" x14ac:dyDescent="0.3">
      <c r="B7" s="86" t="s">
        <v>174</v>
      </c>
      <c r="C7" s="319">
        <f>SUM('1) Tableau budgétaire 1'!F19:G19,'1) Tableau budgétaire 1'!F24:G24,'1) Tableau budgétaire 1'!F30:G30,'1) Tableau budgétaire 1'!F35:G35)</f>
        <v>0</v>
      </c>
      <c r="D7" s="320"/>
    </row>
    <row r="8" spans="2:4" x14ac:dyDescent="0.3">
      <c r="B8" s="86" t="s">
        <v>175</v>
      </c>
      <c r="C8" s="317">
        <f>SUM(D10:D14)</f>
        <v>0</v>
      </c>
      <c r="D8" s="318"/>
    </row>
    <row r="9" spans="2:4" x14ac:dyDescent="0.3">
      <c r="B9" s="87" t="s">
        <v>176</v>
      </c>
      <c r="C9" s="88" t="s">
        <v>177</v>
      </c>
      <c r="D9" s="89" t="s">
        <v>178</v>
      </c>
    </row>
    <row r="10" spans="2:4" ht="35.1" customHeight="1" x14ac:dyDescent="0.3">
      <c r="B10" s="105"/>
      <c r="C10" s="91"/>
      <c r="D10" s="92">
        <f>$C$7*C10</f>
        <v>0</v>
      </c>
    </row>
    <row r="11" spans="2:4" ht="35.1" customHeight="1" x14ac:dyDescent="0.3">
      <c r="B11" s="105"/>
      <c r="C11" s="91"/>
      <c r="D11" s="92">
        <f>C7*C11</f>
        <v>0</v>
      </c>
    </row>
    <row r="12" spans="2:4" ht="35.1" customHeight="1" x14ac:dyDescent="0.3">
      <c r="B12" s="106"/>
      <c r="C12" s="91"/>
      <c r="D12" s="92">
        <f>C7*C12</f>
        <v>0</v>
      </c>
    </row>
    <row r="13" spans="2:4" ht="35.1" customHeight="1" x14ac:dyDescent="0.3">
      <c r="B13" s="106"/>
      <c r="C13" s="91"/>
      <c r="D13" s="92">
        <f>C7*C13</f>
        <v>0</v>
      </c>
    </row>
    <row r="14" spans="2:4" ht="35.1" customHeight="1" thickBot="1" x14ac:dyDescent="0.35">
      <c r="B14" s="107"/>
      <c r="C14" s="91"/>
      <c r="D14" s="96">
        <f>C7*C14</f>
        <v>0</v>
      </c>
    </row>
    <row r="15" spans="2:4" ht="15" thickBot="1" x14ac:dyDescent="0.35"/>
    <row r="16" spans="2:4" x14ac:dyDescent="0.3">
      <c r="B16" s="321" t="s">
        <v>179</v>
      </c>
      <c r="C16" s="322"/>
      <c r="D16" s="323"/>
    </row>
    <row r="17" spans="2:4" ht="15" thickBot="1" x14ac:dyDescent="0.35">
      <c r="B17" s="327"/>
      <c r="C17" s="328"/>
      <c r="D17" s="329"/>
    </row>
    <row r="18" spans="2:4" x14ac:dyDescent="0.3">
      <c r="B18" s="86" t="s">
        <v>174</v>
      </c>
      <c r="C18" s="319">
        <f>SUM('1) Tableau budgétaire 1'!F42:G42,'1) Tableau budgétaire 1'!F47:G47,'1) Tableau budgétaire 1'!F52:G52,'1) Tableau budgétaire 1'!F57:G57)</f>
        <v>790000</v>
      </c>
      <c r="D18" s="320"/>
    </row>
    <row r="19" spans="2:4" x14ac:dyDescent="0.3">
      <c r="B19" s="86" t="s">
        <v>175</v>
      </c>
      <c r="C19" s="317">
        <f>SUM(D21:D25)</f>
        <v>0</v>
      </c>
      <c r="D19" s="318"/>
    </row>
    <row r="20" spans="2:4" x14ac:dyDescent="0.3">
      <c r="B20" s="87" t="s">
        <v>176</v>
      </c>
      <c r="C20" s="88" t="s">
        <v>177</v>
      </c>
      <c r="D20" s="89" t="s">
        <v>178</v>
      </c>
    </row>
    <row r="21" spans="2:4" ht="35.1" customHeight="1" x14ac:dyDescent="0.3">
      <c r="B21" s="90"/>
      <c r="C21" s="91"/>
      <c r="D21" s="92">
        <f>$C$18*C21</f>
        <v>0</v>
      </c>
    </row>
    <row r="22" spans="2:4" ht="35.1" customHeight="1" x14ac:dyDescent="0.3">
      <c r="B22" s="93"/>
      <c r="C22" s="91"/>
      <c r="D22" s="92">
        <f>$C$18*C22</f>
        <v>0</v>
      </c>
    </row>
    <row r="23" spans="2:4" ht="35.1" customHeight="1" x14ac:dyDescent="0.3">
      <c r="B23" s="94"/>
      <c r="C23" s="91"/>
      <c r="D23" s="92">
        <f>$C$18*C23</f>
        <v>0</v>
      </c>
    </row>
    <row r="24" spans="2:4" ht="35.1" customHeight="1" x14ac:dyDescent="0.3">
      <c r="B24" s="94"/>
      <c r="C24" s="91"/>
      <c r="D24" s="92">
        <f>$C$18*C24</f>
        <v>0</v>
      </c>
    </row>
    <row r="25" spans="2:4" ht="35.1" customHeight="1" thickBot="1" x14ac:dyDescent="0.35">
      <c r="B25" s="95"/>
      <c r="C25" s="91"/>
      <c r="D25" s="92">
        <f>$C$18*C25</f>
        <v>0</v>
      </c>
    </row>
    <row r="26" spans="2:4" ht="15" thickBot="1" x14ac:dyDescent="0.35"/>
    <row r="27" spans="2:4" x14ac:dyDescent="0.3">
      <c r="B27" s="321" t="s">
        <v>180</v>
      </c>
      <c r="C27" s="322"/>
      <c r="D27" s="323"/>
    </row>
    <row r="28" spans="2:4" ht="15" thickBot="1" x14ac:dyDescent="0.35">
      <c r="B28" s="324"/>
      <c r="C28" s="325"/>
      <c r="D28" s="326"/>
    </row>
    <row r="29" spans="2:4" x14ac:dyDescent="0.3">
      <c r="B29" s="86" t="s">
        <v>174</v>
      </c>
      <c r="C29" s="319" t="e">
        <f>SUM('1) Tableau budgétaire 1'!F62:G62,'1) Tableau budgétaire 1'!#REF!,'1) Tableau budgétaire 1'!#REF!,'1) Tableau budgétaire 1'!#REF!)</f>
        <v>#REF!</v>
      </c>
      <c r="D29" s="320"/>
    </row>
    <row r="30" spans="2:4" x14ac:dyDescent="0.3">
      <c r="B30" s="86" t="s">
        <v>175</v>
      </c>
      <c r="C30" s="317" t="e">
        <f>SUM(D32:D36)</f>
        <v>#REF!</v>
      </c>
      <c r="D30" s="318"/>
    </row>
    <row r="31" spans="2:4" x14ac:dyDescent="0.3">
      <c r="B31" s="87" t="s">
        <v>176</v>
      </c>
      <c r="C31" s="88" t="s">
        <v>177</v>
      </c>
      <c r="D31" s="89" t="s">
        <v>178</v>
      </c>
    </row>
    <row r="32" spans="2:4" ht="35.1" customHeight="1" x14ac:dyDescent="0.3">
      <c r="B32" s="90"/>
      <c r="C32" s="91"/>
      <c r="D32" s="92" t="e">
        <f>$C$29*C32</f>
        <v>#REF!</v>
      </c>
    </row>
    <row r="33" spans="2:4" ht="35.1" customHeight="1" x14ac:dyDescent="0.3">
      <c r="B33" s="93"/>
      <c r="C33" s="91"/>
      <c r="D33" s="92" t="e">
        <f>$C$29*C33</f>
        <v>#REF!</v>
      </c>
    </row>
    <row r="34" spans="2:4" ht="35.1" customHeight="1" x14ac:dyDescent="0.3">
      <c r="B34" s="94"/>
      <c r="C34" s="91"/>
      <c r="D34" s="92" t="e">
        <f>$C$29*C34</f>
        <v>#REF!</v>
      </c>
    </row>
    <row r="35" spans="2:4" ht="35.1" customHeight="1" x14ac:dyDescent="0.3">
      <c r="B35" s="94"/>
      <c r="C35" s="91"/>
      <c r="D35" s="92" t="e">
        <f>$C$29*C35</f>
        <v>#REF!</v>
      </c>
    </row>
    <row r="36" spans="2:4" ht="35.1" customHeight="1" thickBot="1" x14ac:dyDescent="0.35">
      <c r="B36" s="95"/>
      <c r="C36" s="91"/>
      <c r="D36" s="92" t="e">
        <f>$C$29*C36</f>
        <v>#REF!</v>
      </c>
    </row>
    <row r="37" spans="2:4" ht="15" thickBot="1" x14ac:dyDescent="0.35"/>
    <row r="38" spans="2:4" x14ac:dyDescent="0.3">
      <c r="B38" s="321" t="s">
        <v>181</v>
      </c>
      <c r="C38" s="322"/>
      <c r="D38" s="323"/>
    </row>
    <row r="39" spans="2:4" ht="15" thickBot="1" x14ac:dyDescent="0.35">
      <c r="B39" s="324"/>
      <c r="C39" s="325"/>
      <c r="D39" s="326"/>
    </row>
    <row r="40" spans="2:4" x14ac:dyDescent="0.3">
      <c r="B40" s="86" t="s">
        <v>174</v>
      </c>
      <c r="C40" s="319" t="e">
        <f>SUM('1) Tableau budgétaire 1'!#REF!,'1) Tableau budgétaire 1'!#REF!,'1) Tableau budgétaire 1'!#REF!,'1) Tableau budgétaire 1'!#REF!)</f>
        <v>#REF!</v>
      </c>
      <c r="D40" s="320"/>
    </row>
    <row r="41" spans="2:4" x14ac:dyDescent="0.3">
      <c r="B41" s="86" t="s">
        <v>175</v>
      </c>
      <c r="C41" s="317" t="e">
        <f>SUM(D43:D47)</f>
        <v>#REF!</v>
      </c>
      <c r="D41" s="318"/>
    </row>
    <row r="42" spans="2:4" x14ac:dyDescent="0.3">
      <c r="B42" s="87" t="s">
        <v>176</v>
      </c>
      <c r="C42" s="88" t="s">
        <v>177</v>
      </c>
      <c r="D42" s="89" t="s">
        <v>178</v>
      </c>
    </row>
    <row r="43" spans="2:4" ht="35.1" customHeight="1" x14ac:dyDescent="0.3">
      <c r="B43" s="90"/>
      <c r="C43" s="91"/>
      <c r="D43" s="92" t="e">
        <f>$C$40*C43</f>
        <v>#REF!</v>
      </c>
    </row>
    <row r="44" spans="2:4" ht="35.1" customHeight="1" x14ac:dyDescent="0.3">
      <c r="B44" s="93"/>
      <c r="C44" s="91"/>
      <c r="D44" s="92" t="e">
        <f>$C$40*C44</f>
        <v>#REF!</v>
      </c>
    </row>
    <row r="45" spans="2:4" ht="35.1" customHeight="1" x14ac:dyDescent="0.3">
      <c r="B45" s="94"/>
      <c r="C45" s="91"/>
      <c r="D45" s="92" t="e">
        <f>$C$40*C45</f>
        <v>#REF!</v>
      </c>
    </row>
    <row r="46" spans="2:4" ht="35.1" customHeight="1" x14ac:dyDescent="0.3">
      <c r="B46" s="94"/>
      <c r="C46" s="91"/>
      <c r="D46" s="92" t="e">
        <f>$C$40*C46</f>
        <v>#REF!</v>
      </c>
    </row>
    <row r="47" spans="2:4" ht="35.1" customHeight="1" thickBot="1" x14ac:dyDescent="0.35">
      <c r="B47" s="95"/>
      <c r="C47" s="91"/>
      <c r="D47" s="96" t="e">
        <f>$C$40*C47</f>
        <v>#REF!</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6"/>
  <sheetViews>
    <sheetView showGridLines="0" zoomScale="70" zoomScaleNormal="70" workbookViewId="0">
      <selection activeCell="M23" sqref="M23"/>
    </sheetView>
  </sheetViews>
  <sheetFormatPr baseColWidth="10" defaultColWidth="9.21875" defaultRowHeight="14.4" x14ac:dyDescent="0.3"/>
  <cols>
    <col min="1" max="1" width="12.44140625" customWidth="1"/>
    <col min="2" max="2" width="20.44140625" customWidth="1"/>
    <col min="3" max="6" width="25.44140625" customWidth="1"/>
    <col min="7" max="7" width="24.44140625" customWidth="1"/>
    <col min="8" max="8" width="18.44140625" customWidth="1"/>
    <col min="9" max="9" width="21.77734375" customWidth="1"/>
    <col min="10" max="11" width="15.77734375" bestFit="1" customWidth="1"/>
    <col min="12" max="12" width="11.21875" bestFit="1" customWidth="1"/>
  </cols>
  <sheetData>
    <row r="1" spans="2:7" ht="15" thickBot="1" x14ac:dyDescent="0.35"/>
    <row r="2" spans="2:7" s="79" customFormat="1" ht="15.6" x14ac:dyDescent="0.3">
      <c r="B2" s="340" t="s">
        <v>182</v>
      </c>
      <c r="C2" s="341"/>
      <c r="D2" s="341"/>
      <c r="E2" s="341"/>
      <c r="F2" s="341"/>
      <c r="G2" s="342"/>
    </row>
    <row r="3" spans="2:7" s="79" customFormat="1" ht="16.2" thickBot="1" x14ac:dyDescent="0.35">
      <c r="B3" s="343"/>
      <c r="C3" s="344"/>
      <c r="D3" s="344"/>
      <c r="E3" s="344"/>
      <c r="F3" s="344"/>
      <c r="G3" s="345"/>
    </row>
    <row r="4" spans="2:7" s="79" customFormat="1" ht="16.2" thickBot="1" x14ac:dyDescent="0.35"/>
    <row r="5" spans="2:7" s="79" customFormat="1" ht="16.2" thickBot="1" x14ac:dyDescent="0.35">
      <c r="B5" s="314" t="s">
        <v>183</v>
      </c>
      <c r="C5" s="315"/>
      <c r="D5" s="315"/>
      <c r="E5" s="315"/>
      <c r="F5" s="315"/>
      <c r="G5" s="316"/>
    </row>
    <row r="6" spans="2:7" s="79" customFormat="1" ht="15.6" x14ac:dyDescent="0.3">
      <c r="B6" s="74"/>
      <c r="C6" s="59" t="s">
        <v>184</v>
      </c>
      <c r="D6" s="59" t="s">
        <v>185</v>
      </c>
      <c r="E6" s="59" t="s">
        <v>186</v>
      </c>
      <c r="F6" s="59" t="s">
        <v>187</v>
      </c>
      <c r="G6" s="306" t="s">
        <v>183</v>
      </c>
    </row>
    <row r="7" spans="2:7" s="79" customFormat="1" ht="15.6" x14ac:dyDescent="0.3">
      <c r="B7" s="74"/>
      <c r="C7" s="52" t="str">
        <f>'1) Tableau budgétaire 1'!D12</f>
        <v>OIM GUINEE</v>
      </c>
      <c r="D7" s="52" t="str">
        <f>'1) Tableau budgétaire 1'!E12</f>
        <v>OIM COTE D'IVOIRE</v>
      </c>
      <c r="E7" s="52" t="str">
        <f>'1) Tableau budgétaire 1'!F12</f>
        <v>FAO GUINEE</v>
      </c>
      <c r="F7" s="52" t="str">
        <f>'1) Tableau budgétaire 1'!G12</f>
        <v>FAO  COTE D'IVOIRE</v>
      </c>
      <c r="G7" s="307"/>
    </row>
    <row r="8" spans="2:7" s="79" customFormat="1" ht="31.2" x14ac:dyDescent="0.3">
      <c r="B8" s="21" t="s">
        <v>188</v>
      </c>
      <c r="C8" s="75">
        <f>'2) Tableau budgétaire 2'!D131</f>
        <v>275700</v>
      </c>
      <c r="D8" s="75">
        <f>'2) Tableau budgétaire 2'!E131</f>
        <v>159800</v>
      </c>
      <c r="E8" s="75">
        <f>'2) Tableau budgétaire 2'!F131</f>
        <v>168000</v>
      </c>
      <c r="F8" s="75">
        <f>'2) Tableau budgétaire 2'!G131</f>
        <v>167518</v>
      </c>
      <c r="G8" s="71">
        <f t="shared" ref="G8:G17" si="0">SUM(C8:F8)</f>
        <v>771018</v>
      </c>
    </row>
    <row r="9" spans="2:7" s="79" customFormat="1" ht="46.8" x14ac:dyDescent="0.3">
      <c r="B9" s="21" t="s">
        <v>189</v>
      </c>
      <c r="C9" s="75">
        <f>'2) Tableau budgétaire 2'!D132</f>
        <v>20000</v>
      </c>
      <c r="D9" s="75">
        <f>'2) Tableau budgétaire 2'!E132</f>
        <v>5000</v>
      </c>
      <c r="E9" s="75">
        <f>'2) Tableau budgétaire 2'!F132</f>
        <v>193003.12</v>
      </c>
      <c r="F9" s="75">
        <f>'2) Tableau budgétaire 2'!G132</f>
        <v>187000</v>
      </c>
      <c r="G9" s="72">
        <f t="shared" si="0"/>
        <v>405003.12</v>
      </c>
    </row>
    <row r="10" spans="2:7" s="79" customFormat="1" ht="62.4" x14ac:dyDescent="0.3">
      <c r="B10" s="21" t="s">
        <v>190</v>
      </c>
      <c r="C10" s="75">
        <f>'2) Tableau budgétaire 2'!D133</f>
        <v>212000</v>
      </c>
      <c r="D10" s="75">
        <f>'2) Tableau budgétaire 2'!E133</f>
        <v>20000</v>
      </c>
      <c r="E10" s="75">
        <f>'2) Tableau budgétaire 2'!F133</f>
        <v>35000.21</v>
      </c>
      <c r="F10" s="75">
        <f>'2) Tableau budgétaire 2'!G133</f>
        <v>62554</v>
      </c>
      <c r="G10" s="72">
        <f t="shared" si="0"/>
        <v>329554.21000000002</v>
      </c>
    </row>
    <row r="11" spans="2:7" s="79" customFormat="1" ht="31.2" x14ac:dyDescent="0.3">
      <c r="B11" s="35" t="s">
        <v>191</v>
      </c>
      <c r="C11" s="75">
        <f>'2) Tableau budgétaire 2'!D134</f>
        <v>80000</v>
      </c>
      <c r="D11" s="75">
        <f>'2) Tableau budgétaire 2'!E134</f>
        <v>30000</v>
      </c>
      <c r="E11" s="75">
        <f>'2) Tableau budgétaire 2'!F134</f>
        <v>50000</v>
      </c>
      <c r="F11" s="75">
        <f>'2) Tableau budgétaire 2'!G134</f>
        <v>40000</v>
      </c>
      <c r="G11" s="72">
        <f t="shared" si="0"/>
        <v>200000</v>
      </c>
    </row>
    <row r="12" spans="2:7" s="79" customFormat="1" ht="15.6" x14ac:dyDescent="0.3">
      <c r="B12" s="21" t="s">
        <v>192</v>
      </c>
      <c r="C12" s="75">
        <f>'2) Tableau budgétaire 2'!D135</f>
        <v>90000</v>
      </c>
      <c r="D12" s="75">
        <f>'2) Tableau budgétaire 2'!E135</f>
        <v>50000</v>
      </c>
      <c r="E12" s="75">
        <f>'2) Tableau budgétaire 2'!F135</f>
        <v>89340.66</v>
      </c>
      <c r="F12" s="75">
        <f>'2) Tableau budgétaire 2'!G135</f>
        <v>85560</v>
      </c>
      <c r="G12" s="72">
        <f t="shared" si="0"/>
        <v>314900.66000000003</v>
      </c>
    </row>
    <row r="13" spans="2:7" s="79" customFormat="1" ht="46.8" x14ac:dyDescent="0.3">
      <c r="B13" s="21" t="s">
        <v>193</v>
      </c>
      <c r="C13" s="75">
        <f>'2) Tableau budgétaire 2'!D136</f>
        <v>580000</v>
      </c>
      <c r="D13" s="75">
        <f>'2) Tableau budgétaire 2'!E136</f>
        <v>374520</v>
      </c>
      <c r="E13" s="75">
        <f>'2) Tableau budgétaire 2'!F136</f>
        <v>105000</v>
      </c>
      <c r="F13" s="75">
        <f>'2) Tableau budgétaire 2'!G136</f>
        <v>100000</v>
      </c>
      <c r="G13" s="72">
        <f t="shared" si="0"/>
        <v>1159520</v>
      </c>
    </row>
    <row r="14" spans="2:7" s="79" customFormat="1" ht="47.4" thickBot="1" x14ac:dyDescent="0.35">
      <c r="B14" s="34" t="s">
        <v>194</v>
      </c>
      <c r="C14" s="75">
        <f>'2) Tableau budgétaire 2'!D137</f>
        <v>50000</v>
      </c>
      <c r="D14" s="75">
        <f>'2) Tableau budgétaire 2'!E137</f>
        <v>30000</v>
      </c>
      <c r="E14" s="75">
        <f>'2) Tableau budgétaire 2'!F137</f>
        <v>105000.01400000001</v>
      </c>
      <c r="F14" s="75">
        <f>'2) Tableau budgétaire 2'!G137</f>
        <v>105000</v>
      </c>
      <c r="G14" s="73">
        <f t="shared" si="0"/>
        <v>290000.01400000002</v>
      </c>
    </row>
    <row r="15" spans="2:7" s="79" customFormat="1" ht="30" customHeight="1" thickBot="1" x14ac:dyDescent="0.35">
      <c r="B15" s="76" t="s">
        <v>195</v>
      </c>
      <c r="C15" s="77">
        <f>SUM(C8:C14)</f>
        <v>1307700</v>
      </c>
      <c r="D15" s="77">
        <f t="shared" ref="D15:F15" si="1">SUM(D8:D14)</f>
        <v>669320</v>
      </c>
      <c r="E15" s="77">
        <f t="shared" si="1"/>
        <v>745344.00399999996</v>
      </c>
      <c r="F15" s="77">
        <f t="shared" si="1"/>
        <v>747632</v>
      </c>
      <c r="G15" s="78">
        <f t="shared" si="0"/>
        <v>3469996.0039999997</v>
      </c>
    </row>
    <row r="16" spans="2:7" s="79" customFormat="1" ht="16.2" thickBot="1" x14ac:dyDescent="0.35">
      <c r="B16" s="187" t="s">
        <v>196</v>
      </c>
      <c r="C16" s="188">
        <f>C15*7%</f>
        <v>91539.000000000015</v>
      </c>
      <c r="D16" s="188">
        <f t="shared" ref="D16:F16" si="2">D15*7%</f>
        <v>46852.4</v>
      </c>
      <c r="E16" s="188">
        <f t="shared" si="2"/>
        <v>52174.080280000002</v>
      </c>
      <c r="F16" s="188">
        <f t="shared" si="2"/>
        <v>52334.240000000005</v>
      </c>
      <c r="G16" s="189">
        <f t="shared" si="0"/>
        <v>242899.72028000001</v>
      </c>
    </row>
    <row r="17" spans="2:7" s="79" customFormat="1" ht="16.2" thickBot="1" x14ac:dyDescent="0.35">
      <c r="B17" s="76" t="s">
        <v>11</v>
      </c>
      <c r="C17" s="77">
        <f>SUM(C15:C16)</f>
        <v>1399239</v>
      </c>
      <c r="D17" s="77">
        <f t="shared" ref="D17:F17" si="3">SUM(D15:D16)</f>
        <v>716172.4</v>
      </c>
      <c r="E17" s="253">
        <f>SUM(E15:E16)</f>
        <v>797518.08427999995</v>
      </c>
      <c r="F17" s="77">
        <f t="shared" si="3"/>
        <v>799966.24</v>
      </c>
      <c r="G17" s="78">
        <f t="shared" si="0"/>
        <v>3712895.7242799997</v>
      </c>
    </row>
    <row r="18" spans="2:7" s="79" customFormat="1" ht="15.6" x14ac:dyDescent="0.3"/>
    <row r="19" spans="2:7" s="79" customFormat="1" ht="15.6" x14ac:dyDescent="0.3"/>
    <row r="20" spans="2:7" s="79" customFormat="1" ht="16.2" thickBot="1" x14ac:dyDescent="0.35"/>
    <row r="21" spans="2:7" s="79" customFormat="1" ht="15.6" x14ac:dyDescent="0.3">
      <c r="B21" s="336" t="s">
        <v>197</v>
      </c>
      <c r="C21" s="337"/>
      <c r="D21" s="338"/>
      <c r="E21" s="338"/>
      <c r="F21" s="338"/>
      <c r="G21" s="339"/>
    </row>
    <row r="22" spans="2:7" ht="15.6" x14ac:dyDescent="0.3">
      <c r="B22" s="29"/>
      <c r="C22" s="27" t="s">
        <v>198</v>
      </c>
      <c r="D22" s="27" t="s">
        <v>199</v>
      </c>
      <c r="E22" s="27" t="s">
        <v>200</v>
      </c>
      <c r="F22" s="27" t="s">
        <v>201</v>
      </c>
      <c r="G22" s="30" t="s">
        <v>125</v>
      </c>
    </row>
    <row r="23" spans="2:7" ht="15.6" x14ac:dyDescent="0.3">
      <c r="B23" s="29"/>
      <c r="C23" s="27" t="str">
        <f>'1) Tableau budgétaire 1'!D12</f>
        <v>OIM GUINEE</v>
      </c>
      <c r="D23" s="27" t="str">
        <f>'1) Tableau budgétaire 1'!E12</f>
        <v>OIM COTE D'IVOIRE</v>
      </c>
      <c r="E23" s="27" t="str">
        <f>'1) Tableau budgétaire 1'!F12</f>
        <v>FAO GUINEE</v>
      </c>
      <c r="F23" s="27" t="str">
        <f>'1) Tableau budgétaire 1'!G12</f>
        <v>FAO  COTE D'IVOIRE</v>
      </c>
      <c r="G23" s="30"/>
    </row>
    <row r="24" spans="2:7" ht="23.25" customHeight="1" x14ac:dyDescent="0.3">
      <c r="B24" s="28" t="s">
        <v>202</v>
      </c>
      <c r="C24" s="26">
        <f>'1) Tableau budgétaire 1'!D93</f>
        <v>979467.29999999993</v>
      </c>
      <c r="D24" s="26">
        <f>'1) Tableau budgétaire 1'!E93</f>
        <v>501320.68</v>
      </c>
      <c r="E24" s="26">
        <f>'1) Tableau budgétaire 1'!F93</f>
        <v>558262.65899599995</v>
      </c>
      <c r="F24" s="26">
        <f>'1) Tableau budgétaire 1'!G93</f>
        <v>399983.12</v>
      </c>
      <c r="G24" s="9">
        <v>0.7</v>
      </c>
    </row>
    <row r="25" spans="2:7" ht="24.75" customHeight="1" thickBot="1" x14ac:dyDescent="0.35">
      <c r="B25" s="10" t="s">
        <v>203</v>
      </c>
      <c r="C25" s="31">
        <f>'1) Tableau budgétaire 1'!D94</f>
        <v>419771.7</v>
      </c>
      <c r="D25" s="26">
        <f>'1) Tableau budgétaire 1'!E94</f>
        <v>214851.72</v>
      </c>
      <c r="E25" s="26">
        <f>'1) Tableau budgétaire 1'!F94</f>
        <v>239255.42528399997</v>
      </c>
      <c r="F25" s="26">
        <f>'1) Tableau budgétaire 1'!G94</f>
        <v>399983.12</v>
      </c>
      <c r="G25" s="11">
        <v>0.3</v>
      </c>
    </row>
    <row r="26" spans="2:7" ht="24.75" customHeight="1" thickBot="1" x14ac:dyDescent="0.35">
      <c r="B26" s="10" t="s">
        <v>204</v>
      </c>
      <c r="C26" s="31">
        <f>'1) Tableau budgétaire 1'!D95</f>
        <v>0</v>
      </c>
      <c r="D26" s="26">
        <f>'1) Tableau budgétaire 1'!E95</f>
        <v>0</v>
      </c>
      <c r="E26" s="26">
        <f>'1) Tableau budgétaire 1'!F95</f>
        <v>0</v>
      </c>
      <c r="F26" s="26">
        <f>'1) Tableau budgétaire 1'!G95</f>
        <v>0</v>
      </c>
      <c r="G26" s="11"/>
    </row>
  </sheetData>
  <mergeCells count="4">
    <mergeCell ref="B21:G21"/>
    <mergeCell ref="B5:G5"/>
    <mergeCell ref="G6:G7"/>
    <mergeCell ref="B2:G3"/>
  </mergeCells>
  <phoneticPr fontId="19" type="noConversion"/>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9.21875" defaultRowHeight="14.4" x14ac:dyDescent="0.3"/>
  <sheetData>
    <row r="1" spans="1:1" x14ac:dyDescent="0.3">
      <c r="A1" s="122">
        <v>0</v>
      </c>
    </row>
    <row r="2" spans="1:1" x14ac:dyDescent="0.3">
      <c r="A2" s="122">
        <v>0.2</v>
      </c>
    </row>
    <row r="3" spans="1:1" x14ac:dyDescent="0.3">
      <c r="A3" s="122">
        <v>0.4</v>
      </c>
    </row>
    <row r="4" spans="1:1" x14ac:dyDescent="0.3">
      <c r="A4" s="122">
        <v>0.6</v>
      </c>
    </row>
    <row r="5" spans="1:1" x14ac:dyDescent="0.3">
      <c r="A5" s="122">
        <v>0.8</v>
      </c>
    </row>
    <row r="6" spans="1:1" x14ac:dyDescent="0.3">
      <c r="A6" s="122">
        <v>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9.21875" defaultRowHeight="14.4" x14ac:dyDescent="0.3"/>
  <sheetData>
    <row r="1" spans="1:2" x14ac:dyDescent="0.3">
      <c r="A1" s="80" t="s">
        <v>205</v>
      </c>
      <c r="B1" s="81" t="s">
        <v>206</v>
      </c>
    </row>
    <row r="2" spans="1:2" x14ac:dyDescent="0.3">
      <c r="A2" s="82" t="s">
        <v>207</v>
      </c>
      <c r="B2" s="83" t="s">
        <v>208</v>
      </c>
    </row>
    <row r="3" spans="1:2" x14ac:dyDescent="0.3">
      <c r="A3" s="82" t="s">
        <v>209</v>
      </c>
      <c r="B3" s="83" t="s">
        <v>210</v>
      </c>
    </row>
    <row r="4" spans="1:2" x14ac:dyDescent="0.3">
      <c r="A4" s="82" t="s">
        <v>211</v>
      </c>
      <c r="B4" s="83" t="s">
        <v>212</v>
      </c>
    </row>
    <row r="5" spans="1:2" x14ac:dyDescent="0.3">
      <c r="A5" s="82" t="s">
        <v>213</v>
      </c>
      <c r="B5" s="83" t="s">
        <v>214</v>
      </c>
    </row>
    <row r="6" spans="1:2" x14ac:dyDescent="0.3">
      <c r="A6" s="82" t="s">
        <v>215</v>
      </c>
      <c r="B6" s="83" t="s">
        <v>216</v>
      </c>
    </row>
    <row r="7" spans="1:2" x14ac:dyDescent="0.3">
      <c r="A7" s="82" t="s">
        <v>217</v>
      </c>
      <c r="B7" s="83" t="s">
        <v>218</v>
      </c>
    </row>
    <row r="8" spans="1:2" x14ac:dyDescent="0.3">
      <c r="A8" s="82" t="s">
        <v>219</v>
      </c>
      <c r="B8" s="83" t="s">
        <v>220</v>
      </c>
    </row>
    <row r="9" spans="1:2" x14ac:dyDescent="0.3">
      <c r="A9" s="82" t="s">
        <v>221</v>
      </c>
      <c r="B9" s="83" t="s">
        <v>222</v>
      </c>
    </row>
    <row r="10" spans="1:2" x14ac:dyDescent="0.3">
      <c r="A10" s="82" t="s">
        <v>223</v>
      </c>
      <c r="B10" s="83" t="s">
        <v>224</v>
      </c>
    </row>
    <row r="11" spans="1:2" x14ac:dyDescent="0.3">
      <c r="A11" s="82" t="s">
        <v>225</v>
      </c>
      <c r="B11" s="83" t="s">
        <v>226</v>
      </c>
    </row>
    <row r="12" spans="1:2" x14ac:dyDescent="0.3">
      <c r="A12" s="82" t="s">
        <v>227</v>
      </c>
      <c r="B12" s="83" t="s">
        <v>228</v>
      </c>
    </row>
    <row r="13" spans="1:2" x14ac:dyDescent="0.3">
      <c r="A13" s="82" t="s">
        <v>229</v>
      </c>
      <c r="B13" s="83" t="s">
        <v>230</v>
      </c>
    </row>
    <row r="14" spans="1:2" x14ac:dyDescent="0.3">
      <c r="A14" s="82" t="s">
        <v>231</v>
      </c>
      <c r="B14" s="83" t="s">
        <v>232</v>
      </c>
    </row>
    <row r="15" spans="1:2" x14ac:dyDescent="0.3">
      <c r="A15" s="82" t="s">
        <v>233</v>
      </c>
      <c r="B15" s="83" t="s">
        <v>234</v>
      </c>
    </row>
    <row r="16" spans="1:2" x14ac:dyDescent="0.3">
      <c r="A16" s="82" t="s">
        <v>235</v>
      </c>
      <c r="B16" s="83" t="s">
        <v>236</v>
      </c>
    </row>
    <row r="17" spans="1:2" x14ac:dyDescent="0.3">
      <c r="A17" s="82" t="s">
        <v>237</v>
      </c>
      <c r="B17" s="83" t="s">
        <v>238</v>
      </c>
    </row>
    <row r="18" spans="1:2" x14ac:dyDescent="0.3">
      <c r="A18" s="82" t="s">
        <v>239</v>
      </c>
      <c r="B18" s="83" t="s">
        <v>240</v>
      </c>
    </row>
    <row r="19" spans="1:2" x14ac:dyDescent="0.3">
      <c r="A19" s="82" t="s">
        <v>241</v>
      </c>
      <c r="B19" s="83" t="s">
        <v>242</v>
      </c>
    </row>
    <row r="20" spans="1:2" x14ac:dyDescent="0.3">
      <c r="A20" s="82" t="s">
        <v>243</v>
      </c>
      <c r="B20" s="83" t="s">
        <v>244</v>
      </c>
    </row>
    <row r="21" spans="1:2" x14ac:dyDescent="0.3">
      <c r="A21" s="82" t="s">
        <v>245</v>
      </c>
      <c r="B21" s="83" t="s">
        <v>246</v>
      </c>
    </row>
    <row r="22" spans="1:2" x14ac:dyDescent="0.3">
      <c r="A22" s="82" t="s">
        <v>247</v>
      </c>
      <c r="B22" s="83" t="s">
        <v>248</v>
      </c>
    </row>
    <row r="23" spans="1:2" x14ac:dyDescent="0.3">
      <c r="A23" s="82" t="s">
        <v>249</v>
      </c>
      <c r="B23" s="83" t="s">
        <v>250</v>
      </c>
    </row>
    <row r="24" spans="1:2" x14ac:dyDescent="0.3">
      <c r="A24" s="82" t="s">
        <v>251</v>
      </c>
      <c r="B24" s="83" t="s">
        <v>252</v>
      </c>
    </row>
    <row r="25" spans="1:2" x14ac:dyDescent="0.3">
      <c r="A25" s="82" t="s">
        <v>253</v>
      </c>
      <c r="B25" s="83" t="s">
        <v>254</v>
      </c>
    </row>
    <row r="26" spans="1:2" x14ac:dyDescent="0.3">
      <c r="A26" s="82" t="s">
        <v>255</v>
      </c>
      <c r="B26" s="83" t="s">
        <v>256</v>
      </c>
    </row>
    <row r="27" spans="1:2" x14ac:dyDescent="0.3">
      <c r="A27" s="82" t="s">
        <v>257</v>
      </c>
      <c r="B27" s="83" t="s">
        <v>258</v>
      </c>
    </row>
    <row r="28" spans="1:2" x14ac:dyDescent="0.3">
      <c r="A28" s="82" t="s">
        <v>259</v>
      </c>
      <c r="B28" s="83" t="s">
        <v>260</v>
      </c>
    </row>
    <row r="29" spans="1:2" x14ac:dyDescent="0.3">
      <c r="A29" s="82" t="s">
        <v>261</v>
      </c>
      <c r="B29" s="83" t="s">
        <v>262</v>
      </c>
    </row>
    <row r="30" spans="1:2" x14ac:dyDescent="0.3">
      <c r="A30" s="82" t="s">
        <v>263</v>
      </c>
      <c r="B30" s="83" t="s">
        <v>264</v>
      </c>
    </row>
    <row r="31" spans="1:2" x14ac:dyDescent="0.3">
      <c r="A31" s="82" t="s">
        <v>265</v>
      </c>
      <c r="B31" s="83" t="s">
        <v>266</v>
      </c>
    </row>
    <row r="32" spans="1:2" x14ac:dyDescent="0.3">
      <c r="A32" s="82" t="s">
        <v>267</v>
      </c>
      <c r="B32" s="83" t="s">
        <v>268</v>
      </c>
    </row>
    <row r="33" spans="1:2" x14ac:dyDescent="0.3">
      <c r="A33" s="82" t="s">
        <v>269</v>
      </c>
      <c r="B33" s="83" t="s">
        <v>270</v>
      </c>
    </row>
    <row r="34" spans="1:2" x14ac:dyDescent="0.3">
      <c r="A34" s="82" t="s">
        <v>271</v>
      </c>
      <c r="B34" s="83" t="s">
        <v>272</v>
      </c>
    </row>
    <row r="35" spans="1:2" x14ac:dyDescent="0.3">
      <c r="A35" s="82" t="s">
        <v>273</v>
      </c>
      <c r="B35" s="83" t="s">
        <v>274</v>
      </c>
    </row>
    <row r="36" spans="1:2" x14ac:dyDescent="0.3">
      <c r="A36" s="82" t="s">
        <v>275</v>
      </c>
      <c r="B36" s="83" t="s">
        <v>276</v>
      </c>
    </row>
    <row r="37" spans="1:2" x14ac:dyDescent="0.3">
      <c r="A37" s="82" t="s">
        <v>277</v>
      </c>
      <c r="B37" s="83" t="s">
        <v>278</v>
      </c>
    </row>
    <row r="38" spans="1:2" x14ac:dyDescent="0.3">
      <c r="A38" s="82" t="s">
        <v>279</v>
      </c>
      <c r="B38" s="83" t="s">
        <v>280</v>
      </c>
    </row>
    <row r="39" spans="1:2" x14ac:dyDescent="0.3">
      <c r="A39" s="82" t="s">
        <v>281</v>
      </c>
      <c r="B39" s="83" t="s">
        <v>282</v>
      </c>
    </row>
    <row r="40" spans="1:2" x14ac:dyDescent="0.3">
      <c r="A40" s="82" t="s">
        <v>283</v>
      </c>
      <c r="B40" s="83" t="s">
        <v>284</v>
      </c>
    </row>
    <row r="41" spans="1:2" x14ac:dyDescent="0.3">
      <c r="A41" s="82" t="s">
        <v>285</v>
      </c>
      <c r="B41" s="83" t="s">
        <v>286</v>
      </c>
    </row>
    <row r="42" spans="1:2" x14ac:dyDescent="0.3">
      <c r="A42" s="82" t="s">
        <v>287</v>
      </c>
      <c r="B42" s="83" t="s">
        <v>288</v>
      </c>
    </row>
    <row r="43" spans="1:2" x14ac:dyDescent="0.3">
      <c r="A43" s="82" t="s">
        <v>289</v>
      </c>
      <c r="B43" s="83" t="s">
        <v>290</v>
      </c>
    </row>
    <row r="44" spans="1:2" x14ac:dyDescent="0.3">
      <c r="A44" s="82" t="s">
        <v>291</v>
      </c>
      <c r="B44" s="83" t="s">
        <v>292</v>
      </c>
    </row>
    <row r="45" spans="1:2" x14ac:dyDescent="0.3">
      <c r="A45" s="82" t="s">
        <v>293</v>
      </c>
      <c r="B45" s="83" t="s">
        <v>294</v>
      </c>
    </row>
    <row r="46" spans="1:2" x14ac:dyDescent="0.3">
      <c r="A46" s="82" t="s">
        <v>295</v>
      </c>
      <c r="B46" s="83" t="s">
        <v>296</v>
      </c>
    </row>
    <row r="47" spans="1:2" x14ac:dyDescent="0.3">
      <c r="A47" s="82" t="s">
        <v>297</v>
      </c>
      <c r="B47" s="83" t="s">
        <v>298</v>
      </c>
    </row>
    <row r="48" spans="1:2" x14ac:dyDescent="0.3">
      <c r="A48" s="82" t="s">
        <v>299</v>
      </c>
      <c r="B48" s="83" t="s">
        <v>300</v>
      </c>
    </row>
    <row r="49" spans="1:2" x14ac:dyDescent="0.3">
      <c r="A49" s="82" t="s">
        <v>301</v>
      </c>
      <c r="B49" s="83" t="s">
        <v>302</v>
      </c>
    </row>
    <row r="50" spans="1:2" x14ac:dyDescent="0.3">
      <c r="A50" s="82" t="s">
        <v>303</v>
      </c>
      <c r="B50" s="83" t="s">
        <v>304</v>
      </c>
    </row>
    <row r="51" spans="1:2" x14ac:dyDescent="0.3">
      <c r="A51" s="82" t="s">
        <v>305</v>
      </c>
      <c r="B51" s="83" t="s">
        <v>306</v>
      </c>
    </row>
    <row r="52" spans="1:2" x14ac:dyDescent="0.3">
      <c r="A52" s="82" t="s">
        <v>307</v>
      </c>
      <c r="B52" s="83" t="s">
        <v>308</v>
      </c>
    </row>
    <row r="53" spans="1:2" x14ac:dyDescent="0.3">
      <c r="A53" s="82" t="s">
        <v>309</v>
      </c>
      <c r="B53" s="83" t="s">
        <v>310</v>
      </c>
    </row>
    <row r="54" spans="1:2" x14ac:dyDescent="0.3">
      <c r="A54" s="82" t="s">
        <v>311</v>
      </c>
      <c r="B54" s="83" t="s">
        <v>312</v>
      </c>
    </row>
    <row r="55" spans="1:2" x14ac:dyDescent="0.3">
      <c r="A55" s="82" t="s">
        <v>313</v>
      </c>
      <c r="B55" s="83" t="s">
        <v>314</v>
      </c>
    </row>
    <row r="56" spans="1:2" x14ac:dyDescent="0.3">
      <c r="A56" s="82" t="s">
        <v>315</v>
      </c>
      <c r="B56" s="83" t="s">
        <v>316</v>
      </c>
    </row>
    <row r="57" spans="1:2" x14ac:dyDescent="0.3">
      <c r="A57" s="82" t="s">
        <v>317</v>
      </c>
      <c r="B57" s="83" t="s">
        <v>318</v>
      </c>
    </row>
    <row r="58" spans="1:2" x14ac:dyDescent="0.3">
      <c r="A58" s="82" t="s">
        <v>319</v>
      </c>
      <c r="B58" s="83" t="s">
        <v>320</v>
      </c>
    </row>
    <row r="59" spans="1:2" x14ac:dyDescent="0.3">
      <c r="A59" s="82" t="s">
        <v>321</v>
      </c>
      <c r="B59" s="83" t="s">
        <v>322</v>
      </c>
    </row>
    <row r="60" spans="1:2" x14ac:dyDescent="0.3">
      <c r="A60" s="82" t="s">
        <v>323</v>
      </c>
      <c r="B60" s="83" t="s">
        <v>324</v>
      </c>
    </row>
    <row r="61" spans="1:2" x14ac:dyDescent="0.3">
      <c r="A61" s="82" t="s">
        <v>325</v>
      </c>
      <c r="B61" s="83" t="s">
        <v>326</v>
      </c>
    </row>
    <row r="62" spans="1:2" x14ac:dyDescent="0.3">
      <c r="A62" s="82" t="s">
        <v>327</v>
      </c>
      <c r="B62" s="83" t="s">
        <v>328</v>
      </c>
    </row>
    <row r="63" spans="1:2" x14ac:dyDescent="0.3">
      <c r="A63" s="82" t="s">
        <v>329</v>
      </c>
      <c r="B63" s="83" t="s">
        <v>330</v>
      </c>
    </row>
    <row r="64" spans="1:2" x14ac:dyDescent="0.3">
      <c r="A64" s="82" t="s">
        <v>331</v>
      </c>
      <c r="B64" s="83" t="s">
        <v>332</v>
      </c>
    </row>
    <row r="65" spans="1:2" x14ac:dyDescent="0.3">
      <c r="A65" s="82" t="s">
        <v>333</v>
      </c>
      <c r="B65" s="83" t="s">
        <v>334</v>
      </c>
    </row>
    <row r="66" spans="1:2" x14ac:dyDescent="0.3">
      <c r="A66" s="82" t="s">
        <v>335</v>
      </c>
      <c r="B66" s="83" t="s">
        <v>336</v>
      </c>
    </row>
    <row r="67" spans="1:2" x14ac:dyDescent="0.3">
      <c r="A67" s="82" t="s">
        <v>337</v>
      </c>
      <c r="B67" s="83" t="s">
        <v>338</v>
      </c>
    </row>
    <row r="68" spans="1:2" x14ac:dyDescent="0.3">
      <c r="A68" s="82" t="s">
        <v>339</v>
      </c>
      <c r="B68" s="83" t="s">
        <v>340</v>
      </c>
    </row>
    <row r="69" spans="1:2" x14ac:dyDescent="0.3">
      <c r="A69" s="82" t="s">
        <v>341</v>
      </c>
      <c r="B69" s="83" t="s">
        <v>342</v>
      </c>
    </row>
    <row r="70" spans="1:2" x14ac:dyDescent="0.3">
      <c r="A70" s="82" t="s">
        <v>343</v>
      </c>
      <c r="B70" s="83" t="s">
        <v>344</v>
      </c>
    </row>
    <row r="71" spans="1:2" x14ac:dyDescent="0.3">
      <c r="A71" s="82" t="s">
        <v>345</v>
      </c>
      <c r="B71" s="83" t="s">
        <v>346</v>
      </c>
    </row>
    <row r="72" spans="1:2" x14ac:dyDescent="0.3">
      <c r="A72" s="82" t="s">
        <v>347</v>
      </c>
      <c r="B72" s="83" t="s">
        <v>348</v>
      </c>
    </row>
    <row r="73" spans="1:2" x14ac:dyDescent="0.3">
      <c r="A73" s="82" t="s">
        <v>349</v>
      </c>
      <c r="B73" s="83" t="s">
        <v>350</v>
      </c>
    </row>
    <row r="74" spans="1:2" x14ac:dyDescent="0.3">
      <c r="A74" s="82" t="s">
        <v>351</v>
      </c>
      <c r="B74" s="83" t="s">
        <v>352</v>
      </c>
    </row>
    <row r="75" spans="1:2" x14ac:dyDescent="0.3">
      <c r="A75" s="82" t="s">
        <v>353</v>
      </c>
      <c r="B75" s="84" t="s">
        <v>354</v>
      </c>
    </row>
    <row r="76" spans="1:2" x14ac:dyDescent="0.3">
      <c r="A76" s="82" t="s">
        <v>355</v>
      </c>
      <c r="B76" s="84" t="s">
        <v>356</v>
      </c>
    </row>
    <row r="77" spans="1:2" x14ac:dyDescent="0.3">
      <c r="A77" s="82" t="s">
        <v>357</v>
      </c>
      <c r="B77" s="84" t="s">
        <v>358</v>
      </c>
    </row>
    <row r="78" spans="1:2" x14ac:dyDescent="0.3">
      <c r="A78" s="82" t="s">
        <v>359</v>
      </c>
      <c r="B78" s="84" t="s">
        <v>360</v>
      </c>
    </row>
    <row r="79" spans="1:2" x14ac:dyDescent="0.3">
      <c r="A79" s="82" t="s">
        <v>361</v>
      </c>
      <c r="B79" s="84" t="s">
        <v>362</v>
      </c>
    </row>
    <row r="80" spans="1:2" x14ac:dyDescent="0.3">
      <c r="A80" s="82" t="s">
        <v>363</v>
      </c>
      <c r="B80" s="84" t="s">
        <v>364</v>
      </c>
    </row>
    <row r="81" spans="1:2" x14ac:dyDescent="0.3">
      <c r="A81" s="82" t="s">
        <v>365</v>
      </c>
      <c r="B81" s="84" t="s">
        <v>366</v>
      </c>
    </row>
    <row r="82" spans="1:2" x14ac:dyDescent="0.3">
      <c r="A82" s="82" t="s">
        <v>367</v>
      </c>
      <c r="B82" s="84" t="s">
        <v>368</v>
      </c>
    </row>
    <row r="83" spans="1:2" x14ac:dyDescent="0.3">
      <c r="A83" s="82" t="s">
        <v>369</v>
      </c>
      <c r="B83" s="84" t="s">
        <v>370</v>
      </c>
    </row>
    <row r="84" spans="1:2" x14ac:dyDescent="0.3">
      <c r="A84" s="82" t="s">
        <v>371</v>
      </c>
      <c r="B84" s="84" t="s">
        <v>372</v>
      </c>
    </row>
    <row r="85" spans="1:2" x14ac:dyDescent="0.3">
      <c r="A85" s="82" t="s">
        <v>373</v>
      </c>
      <c r="B85" s="84" t="s">
        <v>374</v>
      </c>
    </row>
    <row r="86" spans="1:2" x14ac:dyDescent="0.3">
      <c r="A86" s="82" t="s">
        <v>375</v>
      </c>
      <c r="B86" s="84" t="s">
        <v>376</v>
      </c>
    </row>
    <row r="87" spans="1:2" x14ac:dyDescent="0.3">
      <c r="A87" s="82" t="s">
        <v>377</v>
      </c>
      <c r="B87" s="84" t="s">
        <v>378</v>
      </c>
    </row>
    <row r="88" spans="1:2" x14ac:dyDescent="0.3">
      <c r="A88" s="82" t="s">
        <v>379</v>
      </c>
      <c r="B88" s="84" t="s">
        <v>380</v>
      </c>
    </row>
    <row r="89" spans="1:2" x14ac:dyDescent="0.3">
      <c r="A89" s="82" t="s">
        <v>381</v>
      </c>
      <c r="B89" s="84" t="s">
        <v>382</v>
      </c>
    </row>
    <row r="90" spans="1:2" x14ac:dyDescent="0.3">
      <c r="A90" s="82" t="s">
        <v>383</v>
      </c>
      <c r="B90" s="84" t="s">
        <v>384</v>
      </c>
    </row>
    <row r="91" spans="1:2" x14ac:dyDescent="0.3">
      <c r="A91" s="82" t="s">
        <v>385</v>
      </c>
      <c r="B91" s="84" t="s">
        <v>386</v>
      </c>
    </row>
    <row r="92" spans="1:2" x14ac:dyDescent="0.3">
      <c r="A92" s="82" t="s">
        <v>387</v>
      </c>
      <c r="B92" s="84" t="s">
        <v>388</v>
      </c>
    </row>
    <row r="93" spans="1:2" x14ac:dyDescent="0.3">
      <c r="A93" s="82" t="s">
        <v>389</v>
      </c>
      <c r="B93" s="84" t="s">
        <v>390</v>
      </c>
    </row>
    <row r="94" spans="1:2" x14ac:dyDescent="0.3">
      <c r="A94" s="82" t="s">
        <v>391</v>
      </c>
      <c r="B94" s="84" t="s">
        <v>392</v>
      </c>
    </row>
    <row r="95" spans="1:2" x14ac:dyDescent="0.3">
      <c r="A95" s="82" t="s">
        <v>393</v>
      </c>
      <c r="B95" s="84" t="s">
        <v>394</v>
      </c>
    </row>
    <row r="96" spans="1:2" x14ac:dyDescent="0.3">
      <c r="A96" s="82" t="s">
        <v>395</v>
      </c>
      <c r="B96" s="84" t="s">
        <v>396</v>
      </c>
    </row>
    <row r="97" spans="1:2" x14ac:dyDescent="0.3">
      <c r="A97" s="82" t="s">
        <v>397</v>
      </c>
      <c r="B97" s="84" t="s">
        <v>398</v>
      </c>
    </row>
    <row r="98" spans="1:2" x14ac:dyDescent="0.3">
      <c r="A98" s="82" t="s">
        <v>399</v>
      </c>
      <c r="B98" s="84" t="s">
        <v>400</v>
      </c>
    </row>
    <row r="99" spans="1:2" x14ac:dyDescent="0.3">
      <c r="A99" s="82" t="s">
        <v>401</v>
      </c>
      <c r="B99" s="84" t="s">
        <v>402</v>
      </c>
    </row>
    <row r="100" spans="1:2" x14ac:dyDescent="0.3">
      <c r="A100" s="82" t="s">
        <v>403</v>
      </c>
      <c r="B100" s="84" t="s">
        <v>404</v>
      </c>
    </row>
    <row r="101" spans="1:2" x14ac:dyDescent="0.3">
      <c r="A101" s="82" t="s">
        <v>405</v>
      </c>
      <c r="B101" s="84" t="s">
        <v>406</v>
      </c>
    </row>
    <row r="102" spans="1:2" x14ac:dyDescent="0.3">
      <c r="A102" s="82" t="s">
        <v>407</v>
      </c>
      <c r="B102" s="84" t="s">
        <v>408</v>
      </c>
    </row>
    <row r="103" spans="1:2" x14ac:dyDescent="0.3">
      <c r="A103" s="82" t="s">
        <v>409</v>
      </c>
      <c r="B103" s="84" t="s">
        <v>410</v>
      </c>
    </row>
    <row r="104" spans="1:2" x14ac:dyDescent="0.3">
      <c r="A104" s="82" t="s">
        <v>411</v>
      </c>
      <c r="B104" s="84" t="s">
        <v>412</v>
      </c>
    </row>
    <row r="105" spans="1:2" x14ac:dyDescent="0.3">
      <c r="A105" s="82" t="s">
        <v>413</v>
      </c>
      <c r="B105" s="84" t="s">
        <v>414</v>
      </c>
    </row>
    <row r="106" spans="1:2" x14ac:dyDescent="0.3">
      <c r="A106" s="82" t="s">
        <v>415</v>
      </c>
      <c r="B106" s="84" t="s">
        <v>416</v>
      </c>
    </row>
    <row r="107" spans="1:2" x14ac:dyDescent="0.3">
      <c r="A107" s="82" t="s">
        <v>417</v>
      </c>
      <c r="B107" s="84" t="s">
        <v>418</v>
      </c>
    </row>
    <row r="108" spans="1:2" x14ac:dyDescent="0.3">
      <c r="A108" s="82" t="s">
        <v>419</v>
      </c>
      <c r="B108" s="84" t="s">
        <v>420</v>
      </c>
    </row>
    <row r="109" spans="1:2" x14ac:dyDescent="0.3">
      <c r="A109" s="82" t="s">
        <v>421</v>
      </c>
      <c r="B109" s="84" t="s">
        <v>422</v>
      </c>
    </row>
    <row r="110" spans="1:2" x14ac:dyDescent="0.3">
      <c r="A110" s="82" t="s">
        <v>423</v>
      </c>
      <c r="B110" s="84" t="s">
        <v>424</v>
      </c>
    </row>
    <row r="111" spans="1:2" x14ac:dyDescent="0.3">
      <c r="A111" s="82" t="s">
        <v>425</v>
      </c>
      <c r="B111" s="84" t="s">
        <v>426</v>
      </c>
    </row>
    <row r="112" spans="1:2" x14ac:dyDescent="0.3">
      <c r="A112" s="82" t="s">
        <v>427</v>
      </c>
      <c r="B112" s="84" t="s">
        <v>428</v>
      </c>
    </row>
    <row r="113" spans="1:2" x14ac:dyDescent="0.3">
      <c r="A113" s="82" t="s">
        <v>429</v>
      </c>
      <c r="B113" s="84" t="s">
        <v>430</v>
      </c>
    </row>
    <row r="114" spans="1:2" x14ac:dyDescent="0.3">
      <c r="A114" s="82" t="s">
        <v>431</v>
      </c>
      <c r="B114" s="84" t="s">
        <v>432</v>
      </c>
    </row>
    <row r="115" spans="1:2" x14ac:dyDescent="0.3">
      <c r="A115" s="82" t="s">
        <v>433</v>
      </c>
      <c r="B115" s="84" t="s">
        <v>434</v>
      </c>
    </row>
    <row r="116" spans="1:2" x14ac:dyDescent="0.3">
      <c r="A116" s="82" t="s">
        <v>435</v>
      </c>
      <c r="B116" s="84" t="s">
        <v>436</v>
      </c>
    </row>
    <row r="117" spans="1:2" x14ac:dyDescent="0.3">
      <c r="A117" s="82" t="s">
        <v>437</v>
      </c>
      <c r="B117" s="84" t="s">
        <v>438</v>
      </c>
    </row>
    <row r="118" spans="1:2" x14ac:dyDescent="0.3">
      <c r="A118" s="82" t="s">
        <v>439</v>
      </c>
      <c r="B118" s="84" t="s">
        <v>440</v>
      </c>
    </row>
    <row r="119" spans="1:2" x14ac:dyDescent="0.3">
      <c r="A119" s="82" t="s">
        <v>441</v>
      </c>
      <c r="B119" s="84" t="s">
        <v>442</v>
      </c>
    </row>
    <row r="120" spans="1:2" x14ac:dyDescent="0.3">
      <c r="A120" s="82" t="s">
        <v>443</v>
      </c>
      <c r="B120" s="84" t="s">
        <v>444</v>
      </c>
    </row>
    <row r="121" spans="1:2" x14ac:dyDescent="0.3">
      <c r="A121" s="82" t="s">
        <v>445</v>
      </c>
      <c r="B121" s="84" t="s">
        <v>446</v>
      </c>
    </row>
    <row r="122" spans="1:2" x14ac:dyDescent="0.3">
      <c r="A122" s="82" t="s">
        <v>447</v>
      </c>
      <c r="B122" s="84" t="s">
        <v>448</v>
      </c>
    </row>
    <row r="123" spans="1:2" x14ac:dyDescent="0.3">
      <c r="A123" s="82" t="s">
        <v>449</v>
      </c>
      <c r="B123" s="84" t="s">
        <v>450</v>
      </c>
    </row>
    <row r="124" spans="1:2" x14ac:dyDescent="0.3">
      <c r="A124" s="82" t="s">
        <v>451</v>
      </c>
      <c r="B124" s="84" t="s">
        <v>452</v>
      </c>
    </row>
    <row r="125" spans="1:2" x14ac:dyDescent="0.3">
      <c r="A125" s="82" t="s">
        <v>453</v>
      </c>
      <c r="B125" s="84" t="s">
        <v>454</v>
      </c>
    </row>
    <row r="126" spans="1:2" x14ac:dyDescent="0.3">
      <c r="A126" s="82" t="s">
        <v>455</v>
      </c>
      <c r="B126" s="84" t="s">
        <v>456</v>
      </c>
    </row>
    <row r="127" spans="1:2" x14ac:dyDescent="0.3">
      <c r="A127" s="82" t="s">
        <v>457</v>
      </c>
      <c r="B127" s="84" t="s">
        <v>458</v>
      </c>
    </row>
    <row r="128" spans="1:2" x14ac:dyDescent="0.3">
      <c r="A128" s="82" t="s">
        <v>459</v>
      </c>
      <c r="B128" s="84" t="s">
        <v>460</v>
      </c>
    </row>
    <row r="129" spans="1:2" x14ac:dyDescent="0.3">
      <c r="A129" s="82" t="s">
        <v>461</v>
      </c>
      <c r="B129" s="84" t="s">
        <v>462</v>
      </c>
    </row>
    <row r="130" spans="1:2" x14ac:dyDescent="0.3">
      <c r="A130" s="82" t="s">
        <v>463</v>
      </c>
      <c r="B130" s="84" t="s">
        <v>464</v>
      </c>
    </row>
    <row r="131" spans="1:2" x14ac:dyDescent="0.3">
      <c r="A131" s="82" t="s">
        <v>465</v>
      </c>
      <c r="B131" s="84" t="s">
        <v>466</v>
      </c>
    </row>
    <row r="132" spans="1:2" x14ac:dyDescent="0.3">
      <c r="A132" s="82" t="s">
        <v>467</v>
      </c>
      <c r="B132" s="84" t="s">
        <v>468</v>
      </c>
    </row>
    <row r="133" spans="1:2" x14ac:dyDescent="0.3">
      <c r="A133" s="82" t="s">
        <v>469</v>
      </c>
      <c r="B133" s="84" t="s">
        <v>470</v>
      </c>
    </row>
    <row r="134" spans="1:2" x14ac:dyDescent="0.3">
      <c r="A134" s="82" t="s">
        <v>471</v>
      </c>
      <c r="B134" s="84" t="s">
        <v>472</v>
      </c>
    </row>
    <row r="135" spans="1:2" x14ac:dyDescent="0.3">
      <c r="A135" s="82" t="s">
        <v>473</v>
      </c>
      <c r="B135" s="84" t="s">
        <v>474</v>
      </c>
    </row>
    <row r="136" spans="1:2" x14ac:dyDescent="0.3">
      <c r="A136" s="82" t="s">
        <v>475</v>
      </c>
      <c r="B136" s="84" t="s">
        <v>476</v>
      </c>
    </row>
    <row r="137" spans="1:2" x14ac:dyDescent="0.3">
      <c r="A137" s="82" t="s">
        <v>477</v>
      </c>
      <c r="B137" s="84" t="s">
        <v>478</v>
      </c>
    </row>
    <row r="138" spans="1:2" x14ac:dyDescent="0.3">
      <c r="A138" s="82" t="s">
        <v>479</v>
      </c>
      <c r="B138" s="84" t="s">
        <v>480</v>
      </c>
    </row>
    <row r="139" spans="1:2" x14ac:dyDescent="0.3">
      <c r="A139" s="82" t="s">
        <v>481</v>
      </c>
      <c r="B139" s="84" t="s">
        <v>482</v>
      </c>
    </row>
    <row r="140" spans="1:2" x14ac:dyDescent="0.3">
      <c r="A140" s="82" t="s">
        <v>483</v>
      </c>
      <c r="B140" s="84" t="s">
        <v>484</v>
      </c>
    </row>
    <row r="141" spans="1:2" x14ac:dyDescent="0.3">
      <c r="A141" s="82" t="s">
        <v>485</v>
      </c>
      <c r="B141" s="84" t="s">
        <v>486</v>
      </c>
    </row>
    <row r="142" spans="1:2" x14ac:dyDescent="0.3">
      <c r="A142" s="82" t="s">
        <v>487</v>
      </c>
      <c r="B142" s="84" t="s">
        <v>488</v>
      </c>
    </row>
    <row r="143" spans="1:2" x14ac:dyDescent="0.3">
      <c r="A143" s="82" t="s">
        <v>489</v>
      </c>
      <c r="B143" s="84" t="s">
        <v>490</v>
      </c>
    </row>
    <row r="144" spans="1:2" x14ac:dyDescent="0.3">
      <c r="A144" s="82" t="s">
        <v>491</v>
      </c>
      <c r="B144" s="85" t="s">
        <v>492</v>
      </c>
    </row>
    <row r="145" spans="1:2" x14ac:dyDescent="0.3">
      <c r="A145" s="82" t="s">
        <v>493</v>
      </c>
      <c r="B145" s="84" t="s">
        <v>494</v>
      </c>
    </row>
    <row r="146" spans="1:2" x14ac:dyDescent="0.3">
      <c r="A146" s="82" t="s">
        <v>495</v>
      </c>
      <c r="B146" s="84" t="s">
        <v>496</v>
      </c>
    </row>
    <row r="147" spans="1:2" x14ac:dyDescent="0.3">
      <c r="A147" s="82" t="s">
        <v>497</v>
      </c>
      <c r="B147" s="84" t="s">
        <v>498</v>
      </c>
    </row>
    <row r="148" spans="1:2" x14ac:dyDescent="0.3">
      <c r="A148" s="82" t="s">
        <v>499</v>
      </c>
      <c r="B148" s="84" t="s">
        <v>500</v>
      </c>
    </row>
    <row r="149" spans="1:2" x14ac:dyDescent="0.3">
      <c r="A149" s="82" t="s">
        <v>501</v>
      </c>
      <c r="B149" s="84" t="s">
        <v>502</v>
      </c>
    </row>
    <row r="150" spans="1:2" x14ac:dyDescent="0.3">
      <c r="A150" s="82" t="s">
        <v>503</v>
      </c>
      <c r="B150" s="84" t="s">
        <v>504</v>
      </c>
    </row>
    <row r="151" spans="1:2" x14ac:dyDescent="0.3">
      <c r="A151" s="82" t="s">
        <v>505</v>
      </c>
      <c r="B151" s="84" t="s">
        <v>506</v>
      </c>
    </row>
    <row r="152" spans="1:2" x14ac:dyDescent="0.3">
      <c r="A152" s="82" t="s">
        <v>507</v>
      </c>
      <c r="B152" s="84" t="s">
        <v>508</v>
      </c>
    </row>
    <row r="153" spans="1:2" x14ac:dyDescent="0.3">
      <c r="A153" s="82" t="s">
        <v>509</v>
      </c>
      <c r="B153" s="84" t="s">
        <v>510</v>
      </c>
    </row>
    <row r="154" spans="1:2" x14ac:dyDescent="0.3">
      <c r="A154" s="82" t="s">
        <v>511</v>
      </c>
      <c r="B154" s="84" t="s">
        <v>512</v>
      </c>
    </row>
    <row r="155" spans="1:2" x14ac:dyDescent="0.3">
      <c r="A155" s="82" t="s">
        <v>513</v>
      </c>
      <c r="B155" s="84" t="s">
        <v>514</v>
      </c>
    </row>
    <row r="156" spans="1:2" x14ac:dyDescent="0.3">
      <c r="A156" s="82" t="s">
        <v>515</v>
      </c>
      <c r="B156" s="84" t="s">
        <v>516</v>
      </c>
    </row>
    <row r="157" spans="1:2" x14ac:dyDescent="0.3">
      <c r="A157" s="82" t="s">
        <v>517</v>
      </c>
      <c r="B157" s="84" t="s">
        <v>518</v>
      </c>
    </row>
    <row r="158" spans="1:2" x14ac:dyDescent="0.3">
      <c r="A158" s="82" t="s">
        <v>519</v>
      </c>
      <c r="B158" s="84" t="s">
        <v>520</v>
      </c>
    </row>
    <row r="159" spans="1:2" x14ac:dyDescent="0.3">
      <c r="A159" s="82" t="s">
        <v>521</v>
      </c>
      <c r="B159" s="84" t="s">
        <v>522</v>
      </c>
    </row>
    <row r="160" spans="1:2" x14ac:dyDescent="0.3">
      <c r="A160" s="82" t="s">
        <v>523</v>
      </c>
      <c r="B160" s="84" t="s">
        <v>524</v>
      </c>
    </row>
    <row r="161" spans="1:2" x14ac:dyDescent="0.3">
      <c r="A161" s="82" t="s">
        <v>525</v>
      </c>
      <c r="B161" s="84" t="s">
        <v>526</v>
      </c>
    </row>
    <row r="162" spans="1:2" x14ac:dyDescent="0.3">
      <c r="A162" s="82" t="s">
        <v>527</v>
      </c>
      <c r="B162" s="84" t="s">
        <v>528</v>
      </c>
    </row>
    <row r="163" spans="1:2" x14ac:dyDescent="0.3">
      <c r="A163" s="82" t="s">
        <v>529</v>
      </c>
      <c r="B163" s="84" t="s">
        <v>530</v>
      </c>
    </row>
    <row r="164" spans="1:2" x14ac:dyDescent="0.3">
      <c r="A164" s="82" t="s">
        <v>531</v>
      </c>
      <c r="B164" s="84" t="s">
        <v>532</v>
      </c>
    </row>
    <row r="165" spans="1:2" x14ac:dyDescent="0.3">
      <c r="A165" s="82" t="s">
        <v>533</v>
      </c>
      <c r="B165" s="84" t="s">
        <v>534</v>
      </c>
    </row>
    <row r="166" spans="1:2" x14ac:dyDescent="0.3">
      <c r="A166" s="82" t="s">
        <v>535</v>
      </c>
      <c r="B166" s="84" t="s">
        <v>536</v>
      </c>
    </row>
    <row r="167" spans="1:2" x14ac:dyDescent="0.3">
      <c r="A167" s="82" t="s">
        <v>537</v>
      </c>
      <c r="B167" s="84" t="s">
        <v>538</v>
      </c>
    </row>
    <row r="168" spans="1:2" x14ac:dyDescent="0.3">
      <c r="A168" s="82" t="s">
        <v>539</v>
      </c>
      <c r="B168" s="84" t="s">
        <v>540</v>
      </c>
    </row>
    <row r="169" spans="1:2" x14ac:dyDescent="0.3">
      <c r="A169" s="82" t="s">
        <v>541</v>
      </c>
      <c r="B169" s="84" t="s">
        <v>542</v>
      </c>
    </row>
    <row r="170" spans="1:2" x14ac:dyDescent="0.3">
      <c r="A170" s="82" t="s">
        <v>543</v>
      </c>
      <c r="B170" s="84" t="s">
        <v>544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161C1F093D33E41AB8034FA456824C7" ma:contentTypeVersion="14" ma:contentTypeDescription="Creare un nuovo documento." ma:contentTypeScope="" ma:versionID="699a2895b311038c3b43e56d50183f73">
  <xsd:schema xmlns:xsd="http://www.w3.org/2001/XMLSchema" xmlns:xs="http://www.w3.org/2001/XMLSchema" xmlns:p="http://schemas.microsoft.com/office/2006/metadata/properties" xmlns:ns3="5b36ed94-bff9-4c22-8ad6-61ec7ad27bcb" xmlns:ns4="24f5a86f-2200-4cc0-ae5d-76a3f7057f35" targetNamespace="http://schemas.microsoft.com/office/2006/metadata/properties" ma:root="true" ma:fieldsID="41bc329262b4fd5ab4f5573b0aa1af5b" ns3:_="" ns4:_="">
    <xsd:import namespace="5b36ed94-bff9-4c22-8ad6-61ec7ad27bcb"/>
    <xsd:import namespace="24f5a86f-2200-4cc0-ae5d-76a3f7057f3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6ed94-bff9-4c22-8ad6-61ec7ad27b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4f5a86f-2200-4cc0-ae5d-76a3f7057f35"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SharingHintHash" ma:index="14"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B0762F-06E2-4FE1-A955-7D6BAB03F845}">
  <ds:schemaRefs>
    <ds:schemaRef ds:uri="http://purl.org/dc/terms/"/>
    <ds:schemaRef ds:uri="http://schemas.openxmlformats.org/package/2006/metadata/core-properties"/>
    <ds:schemaRef ds:uri="http://schemas.microsoft.com/office/2006/documentManagement/types"/>
    <ds:schemaRef ds:uri="24f5a86f-2200-4cc0-ae5d-76a3f7057f35"/>
    <ds:schemaRef ds:uri="http://purl.org/dc/elements/1.1/"/>
    <ds:schemaRef ds:uri="http://schemas.microsoft.com/office/2006/metadata/properties"/>
    <ds:schemaRef ds:uri="http://schemas.microsoft.com/office/infopath/2007/PartnerControls"/>
    <ds:schemaRef ds:uri="5b36ed94-bff9-4c22-8ad6-61ec7ad27bcb"/>
    <ds:schemaRef ds:uri="http://www.w3.org/XML/1998/namespace"/>
    <ds:schemaRef ds:uri="http://purl.org/dc/dcmitype/"/>
  </ds:schemaRefs>
</ds:datastoreItem>
</file>

<file path=customXml/itemProps2.xml><?xml version="1.0" encoding="utf-8"?>
<ds:datastoreItem xmlns:ds="http://schemas.openxmlformats.org/officeDocument/2006/customXml" ds:itemID="{BDEA1AA1-6F74-4CA1-9298-65F4D75AE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36ed94-bff9-4c22-8ad6-61ec7ad27bcb"/>
    <ds:schemaRef ds:uri="24f5a86f-2200-4cc0-ae5d-76a3f7057f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1BFA7E-A76D-4E38-A690-9AB3926308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Ibrahima Barry</cp:lastModifiedBy>
  <cp:revision/>
  <dcterms:created xsi:type="dcterms:W3CDTF">2017-11-15T21:17:43Z</dcterms:created>
  <dcterms:modified xsi:type="dcterms:W3CDTF">2021-09-02T15:05:01Z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0x0101005161C1F093D33E41AB8034FA456824C7</vt:lpwstr>
  </property>
  <property fmtid="{D5CDD505-2E9C-101B-9397-08002B2CF9AE}" pid="3" name="MSIP_Label_2059aa38-f392-4105-be92-628035578272_Enabled">
    <vt:lpwstr>true</vt:lpwstr>
  </property>
  <property fmtid="{D5CDD505-2E9C-101B-9397-08002B2CF9AE}" pid="4" name="MSIP_Label_2059aa38-f392-4105-be92-628035578272_SetDate">
    <vt:lpwstr>2021-08-24T15:44:40Z</vt:lpwstr>
  </property>
  <property fmtid="{D5CDD505-2E9C-101B-9397-08002B2CF9AE}" pid="5" name="MSIP_Label_2059aa38-f392-4105-be92-628035578272_Method">
    <vt:lpwstr>Privileged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82bddcac-57bb-498c-a719-806e3b83acba</vt:lpwstr>
  </property>
  <property fmtid="{D5CDD505-2E9C-101B-9397-08002B2CF9AE}" pid="9" name="MSIP_Label_2059aa38-f392-4105-be92-628035578272_ContentBits">
    <vt:lpwstr>0</vt:lpwstr>
  </property>
</Properties>
</file>