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zmeijer\Documents\UNICEF\M&amp;E\Reporting\SD\"/>
    </mc:Choice>
  </mc:AlternateContent>
  <xr:revisionPtr revIDLastSave="0" documentId="13_ncr:1_{AC1129EA-5816-4B10-9903-76332C25599B}" xr6:coauthVersionLast="46" xr6:coauthVersionMax="46" xr10:uidLastSave="{00000000-0000-0000-0000-000000000000}"/>
  <bookViews>
    <workbookView xWindow="-120" yWindow="-120" windowWidth="21840" windowHeight="1314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4" i="1" l="1"/>
  <c r="J243" i="1"/>
  <c r="J217" i="1"/>
  <c r="E95" i="5" l="1"/>
  <c r="E100" i="5"/>
  <c r="E99" i="5"/>
  <c r="E98" i="5"/>
  <c r="E97" i="5"/>
  <c r="E96" i="5"/>
  <c r="E90" i="1"/>
  <c r="E91" i="1"/>
  <c r="E92" i="1"/>
  <c r="E217" i="1"/>
  <c r="D241" i="5" l="1"/>
  <c r="D242" i="5"/>
  <c r="D243" i="5"/>
  <c r="D244" i="5"/>
  <c r="D245" i="5"/>
  <c r="D246" i="5"/>
  <c r="D247" i="5"/>
  <c r="H31" i="1" l="1"/>
  <c r="E247" i="5" l="1"/>
  <c r="E245" i="5"/>
  <c r="E243" i="5"/>
  <c r="E242" i="5"/>
  <c r="E154" i="5"/>
  <c r="E151" i="5"/>
  <c r="E241" i="5" s="1"/>
  <c r="E111" i="5"/>
  <c r="E246" i="5" s="1"/>
  <c r="E244" i="5" l="1"/>
  <c r="H34" i="1"/>
  <c r="H35" i="1"/>
  <c r="H149" i="1"/>
  <c r="H148" i="1"/>
  <c r="H147" i="1"/>
  <c r="H146" i="1"/>
  <c r="H145" i="1"/>
  <c r="H144" i="1"/>
  <c r="H143" i="1"/>
  <c r="H142" i="1"/>
  <c r="H134" i="1"/>
  <c r="H133" i="1"/>
  <c r="H132" i="1"/>
  <c r="J130" i="1"/>
  <c r="G130" i="1"/>
  <c r="F130" i="1"/>
  <c r="E130" i="1"/>
  <c r="D130" i="1"/>
  <c r="H129" i="1"/>
  <c r="H128" i="1"/>
  <c r="H127" i="1"/>
  <c r="H126" i="1"/>
  <c r="H125" i="1"/>
  <c r="H124" i="1"/>
  <c r="H123" i="1"/>
  <c r="H122" i="1"/>
  <c r="H84" i="1"/>
  <c r="H83" i="1"/>
  <c r="H82" i="1"/>
  <c r="H81" i="1"/>
  <c r="H80" i="1"/>
  <c r="H73" i="1"/>
  <c r="H72" i="1"/>
  <c r="H71" i="1"/>
  <c r="H70" i="1"/>
  <c r="H40" i="1"/>
  <c r="H39" i="1"/>
  <c r="H38" i="1"/>
  <c r="H18" i="1"/>
  <c r="H17" i="1"/>
  <c r="H16" i="1"/>
  <c r="I130" i="1" l="1"/>
  <c r="H130" i="1"/>
  <c r="C99" i="1"/>
  <c r="F242" i="5" l="1"/>
  <c r="G242" i="5"/>
  <c r="F243" i="5"/>
  <c r="G243" i="5"/>
  <c r="F244" i="5"/>
  <c r="G244" i="5"/>
  <c r="F245" i="5"/>
  <c r="G245" i="5"/>
  <c r="F246" i="5"/>
  <c r="G246" i="5"/>
  <c r="F247" i="5"/>
  <c r="G247" i="5"/>
  <c r="F241" i="5"/>
  <c r="G241" i="5"/>
  <c r="F248" i="5" l="1"/>
  <c r="E248" i="5"/>
  <c r="H245" i="5"/>
  <c r="H242" i="5"/>
  <c r="H244" i="5"/>
  <c r="H246" i="5"/>
  <c r="H247" i="5"/>
  <c r="H179" i="5"/>
  <c r="H178" i="5"/>
  <c r="H174" i="5"/>
  <c r="H173" i="5"/>
  <c r="G180" i="5"/>
  <c r="F180" i="5"/>
  <c r="E180" i="5"/>
  <c r="D180" i="5"/>
  <c r="H177" i="5"/>
  <c r="H176" i="5"/>
  <c r="H175" i="5"/>
  <c r="G124" i="5"/>
  <c r="F124" i="5"/>
  <c r="E124" i="5"/>
  <c r="D124" i="5"/>
  <c r="H123" i="5"/>
  <c r="H122" i="5"/>
  <c r="H121" i="5"/>
  <c r="H120" i="5"/>
  <c r="H119" i="5"/>
  <c r="H118" i="5"/>
  <c r="H117" i="5"/>
  <c r="G68" i="5"/>
  <c r="F68" i="5"/>
  <c r="E68" i="5"/>
  <c r="D68" i="5"/>
  <c r="H67" i="5"/>
  <c r="H66" i="5"/>
  <c r="H65" i="5"/>
  <c r="H64" i="5"/>
  <c r="H63" i="5"/>
  <c r="H62" i="5"/>
  <c r="H61" i="5"/>
  <c r="J170" i="1"/>
  <c r="G170" i="1"/>
  <c r="G172" i="5" s="1"/>
  <c r="F170" i="1"/>
  <c r="F172" i="5" s="1"/>
  <c r="E170" i="1"/>
  <c r="E172" i="5" s="1"/>
  <c r="D170" i="1"/>
  <c r="D172" i="5" s="1"/>
  <c r="J66" i="1"/>
  <c r="G66" i="1"/>
  <c r="G60" i="5" s="1"/>
  <c r="F66" i="1"/>
  <c r="F60" i="5" s="1"/>
  <c r="E66" i="1"/>
  <c r="E60" i="5" s="1"/>
  <c r="D66" i="1"/>
  <c r="D60" i="5" s="1"/>
  <c r="F118" i="1"/>
  <c r="F116" i="5" s="1"/>
  <c r="E118" i="1"/>
  <c r="E116" i="5" s="1"/>
  <c r="D118" i="1"/>
  <c r="D116" i="5" s="1"/>
  <c r="J118" i="1"/>
  <c r="H117" i="1"/>
  <c r="H116" i="1"/>
  <c r="H115" i="1"/>
  <c r="H114" i="1"/>
  <c r="H112" i="1"/>
  <c r="H111" i="1"/>
  <c r="H110" i="1"/>
  <c r="H169" i="1"/>
  <c r="H168" i="1"/>
  <c r="H167" i="1"/>
  <c r="H166" i="1"/>
  <c r="H165" i="1"/>
  <c r="H164" i="1"/>
  <c r="H163" i="1"/>
  <c r="H162" i="1"/>
  <c r="G118" i="1"/>
  <c r="G116" i="5" s="1"/>
  <c r="H113" i="1"/>
  <c r="H65" i="1"/>
  <c r="H64" i="1"/>
  <c r="H63" i="1"/>
  <c r="H62" i="1"/>
  <c r="H61" i="1"/>
  <c r="H60" i="1"/>
  <c r="H59" i="1"/>
  <c r="H58" i="1"/>
  <c r="H124" i="5" l="1"/>
  <c r="H172" i="5"/>
  <c r="I66" i="1"/>
  <c r="H66" i="1"/>
  <c r="I170" i="1"/>
  <c r="H170" i="1"/>
  <c r="I118" i="1"/>
  <c r="H118" i="1"/>
  <c r="H116" i="5"/>
  <c r="H180" i="5"/>
  <c r="E249" i="5"/>
  <c r="F249" i="5"/>
  <c r="F250" i="5" s="1"/>
  <c r="H243" i="5"/>
  <c r="C8" i="4"/>
  <c r="D248" i="5"/>
  <c r="H241" i="5"/>
  <c r="H68" i="5"/>
  <c r="G248" i="5"/>
  <c r="H60" i="5"/>
  <c r="F10" i="4"/>
  <c r="F9" i="4"/>
  <c r="F8" i="4"/>
  <c r="D246" i="1"/>
  <c r="E250" i="5" l="1"/>
  <c r="D249" i="5"/>
  <c r="D250" i="5" s="1"/>
  <c r="G249" i="5"/>
  <c r="G250" i="5" s="1"/>
  <c r="H248" i="5"/>
  <c r="H231" i="5"/>
  <c r="H224" i="5"/>
  <c r="H208" i="5"/>
  <c r="H189" i="5"/>
  <c r="H142" i="5"/>
  <c r="H89" i="5"/>
  <c r="H42" i="5"/>
  <c r="H41" i="5"/>
  <c r="H40" i="5"/>
  <c r="H39" i="5"/>
  <c r="H34" i="5"/>
  <c r="H33" i="5"/>
  <c r="H31" i="5"/>
  <c r="H30" i="5"/>
  <c r="H29" i="5"/>
  <c r="H28" i="5"/>
  <c r="H23" i="5"/>
  <c r="H22" i="5"/>
  <c r="H21" i="5"/>
  <c r="H20" i="5"/>
  <c r="H19" i="5"/>
  <c r="H18" i="5"/>
  <c r="H17" i="5"/>
  <c r="H218" i="1"/>
  <c r="H217" i="1"/>
  <c r="H216" i="1"/>
  <c r="H215" i="1"/>
  <c r="H219" i="1" l="1"/>
  <c r="H249" i="5"/>
  <c r="H250" i="5" s="1"/>
  <c r="F11" i="4"/>
  <c r="F13" i="4"/>
  <c r="D219" i="1"/>
  <c r="E240" i="5"/>
  <c r="F240" i="5"/>
  <c r="G240" i="5"/>
  <c r="D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5" i="5"/>
  <c r="H146" i="5"/>
  <c r="H129" i="5"/>
  <c r="H130" i="5"/>
  <c r="H131" i="5"/>
  <c r="H132" i="5"/>
  <c r="H133" i="5"/>
  <c r="H134"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H32" i="5"/>
  <c r="H206" i="1"/>
  <c r="H205" i="1"/>
  <c r="H207" i="1"/>
  <c r="H208" i="1"/>
  <c r="H209" i="1"/>
  <c r="H210" i="1"/>
  <c r="H211" i="1"/>
  <c r="H204" i="1"/>
  <c r="H195" i="1"/>
  <c r="H196" i="1"/>
  <c r="H197" i="1"/>
  <c r="H198" i="1"/>
  <c r="H199" i="1"/>
  <c r="H200" i="1"/>
  <c r="H201" i="1"/>
  <c r="H194" i="1"/>
  <c r="H185" i="1"/>
  <c r="H186" i="1"/>
  <c r="H187" i="1"/>
  <c r="H188" i="1"/>
  <c r="H189" i="1"/>
  <c r="H190" i="1"/>
  <c r="H191" i="1"/>
  <c r="H184" i="1"/>
  <c r="H175" i="1"/>
  <c r="H176" i="1"/>
  <c r="H177" i="1"/>
  <c r="H178" i="1"/>
  <c r="H179" i="1"/>
  <c r="H180" i="1"/>
  <c r="H181" i="1"/>
  <c r="H174" i="1"/>
  <c r="H153" i="1"/>
  <c r="H154" i="1"/>
  <c r="H155" i="1"/>
  <c r="H156" i="1"/>
  <c r="H157" i="1"/>
  <c r="H158" i="1"/>
  <c r="H159" i="1"/>
  <c r="H152" i="1"/>
  <c r="H135" i="1"/>
  <c r="H136" i="1"/>
  <c r="H137" i="1"/>
  <c r="H138" i="1"/>
  <c r="H139" i="1"/>
  <c r="H101" i="1"/>
  <c r="H102" i="1"/>
  <c r="H103" i="1"/>
  <c r="H104" i="1"/>
  <c r="H105" i="1"/>
  <c r="H106" i="1"/>
  <c r="H107" i="1"/>
  <c r="H100" i="1"/>
  <c r="H91" i="1"/>
  <c r="H92" i="1"/>
  <c r="H93" i="1"/>
  <c r="H94" i="1"/>
  <c r="H95" i="1"/>
  <c r="H96" i="1"/>
  <c r="H97" i="1"/>
  <c r="H90" i="1"/>
  <c r="H85" i="1"/>
  <c r="H86" i="1"/>
  <c r="H87" i="1"/>
  <c r="H74" i="1"/>
  <c r="H75" i="1"/>
  <c r="H76" i="1"/>
  <c r="H77" i="1"/>
  <c r="H49" i="1"/>
  <c r="H50" i="1"/>
  <c r="H51" i="1"/>
  <c r="H52" i="1"/>
  <c r="H53" i="1"/>
  <c r="H54" i="1"/>
  <c r="H55" i="1"/>
  <c r="H48" i="1"/>
  <c r="H41" i="1"/>
  <c r="H42" i="1"/>
  <c r="H43" i="1"/>
  <c r="H44" i="1"/>
  <c r="H45" i="1"/>
  <c r="H27" i="1"/>
  <c r="H28" i="1"/>
  <c r="H29" i="1"/>
  <c r="H30" i="1"/>
  <c r="H32" i="1"/>
  <c r="H33" i="1"/>
  <c r="H26" i="1"/>
  <c r="H19" i="1"/>
  <c r="H20" i="1"/>
  <c r="H21" i="1"/>
  <c r="H22" i="1"/>
  <c r="H23" i="1"/>
  <c r="F21" i="4"/>
  <c r="C7" i="4"/>
  <c r="F14" i="4"/>
  <c r="F7" i="4"/>
  <c r="G236" i="5"/>
  <c r="G225" i="5"/>
  <c r="G214" i="5"/>
  <c r="G203" i="5"/>
  <c r="G192" i="5"/>
  <c r="G169" i="5"/>
  <c r="G158" i="5"/>
  <c r="G147" i="5"/>
  <c r="G136" i="5"/>
  <c r="G113" i="5"/>
  <c r="G102" i="5"/>
  <c r="G91" i="5"/>
  <c r="G80" i="5"/>
  <c r="G57" i="5"/>
  <c r="G46" i="5"/>
  <c r="G24" i="5"/>
  <c r="G237" i="1"/>
  <c r="G229" i="1"/>
  <c r="G219" i="1"/>
  <c r="G228" i="5" s="1"/>
  <c r="G212" i="1"/>
  <c r="G217" i="5" s="1"/>
  <c r="G202" i="1"/>
  <c r="G206" i="5" s="1"/>
  <c r="G192" i="1"/>
  <c r="G195" i="5" s="1"/>
  <c r="G182" i="1"/>
  <c r="G160" i="1"/>
  <c r="G161" i="5" s="1"/>
  <c r="G150" i="1"/>
  <c r="G150" i="5" s="1"/>
  <c r="G140" i="1"/>
  <c r="G139" i="5" s="1"/>
  <c r="G128" i="5"/>
  <c r="G108" i="1"/>
  <c r="G105" i="5" s="1"/>
  <c r="G98" i="1"/>
  <c r="G94" i="5" s="1"/>
  <c r="G88" i="1"/>
  <c r="G83" i="5" s="1"/>
  <c r="G78" i="1"/>
  <c r="G72" i="5" s="1"/>
  <c r="G56" i="1"/>
  <c r="G49" i="5" s="1"/>
  <c r="G46" i="1"/>
  <c r="G38" i="5" s="1"/>
  <c r="G36" i="1"/>
  <c r="G27" i="5" s="1"/>
  <c r="G24" i="1"/>
  <c r="G230" i="1" l="1"/>
  <c r="G231" i="1" s="1"/>
  <c r="G232" i="1" s="1"/>
  <c r="H36" i="1"/>
  <c r="H24" i="1"/>
  <c r="G184" i="5"/>
  <c r="G16" i="5"/>
  <c r="I24" i="1"/>
  <c r="F12" i="4"/>
  <c r="H24" i="4"/>
  <c r="H23" i="4"/>
  <c r="H22" i="4"/>
  <c r="G240" i="1" l="1"/>
  <c r="G239" i="1"/>
  <c r="G238" i="1"/>
  <c r="F15" i="4"/>
  <c r="F16" i="4" s="1"/>
  <c r="F17" i="4" s="1"/>
  <c r="G241" i="1" l="1"/>
  <c r="J219" i="1"/>
  <c r="J212" i="1"/>
  <c r="J202" i="1"/>
  <c r="J192" i="1"/>
  <c r="J182" i="1"/>
  <c r="J160" i="1"/>
  <c r="J150" i="1"/>
  <c r="J140" i="1"/>
  <c r="J108" i="1"/>
  <c r="J98" i="1"/>
  <c r="J88" i="1"/>
  <c r="J78" i="1"/>
  <c r="J56" i="1"/>
  <c r="J46" i="1"/>
  <c r="J36" i="1"/>
  <c r="J24" i="1"/>
  <c r="F25" i="4" l="1"/>
  <c r="F22" i="4"/>
  <c r="I241" i="1"/>
  <c r="D21" i="4" l="1"/>
  <c r="E21" i="4"/>
  <c r="C21" i="4"/>
  <c r="D7" i="4"/>
  <c r="E7" i="4"/>
  <c r="E13" i="4"/>
  <c r="D192" i="1" l="1"/>
  <c r="E192" i="1"/>
  <c r="D13" i="5"/>
  <c r="E237" i="1"/>
  <c r="F237" i="1"/>
  <c r="D237" i="1"/>
  <c r="E229" i="1"/>
  <c r="F229" i="1"/>
  <c r="D229" i="1"/>
  <c r="F236" i="5"/>
  <c r="E236" i="5"/>
  <c r="D236" i="5"/>
  <c r="E219" i="1"/>
  <c r="E228" i="5" s="1"/>
  <c r="F219" i="1"/>
  <c r="F228" i="5" s="1"/>
  <c r="D228" i="5"/>
  <c r="H236" i="5" l="1"/>
  <c r="H228" i="5"/>
  <c r="I46" i="1"/>
  <c r="H160" i="1"/>
  <c r="H78" i="1"/>
  <c r="H108" i="1"/>
  <c r="H150" i="1"/>
  <c r="H192" i="1"/>
  <c r="I212" i="1"/>
  <c r="H56" i="1"/>
  <c r="H98" i="1"/>
  <c r="I202" i="1"/>
  <c r="H88" i="1"/>
  <c r="H140" i="1"/>
  <c r="H182" i="1"/>
  <c r="I36" i="1"/>
  <c r="H202" i="1"/>
  <c r="I108" i="1"/>
  <c r="I150" i="1"/>
  <c r="I56" i="1"/>
  <c r="I160" i="1"/>
  <c r="I219" i="1"/>
  <c r="I78" i="1"/>
  <c r="I182" i="1"/>
  <c r="I88" i="1"/>
  <c r="I192" i="1"/>
  <c r="I140" i="1"/>
  <c r="I98" i="1"/>
  <c r="H212" i="1"/>
  <c r="H46" i="1"/>
  <c r="D14" i="4"/>
  <c r="E14" i="4"/>
  <c r="D12" i="4"/>
  <c r="E12" i="4"/>
  <c r="D11" i="4"/>
  <c r="E11" i="4"/>
  <c r="D10" i="4"/>
  <c r="E10" i="4"/>
  <c r="D9" i="4"/>
  <c r="E9" i="4"/>
  <c r="C14" i="4"/>
  <c r="C10" i="4"/>
  <c r="C11" i="4"/>
  <c r="C12" i="4"/>
  <c r="C13" i="4"/>
  <c r="C9" i="4"/>
  <c r="D8" i="4"/>
  <c r="E8" i="4"/>
  <c r="F13" i="5"/>
  <c r="E13" i="5"/>
  <c r="D203" i="5"/>
  <c r="E203" i="5"/>
  <c r="F203" i="5"/>
  <c r="D214" i="5"/>
  <c r="E214" i="5"/>
  <c r="F214" i="5"/>
  <c r="D225" i="5"/>
  <c r="E225" i="5"/>
  <c r="F225" i="5"/>
  <c r="F192" i="5"/>
  <c r="E192" i="5"/>
  <c r="D192" i="5"/>
  <c r="D147" i="5"/>
  <c r="E147" i="5"/>
  <c r="F147" i="5"/>
  <c r="D158" i="5"/>
  <c r="E158" i="5"/>
  <c r="F158" i="5"/>
  <c r="D169" i="5"/>
  <c r="E169" i="5"/>
  <c r="F169" i="5"/>
  <c r="F136" i="5"/>
  <c r="E136" i="5"/>
  <c r="D136" i="5"/>
  <c r="D91" i="5"/>
  <c r="E91" i="5"/>
  <c r="F91" i="5"/>
  <c r="D102" i="5"/>
  <c r="E102" i="5"/>
  <c r="F102" i="5"/>
  <c r="D113" i="5"/>
  <c r="E113" i="5"/>
  <c r="F113" i="5"/>
  <c r="D80" i="5"/>
  <c r="E80" i="5"/>
  <c r="F80" i="5"/>
  <c r="D35" i="5"/>
  <c r="E35" i="5"/>
  <c r="F35" i="5"/>
  <c r="D46" i="5"/>
  <c r="E46" i="5"/>
  <c r="F46" i="5"/>
  <c r="D57" i="5"/>
  <c r="E57" i="5"/>
  <c r="F57" i="5"/>
  <c r="E24" i="5"/>
  <c r="F24" i="5"/>
  <c r="D24" i="5"/>
  <c r="H24" i="5" l="1"/>
  <c r="H136" i="5"/>
  <c r="H192" i="5"/>
  <c r="H46" i="5"/>
  <c r="H35" i="5"/>
  <c r="H80" i="5"/>
  <c r="H113" i="5"/>
  <c r="H102" i="5"/>
  <c r="H91" i="5"/>
  <c r="H169" i="5"/>
  <c r="H158" i="5"/>
  <c r="H147" i="5"/>
  <c r="H203" i="5"/>
  <c r="D243" i="1"/>
  <c r="H57" i="5"/>
  <c r="G10" i="4"/>
  <c r="G12" i="4"/>
  <c r="G11" i="4"/>
  <c r="G9" i="4"/>
  <c r="H214" i="5"/>
  <c r="H225" i="5"/>
  <c r="G8" i="4"/>
  <c r="G14" i="4"/>
  <c r="D13" i="4"/>
  <c r="G13" i="4" s="1"/>
  <c r="C15" i="4"/>
  <c r="E15" i="4"/>
  <c r="E212" i="1"/>
  <c r="E217" i="5" s="1"/>
  <c r="F212" i="1"/>
  <c r="F217" i="5" s="1"/>
  <c r="E202" i="1"/>
  <c r="E206" i="5" s="1"/>
  <c r="F202" i="1"/>
  <c r="F206" i="5" s="1"/>
  <c r="E195" i="5"/>
  <c r="F192" i="1"/>
  <c r="F195" i="5" s="1"/>
  <c r="E182" i="1"/>
  <c r="F182" i="1"/>
  <c r="E160" i="1"/>
  <c r="E161" i="5" s="1"/>
  <c r="F160" i="1"/>
  <c r="F161" i="5" s="1"/>
  <c r="E150" i="1"/>
  <c r="E150" i="5" s="1"/>
  <c r="F150" i="1"/>
  <c r="F150" i="5" s="1"/>
  <c r="E140" i="1"/>
  <c r="E139" i="5" s="1"/>
  <c r="F140" i="1"/>
  <c r="F139" i="5" s="1"/>
  <c r="F128" i="5"/>
  <c r="E108" i="1"/>
  <c r="E105" i="5" s="1"/>
  <c r="F108" i="1"/>
  <c r="E98" i="1"/>
  <c r="E94" i="5" s="1"/>
  <c r="F98" i="1"/>
  <c r="F94" i="5" s="1"/>
  <c r="E88" i="1"/>
  <c r="E83" i="5" s="1"/>
  <c r="F88" i="1"/>
  <c r="F83" i="5" s="1"/>
  <c r="E78" i="1"/>
  <c r="E72" i="5" s="1"/>
  <c r="F78" i="1"/>
  <c r="F72" i="5" s="1"/>
  <c r="E56" i="1"/>
  <c r="E49" i="5" s="1"/>
  <c r="F56" i="1"/>
  <c r="F49" i="5" s="1"/>
  <c r="E46" i="1"/>
  <c r="F46" i="1"/>
  <c r="F38" i="5" s="1"/>
  <c r="E36" i="1"/>
  <c r="F36" i="1"/>
  <c r="F27" i="5" s="1"/>
  <c r="D36" i="1"/>
  <c r="F24" i="1"/>
  <c r="E24" i="1"/>
  <c r="F230" i="1" l="1"/>
  <c r="F231" i="1" s="1"/>
  <c r="F232" i="1" s="1"/>
  <c r="D27" i="5"/>
  <c r="E27" i="5"/>
  <c r="E230" i="1"/>
  <c r="C16" i="4"/>
  <c r="C17" i="4" s="1"/>
  <c r="E184" i="5"/>
  <c r="F184" i="5"/>
  <c r="E16" i="4"/>
  <c r="E17" i="4" s="1"/>
  <c r="E16" i="5"/>
  <c r="F16" i="5"/>
  <c r="D15" i="4"/>
  <c r="G15" i="4" s="1"/>
  <c r="G16" i="4" s="1"/>
  <c r="G17" i="4" s="1"/>
  <c r="E128" i="5"/>
  <c r="F105" i="5"/>
  <c r="E38" i="5"/>
  <c r="H27" i="5" l="1"/>
  <c r="F240" i="1"/>
  <c r="F239" i="1"/>
  <c r="F238" i="1"/>
  <c r="E231" i="1"/>
  <c r="E232" i="1" s="1"/>
  <c r="D16" i="4"/>
  <c r="D17" i="4" s="1"/>
  <c r="D212" i="1"/>
  <c r="D217" i="5" s="1"/>
  <c r="H217" i="5" s="1"/>
  <c r="D202" i="1"/>
  <c r="D206" i="5" s="1"/>
  <c r="H206" i="5" s="1"/>
  <c r="D195" i="5"/>
  <c r="H195" i="5" s="1"/>
  <c r="D182" i="1"/>
  <c r="D160" i="1"/>
  <c r="D150" i="1"/>
  <c r="D150" i="5" s="1"/>
  <c r="H150" i="5" s="1"/>
  <c r="D140" i="1"/>
  <c r="D139" i="5" s="1"/>
  <c r="H139" i="5" s="1"/>
  <c r="D108" i="1"/>
  <c r="D105" i="5" s="1"/>
  <c r="H105" i="5" s="1"/>
  <c r="D98" i="1"/>
  <c r="D94" i="5" s="1"/>
  <c r="H94" i="5" s="1"/>
  <c r="D88" i="1"/>
  <c r="D83" i="5" s="1"/>
  <c r="H83" i="5" s="1"/>
  <c r="D78" i="1"/>
  <c r="D56" i="1"/>
  <c r="D49" i="5" s="1"/>
  <c r="H49" i="5" s="1"/>
  <c r="D46" i="1"/>
  <c r="D24" i="1"/>
  <c r="F241" i="1" l="1"/>
  <c r="D161" i="5"/>
  <c r="H161" i="5" s="1"/>
  <c r="D230" i="1"/>
  <c r="E240" i="1"/>
  <c r="E239" i="1"/>
  <c r="E238" i="1"/>
  <c r="D16" i="5"/>
  <c r="H16" i="5" s="1"/>
  <c r="D128" i="5"/>
  <c r="H128" i="5" s="1"/>
  <c r="C29" i="6"/>
  <c r="D184" i="5"/>
  <c r="H184" i="5" s="1"/>
  <c r="C40" i="6"/>
  <c r="D72" i="5"/>
  <c r="H72" i="5" s="1"/>
  <c r="C18" i="6"/>
  <c r="D38" i="5"/>
  <c r="H38" i="5" s="1"/>
  <c r="C7" i="6"/>
  <c r="D10" i="6" s="1"/>
  <c r="D231" i="1" l="1"/>
  <c r="D232" i="1" s="1"/>
  <c r="H230" i="1"/>
  <c r="H231" i="1" s="1"/>
  <c r="H232" i="1" s="1"/>
  <c r="E241" i="1"/>
  <c r="F24" i="4"/>
  <c r="F23" i="4"/>
  <c r="D24" i="4"/>
  <c r="D23" i="4"/>
  <c r="E24" i="4"/>
  <c r="E23" i="4"/>
  <c r="D45" i="6"/>
  <c r="D47" i="6"/>
  <c r="D46" i="6"/>
  <c r="D43" i="6"/>
  <c r="D44" i="6"/>
  <c r="D34" i="6"/>
  <c r="D36" i="6"/>
  <c r="D32" i="6"/>
  <c r="D33" i="6"/>
  <c r="D35" i="6"/>
  <c r="D24" i="6"/>
  <c r="D25" i="6"/>
  <c r="D21" i="6"/>
  <c r="D22" i="6"/>
  <c r="D23" i="6"/>
  <c r="D12" i="6"/>
  <c r="D11" i="6"/>
  <c r="D14" i="6"/>
  <c r="D13" i="6"/>
  <c r="D240" i="1" l="1"/>
  <c r="H240" i="1" s="1"/>
  <c r="D239" i="1"/>
  <c r="H239" i="1" s="1"/>
  <c r="D238" i="1"/>
  <c r="E25" i="4"/>
  <c r="E22" i="4"/>
  <c r="D25" i="4"/>
  <c r="D22" i="4"/>
  <c r="C30" i="6"/>
  <c r="C41" i="6"/>
  <c r="C19" i="6"/>
  <c r="C8" i="6"/>
  <c r="D241" i="1" l="1"/>
  <c r="H238" i="1"/>
  <c r="H241" i="1" s="1"/>
  <c r="D247" i="1"/>
  <c r="D244" i="1"/>
  <c r="G23" i="4"/>
  <c r="G22" i="4" l="1"/>
  <c r="C22" i="4"/>
  <c r="C24" i="4"/>
  <c r="G24" i="4"/>
  <c r="C25" i="4"/>
  <c r="C23" i="4"/>
  <c r="G25" i="4" l="1"/>
</calcChain>
</file>

<file path=xl/sharedStrings.xml><?xml version="1.0" encoding="utf-8"?>
<sst xmlns="http://schemas.openxmlformats.org/spreadsheetml/2006/main" count="998" uniqueCount="743">
  <si>
    <t>Annex D - PBF Project Budget South Darfur</t>
  </si>
  <si>
    <t>Instructions:</t>
  </si>
  <si>
    <t>Table 1 - PBF project budget by outcome, output and activity</t>
  </si>
  <si>
    <t>Total</t>
  </si>
  <si>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</si>
  <si>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</si>
  <si>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</si>
  <si>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</si>
  <si>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</si>
  <si>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</si>
  <si>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</si>
  <si>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</si>
  <si>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</si>
  <si>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</si>
  <si>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</si>
  <si>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</si>
  <si>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</si>
  <si>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</si>
  <si>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</si>
  <si>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</si>
  <si>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</si>
  <si>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</si>
  <si>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</si>
  <si>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</si>
  <si>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</si>
  <si>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</si>
  <si>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 profiles of target villages in South Darfur.</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</si>
  <si>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</si>
  <si>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</si>
  <si>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</si>
  <si>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</si>
  <si>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</si>
  <si>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</si>
  <si>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</si>
  <si>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Provide quick-impact collaborative livelihoods and income generating support that reduce targeting returnees, youth, women and other host community members, enhancing self-reliance, social cohesion, and reducing conflict over natural resources; (UNDP).</t>
  </si>
  <si>
    <t>Activity 1.2.6</t>
  </si>
  <si>
    <t>Support Vocational and Skills Training for at-risk youth with focus on both returnees, IDPs and host communities; preventing them from joining armed elements and engaging in other negative coping strategies (UNDP).</t>
  </si>
  <si>
    <t>Activity 1.2.7</t>
  </si>
  <si>
    <t>Support locality for civil documentation for 15% of IDP population in target State to sustain voluntary return or integration.</t>
  </si>
  <si>
    <t>Activity 1.2.8</t>
  </si>
  <si>
    <t>Support to participatory elaboration and inclusive implementation of Locality Durable Solutions Plans.</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</si>
  <si>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</si>
  <si>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</si>
  <si>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</si>
  <si>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</si>
  <si>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</si>
  <si>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</si>
  <si>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</si>
  <si>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</si>
  <si>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</si>
  <si>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</si>
  <si>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</si>
  <si>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</si>
  <si>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</si>
  <si>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</si>
  <si>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</si>
  <si>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</si>
  <si>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</si>
  <si>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</si>
  <si>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</si>
  <si>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</si>
  <si>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</si>
  <si>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</si>
  <si>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</si>
  <si>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</si>
  <si>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</si>
  <si>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</si>
  <si>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</si>
  <si>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</si>
  <si>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</si>
  <si>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</si>
  <si>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</si>
  <si>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</si>
  <si>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</si>
  <si>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</si>
  <si>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</si>
  <si>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</si>
  <si>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</si>
  <si>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</si>
  <si>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</si>
  <si>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</si>
  <si>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</si>
  <si>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</si>
  <si>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</si>
  <si>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</si>
  <si>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</si>
  <si>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</si>
  <si>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</si>
  <si>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</si>
  <si>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</si>
  <si>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</si>
  <si>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</si>
  <si>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</si>
  <si>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</si>
  <si>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</si>
  <si>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</si>
  <si>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</si>
  <si>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</si>
  <si>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</si>
  <si>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Reinforce the presence and the functionality of the corrections system in Darfur (infrastructure, equipment, training of prison guards, etc.)</t>
  </si>
  <si>
    <t>Activity 2.2.4</t>
  </si>
  <si>
    <t>Build the capacities of the rural/district courts and the prosecution offices (infrastructure,  residential accommodation, equipment and training, etc.)</t>
  </si>
  <si>
    <t>Activity 2.2.5</t>
  </si>
  <si>
    <t>Build the capacities of paralegal, civil society organizations and native administration as part of the justice chain in Sudan, to play an increasingly important role in raising legal awareness and supporting access to justice for SGBV/CRSV and HR survivors.</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</si>
  <si>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</si>
  <si>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</si>
  <si>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</si>
  <si>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</si>
  <si>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</si>
  <si>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</si>
  <si>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</si>
  <si>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</si>
  <si>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</si>
  <si>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</si>
  <si>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</si>
  <si>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</si>
  <si>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</si>
  <si>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</si>
  <si>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</si>
  <si>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</si>
  <si>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</si>
  <si>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</si>
  <si>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</si>
  <si>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</si>
  <si>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</si>
  <si>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</si>
  <si>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</si>
  <si>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</si>
  <si>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</si>
  <si>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</si>
  <si>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</si>
  <si>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</si>
  <si>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</si>
  <si>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</si>
  <si>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</si>
  <si>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</si>
  <si>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</si>
  <si>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</si>
  <si>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</si>
  <si>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</si>
  <si>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</si>
  <si>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</si>
  <si>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</si>
  <si>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</si>
  <si>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</si>
  <si>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</si>
  <si>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</si>
  <si>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</si>
  <si>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</si>
  <si>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</si>
  <si>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</si>
  <si>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</si>
  <si>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</si>
  <si>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</si>
  <si>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</si>
  <si>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</si>
  <si>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</si>
  <si>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</si>
  <si>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</si>
  <si>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</si>
  <si>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</si>
  <si>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</si>
  <si>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</si>
  <si>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</si>
  <si>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</si>
  <si>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</si>
  <si>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</si>
  <si>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</si>
  <si>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</si>
  <si>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</si>
  <si>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</si>
  <si>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</si>
  <si>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</si>
  <si>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</si>
  <si>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</si>
  <si>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</si>
  <si>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</si>
  <si>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Activity 3.3.2</t>
  </si>
  <si>
    <t>Develop and organise training on life skills, employability skills and peacebuilding skills and competencies for young people</t>
  </si>
  <si>
    <t>Activity 3.3.3</t>
  </si>
  <si>
    <t>Support young people to jointly develop activity plans in support of peacebuilding and ‘safe’ advocacy initiatives</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</si>
  <si>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</si>
  <si>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</si>
  <si>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</si>
  <si>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</si>
  <si>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</si>
  <si>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</si>
  <si>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</si>
  <si>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</si>
  <si>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</si>
  <si>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</si>
  <si>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</si>
  <si>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Support to referral mechanisms in target localities.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</si>
  <si>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</si>
  <si>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</si>
  <si>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</si>
  <si>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</si>
  <si>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</si>
  <si>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</si>
  <si>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</si>
  <si>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</si>
  <si>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</si>
  <si>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</si>
  <si>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</si>
  <si>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</si>
  <si>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</si>
  <si>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</si>
  <si>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</si>
  <si>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</si>
  <si>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</si>
  <si>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</si>
  <si>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</si>
  <si>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</si>
  <si>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</si>
  <si>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</si>
  <si>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</si>
  <si>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</si>
  <si>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</si>
  <si>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</si>
  <si>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</si>
  <si>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</si>
  <si>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</si>
  <si>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</si>
  <si>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</si>
  <si>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</si>
  <si>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</si>
  <si>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</si>
  <si>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</si>
  <si>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</si>
  <si>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</si>
  <si>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</si>
  <si>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</si>
  <si>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</si>
  <si>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</si>
  <si>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</si>
  <si>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</si>
  <si>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</si>
  <si>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</si>
  <si>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</si>
  <si>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</si>
  <si>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</si>
  <si>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</si>
  <si>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</si>
  <si>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</si>
  <si>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</si>
  <si>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</si>
  <si>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</si>
  <si>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</si>
  <si>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</si>
  <si>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</si>
  <si>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</si>
  <si>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</si>
  <si>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</si>
  <si>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</si>
  <si>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</si>
  <si>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</si>
  <si>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</si>
  <si>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</si>
  <si>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</si>
  <si>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</si>
  <si>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</si>
  <si>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</si>
  <si>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</si>
  <si>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</si>
  <si>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</si>
  <si>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</si>
  <si>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</si>
  <si>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</si>
  <si>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</si>
  <si>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</si>
  <si>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</si>
  <si>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</si>
  <si>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</si>
  <si>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</si>
  <si>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
  </si>
  <si>
    <t>Annex D - PBF Project Budget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</si>
  <si>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</si>
  <si>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</si>
  <si>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</si>
  <si>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</si>
  <si>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</si>
  <si>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</si>
  <si>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</si>
  <si>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</si>
  <si>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</si>
  <si>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</si>
  <si>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</si>
  <si>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</si>
  <si>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</si>
  <si>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</si>
  <si>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</si>
  <si>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</si>
  <si>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</si>
  <si>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</si>
  <si>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</si>
  <si>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</si>
  <si>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</si>
  <si>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</si>
  <si>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</si>
  <si>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 xml:space="preserve"> Total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</si>
  <si>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</si>
  <si>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</si>
  <si>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</si>
  <si>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</si>
  <si>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</si>
  <si>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</si>
  <si>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</si>
  <si>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</si>
  <si>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</si>
  <si>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</si>
  <si>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</si>
  <si>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</si>
  <si>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</si>
  <si>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</si>
  <si>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</si>
  <si>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</si>
  <si>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</si>
  <si>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</si>
  <si>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</si>
  <si>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</si>
  <si>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</si>
  <si>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</si>
  <si>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</si>
  <si>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</si>
  <si>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</si>
  <si>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</si>
  <si>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</si>
  <si>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</si>
  <si>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</si>
  <si>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</si>
  <si>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</si>
  <si>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</si>
  <si>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</si>
  <si>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</si>
  <si>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</si>
  <si>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</si>
  <si>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</si>
  <si>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</si>
  <si>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</si>
  <si>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</si>
  <si>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</si>
  <si>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</si>
  <si>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</si>
  <si>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</si>
  <si>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</si>
  <si>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</si>
  <si>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</si>
  <si>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</si>
  <si>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</si>
  <si>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</si>
  <si>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</si>
  <si>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</si>
  <si>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</si>
  <si>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</si>
  <si>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</si>
  <si>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</si>
  <si>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</si>
  <si>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</si>
  <si>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</si>
  <si>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</si>
  <si>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</si>
  <si>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</si>
  <si>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</si>
  <si>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</si>
  <si>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</si>
  <si>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</si>
  <si>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</si>
  <si>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</si>
  <si>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</si>
  <si>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</si>
  <si>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</si>
  <si>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</si>
  <si>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</si>
  <si>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</si>
  <si>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</si>
  <si>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</si>
  <si>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</si>
  <si>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</si>
  <si>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</si>
  <si>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</si>
  <si>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</si>
  <si>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</si>
  <si>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</si>
  <si>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</si>
  <si>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</si>
  <si>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</si>
  <si>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</si>
  <si>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</si>
  <si>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</si>
  <si>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</si>
  <si>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</si>
  <si>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</si>
  <si>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</si>
  <si>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</si>
  <si>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</si>
  <si>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</si>
  <si>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</si>
  <si>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</si>
  <si>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</si>
  <si>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</si>
  <si>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</si>
  <si>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</si>
  <si>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</si>
  <si>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</si>
  <si>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</si>
  <si>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</si>
  <si>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</si>
  <si>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</si>
  <si>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</si>
  <si>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</si>
  <si>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</si>
  <si>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</si>
  <si>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</si>
  <si>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</si>
  <si>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</si>
  <si>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</si>
  <si>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</si>
  <si>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</si>
  <si>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</si>
  <si>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</si>
  <si>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</si>
  <si>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</si>
  <si>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</si>
  <si>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</si>
  <si>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</si>
  <si>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</si>
  <si>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</si>
  <si>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</si>
  <si>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</si>
  <si>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</si>
  <si>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</si>
  <si>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</si>
  <si>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</si>
  <si>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</si>
  <si>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</si>
  <si>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</si>
  <si>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</si>
  <si>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</si>
  <si>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</si>
  <si>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</si>
  <si>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</si>
  <si>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</si>
  <si>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</si>
  <si>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</si>
  <si>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</si>
  <si>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</si>
  <si>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</si>
  <si>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</si>
  <si>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</si>
  <si>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</si>
  <si>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</si>
  <si>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</si>
  <si>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</si>
  <si>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</si>
  <si>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</si>
  <si>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</si>
  <si>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</si>
  <si>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</si>
  <si>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</si>
  <si>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</si>
  <si>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</si>
  <si>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</si>
  <si>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</si>
  <si>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</si>
  <si>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</si>
  <si>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</si>
  <si>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</si>
  <si>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</si>
  <si>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</si>
  <si>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</si>
  <si>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</si>
  <si>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</si>
  <si>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</si>
  <si>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</si>
  <si>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</si>
  <si>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</si>
  <si>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</si>
  <si>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</si>
  <si>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</si>
  <si>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</si>
  <si>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</si>
  <si>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</si>
  <si>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</si>
  <si>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</si>
  <si>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</si>
  <si>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</si>
  <si>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</si>
  <si>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</si>
  <si>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</si>
  <si>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</si>
  <si>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</si>
  <si>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</si>
  <si>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</si>
  <si>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</si>
  <si>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</si>
  <si>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</si>
  <si>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</si>
  <si>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</si>
  <si>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</si>
  <si>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</si>
  <si>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</si>
  <si>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</si>
  <si>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</si>
  <si>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</si>
  <si>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</si>
  <si>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</si>
  <si>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</si>
  <si>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</si>
  <si>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</si>
  <si>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</si>
  <si>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</si>
  <si>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</si>
  <si>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</si>
  <si>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</si>
  <si>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</si>
  <si>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</si>
  <si>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</si>
  <si>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</si>
  <si>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</si>
  <si>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</si>
  <si>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</si>
  <si>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</si>
  <si>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</si>
  <si>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</si>
  <si>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</si>
  <si>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</si>
  <si>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</si>
  <si>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</si>
  <si>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</si>
  <si>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</si>
  <si>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</si>
  <si>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</si>
  <si>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</si>
  <si>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</si>
  <si>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</si>
  <si>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</si>
  <si>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</si>
  <si>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</si>
  <si>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</si>
  <si>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</si>
  <si>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</si>
  <si>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</si>
  <si>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</si>
  <si>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</si>
  <si>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</si>
  <si>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</si>
  <si>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</si>
  <si>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</si>
  <si>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</si>
  <si>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</si>
  <si>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</si>
  <si>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</si>
  <si>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</si>
  <si>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</si>
  <si>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</si>
  <si>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</si>
  <si>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</si>
  <si>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</si>
  <si>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</si>
  <si>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</si>
  <si>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</si>
  <si>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</si>
  <si>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</si>
  <si>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</si>
  <si>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</si>
  <si>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</si>
  <si>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</si>
  <si>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</si>
  <si>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</si>
  <si>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</si>
  <si>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</si>
  <si>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</si>
  <si>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</si>
  <si>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</si>
  <si>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</si>
  <si>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</si>
  <si>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</si>
  <si>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</si>
  <si>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</si>
  <si>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</si>
  <si>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</si>
  <si>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</si>
  <si>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</si>
  <si>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</si>
  <si>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</si>
  <si>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</si>
  <si>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</si>
  <si>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</si>
  <si>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</si>
  <si>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</si>
  <si>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</si>
  <si>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</si>
  <si>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</si>
  <si>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</si>
  <si>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</si>
  <si>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</si>
  <si>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</si>
  <si>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</si>
  <si>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</si>
  <si>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</si>
  <si>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</si>
  <si>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</si>
  <si>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</si>
  <si>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</si>
  <si>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</si>
  <si>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</si>
  <si>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</si>
  <si>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</si>
  <si>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</si>
  <si>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</si>
  <si>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</si>
  <si>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</si>
  <si>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</si>
  <si>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</si>
  <si>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</si>
  <si>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</si>
  <si>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</si>
  <si>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</si>
  <si>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</si>
  <si>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</si>
  <si>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</si>
  <si>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</si>
  <si>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</si>
  <si>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</si>
  <si>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</si>
  <si>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</si>
  <si>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</si>
  <si>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</si>
  <si>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</si>
  <si>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</si>
  <si>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</si>
  <si>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</si>
  <si>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</si>
  <si>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</si>
  <si>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</si>
  <si>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</si>
  <si>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</si>
  <si>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</si>
  <si>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</si>
  <si>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</si>
  <si>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</si>
  <si>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</si>
  <si>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</si>
  <si>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</si>
  <si>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</si>
  <si>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</si>
  <si>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</si>
  <si>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</si>
  <si>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</si>
  <si>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</si>
  <si>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</si>
  <si>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</si>
  <si>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</si>
  <si>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</si>
  <si>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</si>
  <si>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</si>
  <si>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</si>
  <si>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</si>
  <si>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</si>
  <si>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</si>
  <si>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</si>
  <si>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</si>
  <si>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</si>
  <si>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</si>
  <si>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</si>
  <si>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</si>
  <si>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</si>
  <si>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</si>
  <si>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</si>
  <si>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</si>
  <si>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</si>
  <si>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</si>
  <si>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</si>
  <si>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</si>
  <si>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</si>
  <si>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</si>
  <si>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</si>
  <si>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</si>
  <si>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</si>
  <si>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</si>
  <si>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</si>
  <si>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</si>
  <si>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</si>
  <si>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</si>
  <si>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</si>
  <si>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</si>
  <si>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</si>
  <si>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</si>
  <si>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1. Only fill in white cells. Grey cells are locked and/or contain spreadsheet formulas.
2. Complete both Sheet 1 and Sheet 2. 
     a) </t>
    </r>
    <r>
      <rPr>
        <sz val="16"/>
        <rFont val="Calibri"/>
        <family val="2"/>
        <scheme val="minor"/>
      </rPr>
      <t xml:space="preserve">First, prepare a budget organized by </t>
    </r>
    <r>
      <rPr>
        <b/>
        <sz val="16"/>
        <rFont val="Calibri"/>
        <family val="2"/>
        <scheme val="minor"/>
      </rPr>
      <t xml:space="preserve">activity/output/outcome in Sheet 1. </t>
    </r>
    <r>
      <rPr>
        <sz val="16"/>
        <rFont val="Calibri"/>
        <family val="2"/>
        <scheme val="minor"/>
      </rPr>
      <t xml:space="preserve">(Activity amounts can be indicative estimates.)  </t>
    </r>
    <r>
      <rPr>
        <b/>
        <sz val="16"/>
        <rFont val="Calibri"/>
        <family val="2"/>
        <scheme val="minor"/>
      </rPr>
      <t xml:space="preserve">
     b) </t>
    </r>
    <r>
      <rPr>
        <sz val="16"/>
        <rFont val="Calibri"/>
        <family val="2"/>
        <scheme val="minor"/>
      </rPr>
      <t>Then, divide each output budget along</t>
    </r>
    <r>
      <rPr>
        <b/>
        <sz val="16"/>
        <rFont val="Calibri"/>
        <family val="2"/>
        <scheme val="minor"/>
      </rPr>
      <t xml:space="preserve"> UN Budget Categories in Sheet 2.
3. </t>
    </r>
    <r>
      <rPr>
        <sz val="16"/>
        <rFont val="Calibri"/>
        <family val="2"/>
        <scheme val="minor"/>
      </rPr>
      <t>Be sure to</t>
    </r>
    <r>
      <rPr>
        <b/>
        <sz val="16"/>
        <rFont val="Calibri"/>
        <family val="2"/>
        <scheme val="minor"/>
      </rPr>
      <t xml:space="preserve"> include % towards Gender Equality and Women's Empowerment
3. Do not use Sheet 4 or 5, </t>
    </r>
    <r>
      <rPr>
        <sz val="16"/>
        <rFont val="Calibri"/>
        <family val="2"/>
        <scheme val="minor"/>
      </rPr>
      <t xml:space="preserve">which are for MPTF and PBF use. </t>
    </r>
    <r>
      <rPr>
        <b/>
        <sz val="16"/>
        <rFont val="Calibri"/>
        <family val="2"/>
        <scheme val="minor"/>
      </rPr>
      <t xml:space="preserve">
4. Leave blank any Organizations/Outcomes/Outputs/Activities that aren't needed. DO NOT delete cells.
5. Do not adjust tranche amounts </t>
    </r>
    <r>
      <rPr>
        <sz val="16"/>
        <rFont val="Calibri"/>
        <family val="2"/>
        <scheme val="minor"/>
      </rPr>
      <t>without consulting PBSO.</t>
    </r>
  </si>
  <si>
    <r>
      <rPr>
        <b/>
        <sz val="12"/>
        <rFont val="Calibri"/>
        <family val="2"/>
        <scheme val="minor"/>
      </rPr>
      <t>Outcome/ Output</t>
    </r>
    <r>
      <rPr>
        <sz val="12"/>
        <rFont val="Calibri"/>
        <family val="2"/>
        <scheme val="minor"/>
      </rPr>
      <t xml:space="preserve"> number</t>
    </r>
  </si>
  <si>
    <r>
      <rPr>
        <b/>
        <sz val="12"/>
        <rFont val="Calibri"/>
        <family val="2"/>
        <scheme val="minor"/>
      </rPr>
      <t>Description</t>
    </r>
    <r>
      <rPr>
        <sz val="12"/>
        <rFont val="Calibri"/>
        <family val="2"/>
        <scheme val="minor"/>
      </rPr>
      <t xml:space="preserve"> (Text)</t>
    </r>
  </si>
  <si>
    <r>
      <rPr>
        <b/>
        <sz val="12"/>
        <rFont val="Calibri"/>
        <family val="2"/>
        <scheme val="minor"/>
      </rPr>
      <t>Recipient Organization 1</t>
    </r>
    <r>
      <rPr>
        <sz val="12"/>
        <rFont val="Calibri"/>
        <family val="2"/>
        <scheme val="minor"/>
      </rPr>
      <t xml:space="preserve"> Budget</t>
    </r>
  </si>
  <si>
    <r>
      <rPr>
        <b/>
        <sz val="12"/>
        <rFont val="Calibri"/>
        <family val="2"/>
        <scheme val="minor"/>
      </rPr>
      <t>Recipient Organization 2</t>
    </r>
    <r>
      <rPr>
        <sz val="12"/>
        <rFont val="Calibri"/>
        <family val="2"/>
        <scheme val="minor"/>
      </rPr>
      <t xml:space="preserve"> Budget</t>
    </r>
  </si>
  <si>
    <r>
      <rPr>
        <b/>
        <sz val="12"/>
        <rFont val="Calibri"/>
        <family val="2"/>
        <scheme val="minor"/>
      </rPr>
      <t>Recipient Organization 3</t>
    </r>
    <r>
      <rPr>
        <sz val="12"/>
        <rFont val="Calibri"/>
        <family val="2"/>
        <scheme val="minor"/>
      </rPr>
      <t xml:space="preserve"> Budget</t>
    </r>
  </si>
  <si>
    <r>
      <rPr>
        <b/>
        <sz val="12"/>
        <rFont val="Calibri"/>
        <family val="2"/>
        <scheme val="minor"/>
      </rPr>
      <t>Recipient Organization 4</t>
    </r>
    <r>
      <rPr>
        <sz val="12"/>
        <rFont val="Calibri"/>
        <family val="2"/>
        <scheme val="minor"/>
      </rPr>
      <t xml:space="preserve"> Budget</t>
    </r>
  </si>
  <si>
    <r>
      <rPr>
        <b/>
        <sz val="12"/>
        <rFont val="Calibri"/>
        <family val="2"/>
        <scheme val="minor"/>
      </rPr>
      <t>% of budget</t>
    </r>
    <r>
      <rPr>
        <sz val="12"/>
        <rFont val="Calibri"/>
        <family val="2"/>
        <scheme val="minor"/>
      </rPr>
      <t xml:space="preserve"> per activity  allocated to </t>
    </r>
    <r>
      <rPr>
        <b/>
        <sz val="12"/>
        <rFont val="Calibri"/>
        <family val="2"/>
        <scheme val="minor"/>
      </rPr>
      <t>Gender Equality and Women's Empowerment (GEWE)</t>
    </r>
    <r>
      <rPr>
        <sz val="12"/>
        <rFont val="Calibri"/>
        <family val="2"/>
        <scheme val="minor"/>
      </rPr>
      <t xml:space="preserve"> (if any):</t>
    </r>
  </si>
  <si>
    <r>
      <t xml:space="preserve">Current level of </t>
    </r>
    <r>
      <rPr>
        <b/>
        <sz val="12"/>
        <rFont val="Calibri"/>
        <family val="2"/>
        <scheme val="minor"/>
      </rPr>
      <t xml:space="preserve">expenditure/ commitment </t>
    </r>
    <r>
      <rPr>
        <sz val="12"/>
        <rFont val="Calibri"/>
        <family val="2"/>
        <scheme val="minor"/>
      </rPr>
      <t>(To be completed at time of project progress reporting)</t>
    </r>
    <r>
      <rPr>
        <b/>
        <sz val="12"/>
        <rFont val="Calibri"/>
        <family val="2"/>
        <scheme val="minor"/>
      </rPr>
      <t xml:space="preserve"> </t>
    </r>
  </si>
  <si>
    <r>
      <t xml:space="preserve">Any </t>
    </r>
    <r>
      <rPr>
        <b/>
        <sz val="12"/>
        <rFont val="Calibri"/>
        <family val="2"/>
        <scheme val="minor"/>
      </rPr>
      <t>remarks</t>
    </r>
    <r>
      <rPr>
        <sz val="12"/>
        <rFont val="Calibri"/>
        <family val="2"/>
        <scheme val="minor"/>
      </rPr>
      <t xml:space="preserve"> (e.g. on types of inputs provided or budget justification, esp. for TA or travel costs)</t>
    </r>
  </si>
  <si>
    <t>During the profiling exercise, both women and men are consulted.</t>
  </si>
  <si>
    <t xml:space="preserve">Cash transferred to JIPS, and AWF cost in 2020 and 2021. The amount is apportioned to each five states. </t>
  </si>
  <si>
    <t>GEWE justification</t>
  </si>
  <si>
    <t xml:space="preserve">Both women and men are part of the intention and perception survey. </t>
  </si>
  <si>
    <t xml:space="preserve">Cash transferred to JIPS, and AWF cost in 2021. The amount is apportioned to each five states. </t>
  </si>
  <si>
    <t>UNHCR partner IAS together with the community has identified four community support projects, the consolations has brought together women, men, and youth groups</t>
  </si>
  <si>
    <t>2020 and 2021 expenditure reported by IAS</t>
  </si>
  <si>
    <t>Both women and men represented in data collection exercises, including community validation sessions.</t>
  </si>
  <si>
    <t xml:space="preserve">CBP PPA (ARC) 2020 and 2021 expenditure which is proportionally divided per each activity. </t>
  </si>
  <si>
    <t>Women and youth are active participants in the committees. Capacity building support are provided to the members of the committee, which is represented by both genders.</t>
  </si>
  <si>
    <t xml:space="preserve">Both women and men are part of the durable solutions plans. </t>
  </si>
  <si>
    <t>Protection monitoring including of vulnerability criteria.</t>
  </si>
  <si>
    <t>Support to include women</t>
  </si>
  <si>
    <t>15 female IDP returnee Youths from Sagour, Gerieda, undertook a one month compressed and state approved vocational training at Gerieda locality form April – May 2021</t>
  </si>
  <si>
    <t>women inclusion in consultations</t>
  </si>
  <si>
    <t>commitments</t>
  </si>
  <si>
    <t>steering committees to contain women</t>
  </si>
  <si>
    <t>abitration committees to be gender inclusive</t>
  </si>
  <si>
    <t>Women leading IGAs</t>
  </si>
  <si>
    <t>Women inclusion in capacity building</t>
  </si>
  <si>
    <t>Inclusive consultantions with women griviences being heard</t>
  </si>
  <si>
    <t xml:space="preserve"> Woman participation in Digital control roon </t>
  </si>
  <si>
    <t xml:space="preserve"> All communities (both gender) benefiting from the established rule of law infrastructure </t>
  </si>
  <si>
    <t xml:space="preserve"> Women inclusion in capacity building </t>
  </si>
  <si>
    <t xml:space="preserve">Women participate in communications and information sharing </t>
  </si>
  <si>
    <t xml:space="preserve">Women participate in dialogues </t>
  </si>
  <si>
    <t xml:space="preserve">Gender inclusive CBRMs, considering other roles played by women in society not to overburden them </t>
  </si>
  <si>
    <t>Women led CSOs participate</t>
  </si>
  <si>
    <t xml:space="preserve">Women lead microfinance groups </t>
  </si>
  <si>
    <t xml:space="preserve">Women utilise established assets </t>
  </si>
  <si>
    <t xml:space="preserve">Women lead the peace process awareness campaigns </t>
  </si>
  <si>
    <t>Special attention to providing out of school girls and illiterate women access to education.</t>
  </si>
  <si>
    <t>Special attention to female hygiene pracices and the role of women as water fetchers.</t>
  </si>
  <si>
    <t>Specific focus on PSEA and SGBV</t>
  </si>
  <si>
    <t>Training package included module on gender equality and women's empowerment.</t>
  </si>
  <si>
    <t>Advocacy for women's meaningful participation in WASH committees and hygiene promotion.</t>
  </si>
  <si>
    <t>Young women and girls are encouraged to use the centers as safe spaces and receive services and trainings.</t>
  </si>
  <si>
    <t xml:space="preserve">All beneficiaries were young women. </t>
  </si>
  <si>
    <t>1  out of 6 initiatives was led by young women</t>
  </si>
  <si>
    <t>Specific focus on supporting girs in school clubs with grants.</t>
  </si>
  <si>
    <t>Women inclusion in surveys</t>
  </si>
  <si>
    <t>Women inclusion in assessments</t>
  </si>
  <si>
    <t>Women participate institutional reforms</t>
  </si>
  <si>
    <t>Women-led CSOs participate</t>
  </si>
  <si>
    <t>Young women included in vocational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</si>
</sst>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409]* #,##0.00_);_([$$-409]* \(#,##0.00\);_([$$-409]* &quot;-&quot;??_);_(@_)"/>
    <numFmt numFmtId="165" formatCode="_(&quot;$&quot;* #,##0_);_(&quot;$&quot;* \(#,##0\);_(&quot;$&quot;* &quot;-&quot;??_);_(@_)"/>
    <numFmt numFmtId="166" formatCode="0.0%"/>
  </numFmts>
  <fonts count="3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sz val="8"/>
      <name val="Calibri"/>
      <family val="2"/>
      <scheme val="minor"/>
    </font>
    <font>
      <sz val="12"/>
      <name val="Calibri"/>
      <family val="2"/>
      <scheme val="minor"/>
    </font>
    <font>
      <b/>
      <sz val="12"/>
      <name val="Calibri"/>
      <family val="2"/>
      <scheme val="minor"/>
    </font>
    <font>
      <b/>
      <sz val="28"/>
      <color rgb="FFFF0000"/>
      <name val="Calibri"/>
      <family val="2"/>
      <scheme val="minor"/>
    </font>
    <font>
      <sz val="12"/>
      <name val="Calibri"/>
      <family val="2"/>
    </font>
    <font>
      <b/>
      <sz val="16"/>
      <name val="Calibri"/>
      <family val="2"/>
      <scheme val="minor"/>
    </font>
    <font>
      <sz val="16"/>
      <name val="Calibri"/>
      <family val="2"/>
      <scheme val="minor"/>
    </font>
    <font>
      <b/>
      <sz val="11"/>
      <name val="Calibri"/>
      <family val="2"/>
      <scheme val="minor"/>
    </font>
    <font>
      <b/>
      <sz val="20"/>
      <name val="Calibri"/>
      <family val="2"/>
      <scheme val="minor"/>
    </font>
    <font>
      <sz val="11"/>
      <name val="Calibri"/>
      <family val="2"/>
    </font>
    <font>
      <sz val="10"/>
      <name val="Times New Roman"/>
      <family val="1"/>
    </font>
    <font>
      <b/>
      <sz val="36"/>
      <name val="Calibri"/>
      <family val="2"/>
      <scheme val="minor"/>
    </font>
    <font>
      <b/>
      <sz val="28"/>
      <name val="Calibri"/>
      <family val="2"/>
      <scheme val="minor"/>
    </font>
    <font>
      <sz val="11"/>
      <name val="Calibri Regular"/>
      <charset val="1"/>
    </font>
    <font>
      <b/>
      <sz val="12"/>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theme="6"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50">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0" borderId="0" xfId="0" applyFont="1" applyBorder="1" applyAlignment="1">
      <alignment wrapText="1"/>
    </xf>
    <xf numFmtId="0" fontId="5" fillId="3" borderId="0" xfId="0" applyFont="1" applyFill="1" applyBorder="1" applyAlignment="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9" fillId="6" borderId="17" xfId="0" applyFont="1" applyFill="1" applyBorder="1" applyAlignment="1">
      <alignment wrapText="1"/>
    </xf>
    <xf numFmtId="44" fontId="2" fillId="2" borderId="3" xfId="1" applyFont="1" applyFill="1" applyBorder="1" applyAlignment="1" applyProtection="1">
      <alignment horizontal="center" vertical="center" wrapText="1"/>
    </xf>
    <xf numFmtId="0" fontId="2" fillId="4" borderId="3" xfId="0" applyFont="1" applyFill="1" applyBorder="1" applyAlignment="1" applyProtection="1">
      <alignment vertical="center" wrapText="1"/>
      <protection locked="0"/>
    </xf>
    <xf numFmtId="4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0" fontId="15" fillId="0" borderId="0" xfId="0" applyFont="1" applyBorder="1" applyAlignment="1">
      <alignment wrapText="1"/>
    </xf>
    <xf numFmtId="0" fontId="9" fillId="6" borderId="15" xfId="0" applyFont="1" applyFill="1" applyBorder="1" applyAlignment="1">
      <alignment wrapText="1"/>
    </xf>
    <xf numFmtId="0" fontId="9" fillId="6" borderId="18" xfId="0"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3"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1" fillId="0" borderId="0" xfId="1" applyFont="1" applyBorder="1" applyAlignment="1">
      <alignment wrapText="1"/>
    </xf>
    <xf numFmtId="44" fontId="9" fillId="6" borderId="15" xfId="1" applyFont="1" applyFill="1" applyBorder="1" applyAlignment="1">
      <alignmen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2" fillId="2" borderId="33"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12" xfId="0" applyFill="1" applyBorder="1" applyAlignment="1">
      <alignment wrapText="1"/>
    </xf>
    <xf numFmtId="44" fontId="2" fillId="2" borderId="13" xfId="1" applyFont="1" applyFill="1" applyBorder="1" applyAlignment="1">
      <alignment vertical="center" wrapText="1"/>
    </xf>
    <xf numFmtId="44" fontId="3" fillId="2" borderId="14" xfId="0" applyNumberFormat="1" applyFont="1" applyFill="1" applyBorder="1"/>
    <xf numFmtId="0" fontId="2" fillId="2" borderId="53" xfId="0" applyFont="1" applyFill="1" applyBorder="1" applyAlignment="1">
      <alignment horizontal="center" vertical="center" wrapText="1"/>
    </xf>
    <xf numFmtId="0" fontId="2" fillId="2" borderId="52" xfId="0" applyFont="1" applyFill="1" applyBorder="1" applyAlignment="1">
      <alignment horizontal="center" vertical="center" wrapText="1"/>
    </xf>
    <xf numFmtId="9" fontId="2" fillId="2" borderId="52" xfId="2" applyFont="1" applyFill="1" applyBorder="1" applyAlignment="1">
      <alignment vertical="center" wrapText="1"/>
    </xf>
    <xf numFmtId="9" fontId="2" fillId="2" borderId="54" xfId="2"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0" fontId="1" fillId="0" borderId="0" xfId="0"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0" fontId="17" fillId="2" borderId="3" xfId="0" applyFont="1" applyFill="1" applyBorder="1" applyAlignment="1">
      <alignment vertical="center" wrapText="1"/>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2" borderId="38"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5" fontId="1" fillId="2" borderId="3" xfId="0" applyNumberFormat="1" applyFont="1" applyFill="1" applyBorder="1" applyAlignment="1" applyProtection="1">
      <alignment vertical="center" wrapText="1"/>
    </xf>
    <xf numFmtId="165" fontId="1" fillId="2" borderId="9" xfId="0"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6" fontId="2" fillId="2" borderId="9" xfId="2" applyNumberFormat="1" applyFont="1" applyFill="1" applyBorder="1" applyAlignment="1" applyProtection="1">
      <alignment wrapText="1"/>
    </xf>
    <xf numFmtId="0" fontId="2" fillId="0" borderId="0" xfId="0" applyFont="1" applyFill="1" applyBorder="1" applyAlignment="1">
      <alignment horizontal="center"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4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19" fillId="6" borderId="15" xfId="0" applyFont="1" applyFill="1" applyBorder="1" applyAlignment="1">
      <alignment wrapText="1"/>
    </xf>
    <xf numFmtId="44" fontId="18" fillId="13" borderId="5" xfId="1" applyNumberFormat="1" applyFont="1" applyFill="1" applyBorder="1" applyAlignment="1" applyProtection="1">
      <alignment horizontal="center" vertical="center" wrapText="1"/>
    </xf>
    <xf numFmtId="44" fontId="2" fillId="13" borderId="3" xfId="1" applyFont="1" applyFill="1" applyBorder="1" applyAlignment="1" applyProtection="1">
      <alignment vertical="center" wrapText="1"/>
    </xf>
    <xf numFmtId="44" fontId="2" fillId="13" borderId="3" xfId="1" applyFont="1" applyFill="1" applyBorder="1" applyAlignment="1" applyProtection="1">
      <alignment horizontal="center" vertical="center" wrapText="1"/>
    </xf>
    <xf numFmtId="0" fontId="2" fillId="13" borderId="3" xfId="1" applyNumberFormat="1" applyFont="1" applyFill="1" applyBorder="1" applyAlignment="1" applyProtection="1">
      <alignment horizontal="center" vertical="center" wrapText="1"/>
    </xf>
    <xf numFmtId="165" fontId="1" fillId="13" borderId="3" xfId="0" applyNumberFormat="1" applyFont="1" applyFill="1" applyBorder="1" applyAlignment="1" applyProtection="1">
      <alignment vertical="center" wrapText="1"/>
    </xf>
    <xf numFmtId="165" fontId="2" fillId="13" borderId="13" xfId="1" applyNumberFormat="1" applyFont="1" applyFill="1" applyBorder="1" applyAlignment="1" applyProtection="1">
      <alignment vertical="center" wrapText="1"/>
    </xf>
    <xf numFmtId="0" fontId="2" fillId="13" borderId="3" xfId="0" applyFont="1" applyFill="1" applyBorder="1" applyAlignment="1">
      <alignment horizontal="center" vertical="center" wrapText="1"/>
    </xf>
    <xf numFmtId="0" fontId="2" fillId="13" borderId="3" xfId="0" applyFont="1" applyFill="1" applyBorder="1" applyAlignment="1" applyProtection="1">
      <alignment horizontal="center" vertical="center" wrapText="1"/>
    </xf>
    <xf numFmtId="165" fontId="2" fillId="13" borderId="4" xfId="1" applyNumberFormat="1" applyFont="1" applyFill="1" applyBorder="1" applyAlignment="1" applyProtection="1">
      <alignment vertical="center" wrapText="1"/>
    </xf>
    <xf numFmtId="44" fontId="17" fillId="13" borderId="37" xfId="0" applyNumberFormat="1" applyFont="1" applyFill="1" applyBorder="1" applyAlignment="1">
      <alignment wrapText="1"/>
    </xf>
    <xf numFmtId="43" fontId="0" fillId="0" borderId="0" xfId="0" applyNumberFormat="1" applyFont="1" applyBorder="1" applyAlignment="1">
      <alignment wrapText="1"/>
    </xf>
    <xf numFmtId="44" fontId="17" fillId="0" borderId="3" xfId="1" applyFont="1" applyFill="1" applyBorder="1" applyAlignment="1" applyProtection="1">
      <alignment horizontal="center" vertical="center" wrapText="1"/>
      <protection locked="0"/>
    </xf>
    <xf numFmtId="44" fontId="17" fillId="0" borderId="0" xfId="1" applyFont="1" applyFill="1" applyBorder="1" applyAlignment="1" applyProtection="1">
      <alignment horizontal="center" vertical="center" wrapText="1"/>
      <protection locked="0"/>
    </xf>
    <xf numFmtId="44" fontId="20" fillId="0" borderId="0" xfId="1" applyFont="1" applyAlignment="1">
      <alignment horizontal="center" vertical="center"/>
    </xf>
    <xf numFmtId="0" fontId="23" fillId="0" borderId="0" xfId="0" applyFont="1" applyBorder="1" applyAlignment="1">
      <alignment wrapText="1"/>
    </xf>
    <xf numFmtId="0" fontId="13" fillId="0" borderId="0" xfId="0" applyFont="1" applyBorder="1" applyAlignment="1">
      <alignment wrapText="1"/>
    </xf>
    <xf numFmtId="0" fontId="13" fillId="0" borderId="0" xfId="0" applyFont="1" applyFill="1" applyBorder="1" applyAlignment="1">
      <alignment wrapText="1"/>
    </xf>
    <xf numFmtId="44" fontId="13" fillId="0" borderId="0" xfId="1" applyFont="1" applyBorder="1" applyAlignment="1">
      <alignment wrapText="1"/>
    </xf>
    <xf numFmtId="44" fontId="24" fillId="3" borderId="0" xfId="1" applyFont="1" applyFill="1" applyBorder="1" applyAlignment="1">
      <alignment horizontal="left" wrapText="1"/>
    </xf>
    <xf numFmtId="0" fontId="13" fillId="0" borderId="0" xfId="0" applyFont="1" applyFill="1" applyBorder="1" applyAlignment="1">
      <alignment horizontal="center" wrapText="1"/>
    </xf>
    <xf numFmtId="44" fontId="13" fillId="0" borderId="0" xfId="1" applyFont="1" applyFill="1" applyBorder="1" applyAlignment="1">
      <alignment wrapText="1"/>
    </xf>
    <xf numFmtId="0" fontId="13" fillId="3" borderId="0" xfId="0" applyFont="1" applyFill="1" applyBorder="1" applyAlignment="1">
      <alignment wrapText="1"/>
    </xf>
    <xf numFmtId="0" fontId="17" fillId="2" borderId="3"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18" fillId="2" borderId="3"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44" fontId="17" fillId="2" borderId="3" xfId="1" applyFont="1" applyFill="1" applyBorder="1" applyAlignment="1" applyProtection="1">
      <alignment horizontal="center" vertical="center" wrapText="1"/>
    </xf>
    <xf numFmtId="0" fontId="18" fillId="2" borderId="3" xfId="0" applyFont="1" applyFill="1" applyBorder="1" applyAlignment="1">
      <alignment vertical="center" wrapText="1"/>
    </xf>
    <xf numFmtId="44" fontId="17" fillId="0" borderId="0" xfId="1" applyFont="1" applyFill="1" applyBorder="1" applyAlignment="1" applyProtection="1">
      <alignment vertical="center" wrapText="1"/>
    </xf>
    <xf numFmtId="44" fontId="18" fillId="0" borderId="0" xfId="1" applyFont="1" applyFill="1" applyBorder="1" applyAlignment="1" applyProtection="1">
      <alignment vertical="center" wrapText="1"/>
    </xf>
    <xf numFmtId="0" fontId="17" fillId="0" borderId="3" xfId="0" applyFont="1" applyBorder="1" applyAlignment="1" applyProtection="1">
      <alignment horizontal="left" vertical="top" wrapText="1"/>
      <protection locked="0"/>
    </xf>
    <xf numFmtId="44" fontId="17" fillId="0" borderId="3" xfId="1" applyNumberFormat="1" applyFont="1" applyBorder="1" applyAlignment="1" applyProtection="1">
      <alignment horizontal="center" vertical="center" wrapText="1"/>
      <protection locked="0"/>
    </xf>
    <xf numFmtId="44" fontId="17" fillId="0" borderId="3" xfId="1" applyNumberFormat="1" applyFont="1" applyFill="1" applyBorder="1" applyAlignment="1" applyProtection="1">
      <alignment horizontal="center" vertical="center" wrapText="1"/>
      <protection locked="0"/>
    </xf>
    <xf numFmtId="8" fontId="17" fillId="0" borderId="3" xfId="1" applyNumberFormat="1" applyFont="1" applyBorder="1" applyAlignment="1" applyProtection="1">
      <alignment horizontal="center" vertical="center" wrapText="1"/>
      <protection locked="0"/>
    </xf>
    <xf numFmtId="44" fontId="17" fillId="2" borderId="3" xfId="1" applyNumberFormat="1" applyFont="1" applyFill="1" applyBorder="1" applyAlignment="1" applyProtection="1">
      <alignment horizontal="center" vertical="center" wrapText="1"/>
    </xf>
    <xf numFmtId="9" fontId="17" fillId="0" borderId="3" xfId="2" applyFont="1" applyBorder="1" applyAlignment="1" applyProtection="1">
      <alignment horizontal="center" vertical="center" wrapText="1"/>
      <protection locked="0"/>
    </xf>
    <xf numFmtId="44" fontId="17" fillId="0" borderId="3" xfId="1" applyFont="1" applyBorder="1" applyAlignment="1" applyProtection="1">
      <alignment horizontal="center" vertical="center" wrapText="1"/>
      <protection locked="0"/>
    </xf>
    <xf numFmtId="49" fontId="17" fillId="0" borderId="3" xfId="1" applyNumberFormat="1" applyFont="1" applyBorder="1" applyAlignment="1" applyProtection="1">
      <alignment horizontal="left" wrapText="1"/>
      <protection locked="0"/>
    </xf>
    <xf numFmtId="44" fontId="17" fillId="0" borderId="0" xfId="1" applyNumberFormat="1" applyFont="1" applyFill="1" applyBorder="1" applyAlignment="1" applyProtection="1">
      <alignment horizontal="center" vertical="center" wrapText="1"/>
    </xf>
    <xf numFmtId="0" fontId="25" fillId="0" borderId="6" xfId="0" applyFont="1" applyBorder="1" applyAlignment="1">
      <alignment wrapText="1"/>
    </xf>
    <xf numFmtId="0" fontId="20" fillId="0" borderId="3" xfId="0" applyFont="1" applyBorder="1" applyAlignment="1">
      <alignment vertical="top" wrapText="1"/>
    </xf>
    <xf numFmtId="0" fontId="20" fillId="11" borderId="3" xfId="0" applyFont="1" applyFill="1" applyBorder="1" applyAlignment="1">
      <alignment vertical="top" wrapText="1"/>
    </xf>
    <xf numFmtId="44" fontId="17" fillId="3" borderId="3" xfId="1" applyNumberFormat="1" applyFont="1" applyFill="1" applyBorder="1" applyAlignment="1" applyProtection="1">
      <alignment horizontal="center" vertical="center" wrapText="1"/>
      <protection locked="0"/>
    </xf>
    <xf numFmtId="9" fontId="17" fillId="3" borderId="3" xfId="2" applyFont="1" applyFill="1" applyBorder="1" applyAlignment="1" applyProtection="1">
      <alignment horizontal="center" vertical="center" wrapText="1"/>
      <protection locked="0"/>
    </xf>
    <xf numFmtId="44" fontId="17" fillId="3" borderId="3" xfId="1" applyFont="1" applyFill="1" applyBorder="1" applyAlignment="1" applyProtection="1">
      <alignment horizontal="center" vertical="center" wrapText="1"/>
      <protection locked="0"/>
    </xf>
    <xf numFmtId="49" fontId="17" fillId="3" borderId="3" xfId="1" applyNumberFormat="1" applyFont="1" applyFill="1" applyBorder="1" applyAlignment="1" applyProtection="1">
      <alignment horizontal="left" wrapText="1"/>
      <protection locked="0"/>
    </xf>
    <xf numFmtId="0" fontId="13" fillId="0" borderId="0" xfId="0" applyFont="1" applyAlignment="1">
      <alignment wrapText="1"/>
    </xf>
    <xf numFmtId="44" fontId="18" fillId="2" borderId="3" xfId="1" applyNumberFormat="1" applyFont="1" applyFill="1" applyBorder="1" applyAlignment="1" applyProtection="1">
      <alignment horizontal="center" vertical="center" wrapText="1"/>
    </xf>
    <xf numFmtId="44" fontId="18" fillId="13" borderId="3" xfId="1" applyNumberFormat="1" applyFont="1" applyFill="1" applyBorder="1" applyAlignment="1" applyProtection="1">
      <alignment horizontal="center" vertical="center" wrapText="1"/>
    </xf>
    <xf numFmtId="44" fontId="18" fillId="2" borderId="3" xfId="1" applyFont="1" applyFill="1" applyBorder="1" applyAlignment="1" applyProtection="1">
      <alignment horizontal="center" vertical="center" wrapText="1"/>
    </xf>
    <xf numFmtId="44" fontId="18" fillId="0" borderId="0" xfId="1" applyFont="1" applyFill="1" applyBorder="1" applyAlignment="1" applyProtection="1">
      <alignment horizontal="center" vertical="center" wrapText="1"/>
    </xf>
    <xf numFmtId="0" fontId="20" fillId="0" borderId="3" xfId="0" applyFont="1" applyBorder="1" applyAlignment="1">
      <alignment vertical="center" wrapText="1"/>
    </xf>
    <xf numFmtId="44" fontId="17" fillId="0" borderId="2" xfId="1" applyNumberFormat="1" applyFont="1" applyBorder="1" applyAlignment="1" applyProtection="1">
      <alignment horizontal="center" vertical="center" wrapText="1"/>
      <protection locked="0"/>
    </xf>
    <xf numFmtId="0" fontId="20" fillId="12" borderId="3" xfId="0" applyFont="1" applyFill="1" applyBorder="1" applyAlignment="1">
      <alignment vertical="center" wrapText="1"/>
    </xf>
    <xf numFmtId="44" fontId="17" fillId="3" borderId="2" xfId="1" applyNumberFormat="1" applyFont="1" applyFill="1" applyBorder="1" applyAlignment="1" applyProtection="1">
      <alignment horizontal="center" vertical="center" wrapText="1"/>
      <protection locked="0"/>
    </xf>
    <xf numFmtId="0" fontId="18" fillId="2" borderId="37" xfId="0" applyFont="1" applyFill="1" applyBorder="1" applyAlignment="1">
      <alignment vertical="center" wrapText="1"/>
    </xf>
    <xf numFmtId="44" fontId="18" fillId="2" borderId="5" xfId="1" applyNumberFormat="1" applyFont="1" applyFill="1" applyBorder="1" applyAlignment="1" applyProtection="1">
      <alignment horizontal="center" vertical="center" wrapText="1"/>
    </xf>
    <xf numFmtId="44" fontId="17" fillId="0" borderId="5" xfId="1" applyNumberFormat="1" applyFont="1" applyBorder="1" applyAlignment="1" applyProtection="1">
      <alignment horizontal="center" vertical="center" wrapText="1"/>
      <protection locked="0"/>
    </xf>
    <xf numFmtId="44" fontId="17" fillId="0" borderId="4" xfId="1" applyNumberFormat="1" applyFont="1" applyFill="1" applyBorder="1" applyAlignment="1" applyProtection="1">
      <alignment horizontal="center" vertical="center" wrapText="1"/>
      <protection locked="0"/>
    </xf>
    <xf numFmtId="164" fontId="13" fillId="0" borderId="55" xfId="0" applyNumberFormat="1" applyFont="1" applyBorder="1" applyAlignment="1" applyProtection="1">
      <alignment vertical="center" wrapText="1"/>
      <protection locked="0"/>
    </xf>
    <xf numFmtId="0" fontId="17" fillId="3" borderId="3" xfId="0" applyFont="1" applyFill="1" applyBorder="1" applyAlignment="1" applyProtection="1">
      <alignment horizontal="left" vertical="top" wrapText="1"/>
      <protection locked="0"/>
    </xf>
    <xf numFmtId="44" fontId="18" fillId="0" borderId="3" xfId="1" applyNumberFormat="1" applyFont="1" applyFill="1" applyBorder="1" applyAlignment="1" applyProtection="1">
      <alignment horizontal="center" vertical="center" wrapText="1"/>
    </xf>
    <xf numFmtId="0" fontId="17" fillId="3" borderId="0" xfId="0" applyFont="1" applyFill="1" applyAlignment="1" applyProtection="1">
      <alignment vertical="center" wrapText="1"/>
      <protection locked="0"/>
    </xf>
    <xf numFmtId="0" fontId="17" fillId="3" borderId="0" xfId="0" applyFont="1" applyFill="1" applyBorder="1" applyAlignment="1" applyProtection="1">
      <alignment horizontal="left" vertical="top" wrapText="1"/>
      <protection locked="0"/>
    </xf>
    <xf numFmtId="44" fontId="17" fillId="3" borderId="0" xfId="1" applyFont="1" applyFill="1" applyBorder="1" applyAlignment="1" applyProtection="1">
      <alignment horizontal="center" vertical="center" wrapText="1"/>
      <protection locked="0"/>
    </xf>
    <xf numFmtId="44" fontId="17" fillId="0" borderId="0" xfId="1" applyFont="1" applyFill="1" applyBorder="1" applyAlignment="1" applyProtection="1">
      <alignment horizontal="center" vertical="center" wrapText="1"/>
    </xf>
    <xf numFmtId="9" fontId="20" fillId="0" borderId="3" xfId="0" applyNumberFormat="1" applyFont="1" applyBorder="1" applyAlignment="1">
      <alignment horizontal="center" vertical="center" wrapText="1"/>
    </xf>
    <xf numFmtId="44" fontId="13" fillId="0" borderId="0" xfId="1" applyFont="1" applyBorder="1" applyAlignment="1">
      <alignment horizontal="center" vertical="center" wrapText="1"/>
    </xf>
    <xf numFmtId="44" fontId="13" fillId="0" borderId="2" xfId="1" applyFont="1" applyBorder="1" applyAlignment="1" applyProtection="1">
      <alignment horizontal="center" vertical="center" wrapText="1"/>
      <protection locked="0"/>
    </xf>
    <xf numFmtId="44" fontId="17" fillId="0" borderId="37" xfId="1" applyNumberFormat="1" applyFont="1" applyFill="1" applyBorder="1" applyAlignment="1" applyProtection="1">
      <alignment horizontal="center" vertical="center" wrapText="1"/>
      <protection locked="0"/>
    </xf>
    <xf numFmtId="44" fontId="17" fillId="0" borderId="37" xfId="1" applyNumberFormat="1" applyFont="1" applyBorder="1" applyAlignment="1" applyProtection="1">
      <alignment horizontal="center" vertical="center" wrapText="1"/>
      <protection locked="0"/>
    </xf>
    <xf numFmtId="44" fontId="17" fillId="2" borderId="37" xfId="1" applyNumberFormat="1" applyFont="1" applyFill="1" applyBorder="1" applyAlignment="1" applyProtection="1">
      <alignment horizontal="center" vertical="center" wrapText="1"/>
    </xf>
    <xf numFmtId="9" fontId="17" fillId="0" borderId="37" xfId="2" applyFont="1" applyBorder="1" applyAlignment="1" applyProtection="1">
      <alignment horizontal="center" vertical="center" wrapText="1"/>
      <protection locked="0"/>
    </xf>
    <xf numFmtId="8" fontId="20" fillId="0" borderId="3" xfId="0" applyNumberFormat="1" applyFont="1" applyBorder="1" applyAlignment="1">
      <alignment wrapText="1"/>
    </xf>
    <xf numFmtId="44" fontId="17" fillId="0" borderId="2" xfId="1" applyFont="1" applyBorder="1" applyAlignment="1" applyProtection="1">
      <alignment horizontal="center" vertical="center" wrapText="1"/>
      <protection locked="0"/>
    </xf>
    <xf numFmtId="8" fontId="20" fillId="0" borderId="37" xfId="0" applyNumberFormat="1" applyFont="1" applyBorder="1" applyAlignment="1">
      <alignment wrapText="1"/>
    </xf>
    <xf numFmtId="0" fontId="18" fillId="3" borderId="0" xfId="0" applyFont="1" applyFill="1" applyAlignment="1">
      <alignment vertical="center" wrapText="1"/>
    </xf>
    <xf numFmtId="0" fontId="17" fillId="3" borderId="0" xfId="0" applyFont="1" applyFill="1" applyBorder="1" applyAlignment="1" applyProtection="1">
      <alignment vertical="center" wrapText="1"/>
      <protection locked="0"/>
    </xf>
    <xf numFmtId="44" fontId="17" fillId="3" borderId="0" xfId="1" applyFont="1" applyFill="1" applyBorder="1" applyAlignment="1" applyProtection="1">
      <alignment vertical="center" wrapText="1"/>
      <protection locked="0"/>
    </xf>
    <xf numFmtId="44" fontId="17" fillId="0" borderId="0" xfId="1"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9" fontId="26" fillId="0" borderId="3" xfId="2" applyFont="1" applyBorder="1" applyAlignment="1" applyProtection="1">
      <alignment horizontal="center" vertical="center" wrapText="1"/>
      <protection locked="0"/>
    </xf>
    <xf numFmtId="9" fontId="26" fillId="3" borderId="3" xfId="2" applyFont="1" applyFill="1" applyBorder="1" applyAlignment="1" applyProtection="1">
      <alignment horizontal="center" vertical="center" wrapText="1"/>
      <protection locked="0"/>
    </xf>
    <xf numFmtId="44" fontId="20" fillId="0" borderId="3" xfId="1" applyFont="1" applyFill="1" applyBorder="1" applyAlignment="1" applyProtection="1">
      <alignment wrapText="1"/>
      <protection locked="0"/>
    </xf>
    <xf numFmtId="44" fontId="20" fillId="0" borderId="37" xfId="1" applyFont="1" applyFill="1" applyBorder="1" applyAlignment="1" applyProtection="1">
      <alignment wrapText="1"/>
      <protection locked="0"/>
    </xf>
    <xf numFmtId="0" fontId="17" fillId="0" borderId="3" xfId="0" applyFont="1" applyFill="1" applyBorder="1" applyAlignment="1">
      <alignment vertical="top" wrapText="1"/>
    </xf>
    <xf numFmtId="0" fontId="18" fillId="2" borderId="3" xfId="0" applyFont="1" applyFill="1" applyBorder="1" applyAlignment="1" applyProtection="1">
      <alignment vertical="center" wrapText="1"/>
    </xf>
    <xf numFmtId="44" fontId="18" fillId="0" borderId="5" xfId="1" applyNumberFormat="1" applyFont="1" applyFill="1" applyBorder="1" applyAlignment="1" applyProtection="1">
      <alignment horizontal="center" vertical="center" wrapText="1"/>
    </xf>
    <xf numFmtId="0" fontId="17" fillId="3" borderId="3" xfId="0" applyFont="1" applyFill="1" applyBorder="1" applyAlignment="1" applyProtection="1">
      <alignment vertical="center" wrapText="1"/>
      <protection locked="0"/>
    </xf>
    <xf numFmtId="44" fontId="17" fillId="0" borderId="3" xfId="1" applyFont="1" applyBorder="1" applyAlignment="1" applyProtection="1">
      <alignment vertical="center" wrapText="1"/>
      <protection locked="0"/>
    </xf>
    <xf numFmtId="44" fontId="17" fillId="0" borderId="3" xfId="1" applyFont="1" applyFill="1" applyBorder="1" applyAlignment="1" applyProtection="1">
      <alignment vertical="center" wrapText="1"/>
      <protection locked="0"/>
    </xf>
    <xf numFmtId="44" fontId="17" fillId="2" borderId="3" xfId="1" applyFont="1" applyFill="1" applyBorder="1" applyAlignment="1" applyProtection="1">
      <alignment vertical="center" wrapText="1"/>
    </xf>
    <xf numFmtId="9" fontId="17" fillId="0" borderId="3" xfId="2" applyFont="1" applyBorder="1" applyAlignment="1" applyProtection="1">
      <alignment vertical="center" wrapText="1"/>
      <protection locked="0"/>
    </xf>
    <xf numFmtId="49" fontId="17" fillId="0" borderId="3" xfId="0" applyNumberFormat="1" applyFont="1" applyBorder="1" applyAlignment="1" applyProtection="1">
      <alignment horizontal="left" wrapText="1"/>
      <protection locked="0"/>
    </xf>
    <xf numFmtId="43" fontId="17" fillId="0" borderId="3" xfId="3" applyFont="1" applyFill="1" applyBorder="1" applyAlignment="1" applyProtection="1">
      <alignment vertical="center" wrapText="1"/>
      <protection locked="0"/>
    </xf>
    <xf numFmtId="0" fontId="17" fillId="3" borderId="2" xfId="0" applyFont="1" applyFill="1" applyBorder="1" applyAlignment="1" applyProtection="1">
      <alignment vertical="center" wrapText="1"/>
      <protection locked="0"/>
    </xf>
    <xf numFmtId="44" fontId="1" fillId="3" borderId="3"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44" fontId="1" fillId="0" borderId="3" xfId="1" applyFont="1" applyBorder="1" applyAlignment="1" applyProtection="1">
      <alignment horizontal="left" vertical="center" wrapText="1"/>
      <protection locked="0"/>
    </xf>
    <xf numFmtId="49" fontId="1" fillId="0" borderId="4" xfId="1" applyNumberFormat="1" applyFont="1" applyBorder="1" applyAlignment="1" applyProtection="1">
      <alignment horizontal="left" vertical="center" wrapText="1"/>
      <protection locked="0"/>
    </xf>
    <xf numFmtId="44" fontId="1" fillId="0" borderId="3" xfId="1" applyFont="1" applyBorder="1" applyAlignment="1">
      <alignment horizontal="left" vertical="center" wrapText="1"/>
    </xf>
    <xf numFmtId="44" fontId="1" fillId="0" borderId="0" xfId="1" applyFont="1" applyBorder="1" applyAlignment="1">
      <alignment horizontal="left" vertical="center" wrapText="1"/>
    </xf>
    <xf numFmtId="3" fontId="0" fillId="0" borderId="4" xfId="0" applyNumberFormat="1" applyBorder="1" applyAlignment="1">
      <alignment horizontal="left" vertical="center"/>
    </xf>
    <xf numFmtId="8" fontId="17" fillId="0" borderId="3" xfId="1" applyNumberFormat="1" applyFont="1" applyBorder="1" applyAlignment="1" applyProtection="1">
      <alignment horizontal="left" vertical="center" wrapText="1"/>
      <protection locked="0"/>
    </xf>
    <xf numFmtId="44" fontId="17" fillId="0" borderId="3" xfId="1" applyFont="1" applyBorder="1" applyAlignment="1" applyProtection="1">
      <alignment horizontal="left" vertical="center" wrapText="1"/>
      <protection locked="0"/>
    </xf>
    <xf numFmtId="8" fontId="17" fillId="3" borderId="3" xfId="1" applyNumberFormat="1" applyFont="1" applyFill="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7" fillId="3" borderId="3" xfId="1" applyFont="1" applyFill="1" applyBorder="1" applyAlignment="1" applyProtection="1">
      <alignment horizontal="left" vertical="center" wrapText="1"/>
      <protection locked="0"/>
    </xf>
    <xf numFmtId="9" fontId="0" fillId="0" borderId="0" xfId="2" applyFont="1" applyFill="1" applyBorder="1" applyAlignment="1">
      <alignment wrapText="1"/>
    </xf>
    <xf numFmtId="44" fontId="0" fillId="0" borderId="0" xfId="1" applyFont="1" applyFill="1" applyBorder="1" applyAlignment="1">
      <alignment vertical="center" wrapText="1"/>
    </xf>
    <xf numFmtId="44" fontId="13" fillId="0" borderId="3" xfId="1" applyFont="1" applyBorder="1" applyAlignment="1">
      <alignment horizontal="left" vertical="center" wrapText="1"/>
    </xf>
    <xf numFmtId="44" fontId="13" fillId="0" borderId="2" xfId="1" applyFont="1" applyBorder="1" applyAlignment="1" applyProtection="1">
      <alignment horizontal="left" vertical="center" wrapText="1"/>
      <protection locked="0"/>
    </xf>
    <xf numFmtId="44" fontId="17" fillId="0" borderId="2" xfId="1" applyFont="1" applyBorder="1" applyAlignment="1" applyProtection="1">
      <alignment horizontal="left" vertical="center" wrapText="1"/>
      <protection locked="0"/>
    </xf>
    <xf numFmtId="44" fontId="20" fillId="0" borderId="3" xfId="1" applyFont="1" applyBorder="1" applyAlignment="1">
      <alignment horizontal="left" vertical="center" wrapText="1"/>
    </xf>
    <xf numFmtId="3" fontId="0" fillId="0" borderId="3" xfId="0" applyNumberFormat="1" applyBorder="1" applyAlignment="1">
      <alignment horizontal="left"/>
    </xf>
    <xf numFmtId="0" fontId="18" fillId="3" borderId="3" xfId="0" applyFont="1" applyFill="1" applyBorder="1" applyAlignment="1" applyProtection="1">
      <alignment horizontal="left" vertical="top" wrapText="1"/>
      <protection locked="0"/>
    </xf>
    <xf numFmtId="44" fontId="18" fillId="3" borderId="3" xfId="1" applyFont="1" applyFill="1" applyBorder="1" applyAlignment="1" applyProtection="1">
      <alignment horizontal="left" vertical="top" wrapText="1"/>
      <protection locked="0"/>
    </xf>
    <xf numFmtId="44" fontId="18" fillId="3" borderId="37" xfId="1" applyFont="1" applyFill="1" applyBorder="1" applyAlignment="1" applyProtection="1">
      <alignment horizontal="left" vertical="top" wrapText="1"/>
      <protection locked="0"/>
    </xf>
    <xf numFmtId="0" fontId="18" fillId="3" borderId="37" xfId="0" applyFont="1" applyFill="1" applyBorder="1" applyAlignment="1" applyProtection="1">
      <alignment horizontal="left" vertical="top" wrapText="1"/>
      <protection locked="0"/>
    </xf>
    <xf numFmtId="0" fontId="17" fillId="3" borderId="3" xfId="0" applyFont="1" applyFill="1" applyBorder="1" applyAlignment="1" applyProtection="1">
      <alignment horizontal="left" vertical="top" wrapText="1"/>
      <protection locked="0"/>
    </xf>
    <xf numFmtId="44" fontId="17" fillId="3" borderId="3" xfId="1" applyFont="1" applyFill="1" applyBorder="1" applyAlignment="1" applyProtection="1">
      <alignment horizontal="left" vertical="top" wrapText="1"/>
      <protection locked="0"/>
    </xf>
    <xf numFmtId="49" fontId="18" fillId="3" borderId="3" xfId="0" applyNumberFormat="1" applyFont="1" applyFill="1" applyBorder="1" applyAlignment="1" applyProtection="1">
      <alignment horizontal="left" vertical="top" wrapText="1"/>
      <protection locked="0"/>
    </xf>
    <xf numFmtId="0" fontId="18" fillId="3" borderId="3" xfId="0" applyNumberFormat="1" applyFont="1" applyFill="1" applyBorder="1" applyAlignment="1" applyProtection="1">
      <alignment horizontal="left" vertical="top" wrapText="1"/>
      <protection locked="0"/>
    </xf>
    <xf numFmtId="0" fontId="21" fillId="6" borderId="19" xfId="0" applyFont="1" applyFill="1" applyBorder="1" applyAlignment="1">
      <alignment horizontal="left" wrapText="1"/>
    </xf>
    <xf numFmtId="0" fontId="21" fillId="6" borderId="24" xfId="0" applyFont="1" applyFill="1" applyBorder="1" applyAlignment="1">
      <alignment horizontal="left" wrapText="1"/>
    </xf>
    <xf numFmtId="44" fontId="21" fillId="6" borderId="24" xfId="1" applyFont="1" applyFill="1" applyBorder="1" applyAlignment="1">
      <alignment horizontal="left" wrapText="1"/>
    </xf>
    <xf numFmtId="0" fontId="21" fillId="6" borderId="20" xfId="0" applyFont="1" applyFill="1" applyBorder="1" applyAlignment="1">
      <alignment horizontal="left" wrapText="1"/>
    </xf>
    <xf numFmtId="0" fontId="14" fillId="0" borderId="0" xfId="0" applyFont="1" applyBorder="1" applyAlignment="1">
      <alignment horizontal="left" vertical="top" wrapText="1"/>
    </xf>
    <xf numFmtId="0" fontId="24" fillId="6" borderId="25" xfId="0" applyFont="1" applyFill="1" applyBorder="1" applyAlignment="1">
      <alignment horizontal="left" wrapText="1"/>
    </xf>
    <xf numFmtId="0" fontId="24" fillId="6" borderId="26" xfId="0" applyFont="1" applyFill="1" applyBorder="1" applyAlignment="1">
      <alignment horizontal="left" wrapText="1"/>
    </xf>
    <xf numFmtId="0" fontId="24"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6"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2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0" fontId="17" fillId="0" borderId="0" xfId="0" applyFont="1" applyBorder="1" applyAlignment="1">
      <alignment wrapText="1"/>
    </xf>
    <xf numFmtId="0" fontId="27" fillId="0" borderId="0" xfId="0" applyFont="1" applyBorder="1" applyAlignment="1">
      <alignment horizontal="left" vertical="top" wrapText="1"/>
    </xf>
    <xf numFmtId="0" fontId="27" fillId="0" borderId="0" xfId="0" applyFont="1" applyBorder="1" applyAlignment="1">
      <alignment horizontal="left" vertical="top" wrapText="1"/>
    </xf>
    <xf numFmtId="0" fontId="27" fillId="0" borderId="0" xfId="0" applyFont="1" applyBorder="1" applyAlignment="1">
      <alignment wrapText="1"/>
    </xf>
    <xf numFmtId="0" fontId="18" fillId="0" borderId="0" xfId="0" applyFont="1" applyBorder="1" applyAlignment="1">
      <alignment wrapText="1"/>
    </xf>
    <xf numFmtId="0" fontId="28" fillId="6" borderId="17" xfId="0" applyFont="1" applyFill="1" applyBorder="1" applyAlignment="1">
      <alignment horizontal="left" wrapText="1"/>
    </xf>
    <xf numFmtId="0" fontId="28" fillId="6" borderId="15" xfId="0" applyFont="1" applyFill="1" applyBorder="1" applyAlignment="1">
      <alignment horizontal="left" wrapText="1"/>
    </xf>
    <xf numFmtId="0" fontId="28" fillId="6" borderId="39" xfId="0" applyFont="1" applyFill="1" applyBorder="1" applyAlignment="1">
      <alignment horizontal="left" wrapText="1"/>
    </xf>
    <xf numFmtId="0" fontId="21" fillId="6" borderId="11"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40"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18" fillId="3" borderId="0" xfId="0" applyFont="1" applyFill="1" applyBorder="1" applyAlignment="1">
      <alignment horizontal="left" wrapText="1"/>
    </xf>
    <xf numFmtId="0" fontId="24" fillId="3" borderId="0" xfId="0" applyFont="1" applyFill="1" applyBorder="1" applyAlignment="1">
      <alignment horizontal="left" wrapText="1"/>
    </xf>
    <xf numFmtId="44" fontId="18" fillId="2" borderId="5" xfId="1" applyFont="1" applyFill="1" applyBorder="1" applyAlignment="1" applyProtection="1">
      <alignment horizontal="center" vertical="center" wrapText="1"/>
    </xf>
    <xf numFmtId="44" fontId="18" fillId="3" borderId="5" xfId="1" applyFont="1" applyFill="1" applyBorder="1" applyAlignment="1" applyProtection="1">
      <alignment horizontal="center" vertical="center" wrapText="1"/>
    </xf>
    <xf numFmtId="0" fontId="18" fillId="2" borderId="5" xfId="0" applyFont="1" applyFill="1" applyBorder="1" applyAlignment="1">
      <alignment horizontal="center" vertical="center" wrapText="1"/>
    </xf>
    <xf numFmtId="0" fontId="18" fillId="2" borderId="3" xfId="1" applyNumberFormat="1" applyFont="1" applyFill="1" applyBorder="1" applyAlignment="1" applyProtection="1">
      <alignment horizontal="center" vertical="center" wrapText="1"/>
    </xf>
    <xf numFmtId="0" fontId="18" fillId="3" borderId="3" xfId="1" applyNumberFormat="1" applyFont="1" applyFill="1" applyBorder="1" applyAlignment="1" applyProtection="1">
      <alignment horizontal="center" vertical="center" wrapText="1"/>
    </xf>
    <xf numFmtId="0" fontId="18" fillId="2" borderId="37" xfId="0" applyFont="1" applyFill="1" applyBorder="1" applyAlignment="1">
      <alignment horizontal="center" vertical="center" wrapText="1"/>
    </xf>
    <xf numFmtId="0" fontId="18" fillId="2" borderId="4" xfId="0" applyFont="1" applyFill="1" applyBorder="1" applyAlignment="1">
      <alignment horizontal="left" wrapText="1"/>
    </xf>
    <xf numFmtId="0" fontId="18" fillId="2" borderId="1" xfId="0" applyFont="1" applyFill="1" applyBorder="1" applyAlignment="1">
      <alignment horizontal="left" wrapText="1"/>
    </xf>
    <xf numFmtId="0" fontId="18" fillId="2" borderId="2" xfId="0" applyFont="1" applyFill="1" applyBorder="1" applyAlignment="1">
      <alignment horizontal="left" wrapText="1"/>
    </xf>
    <xf numFmtId="0" fontId="18" fillId="2" borderId="13" xfId="0" applyFont="1" applyFill="1" applyBorder="1" applyAlignment="1">
      <alignment horizontal="left" wrapText="1"/>
    </xf>
    <xf numFmtId="44" fontId="18" fillId="2" borderId="13" xfId="0" applyNumberFormat="1" applyFont="1" applyFill="1" applyBorder="1" applyAlignment="1">
      <alignment horizontal="center" wrapText="1"/>
    </xf>
    <xf numFmtId="44" fontId="18" fillId="13" borderId="13" xfId="0" applyNumberFormat="1" applyFont="1" applyFill="1" applyBorder="1" applyAlignment="1">
      <alignment horizontal="center" wrapText="1"/>
    </xf>
    <xf numFmtId="44" fontId="18" fillId="2" borderId="13" xfId="0" applyNumberFormat="1" applyFont="1" applyFill="1" applyBorder="1" applyAlignment="1">
      <alignment wrapText="1"/>
    </xf>
    <xf numFmtId="0" fontId="20" fillId="2" borderId="37" xfId="0" applyFont="1" applyFill="1" applyBorder="1" applyAlignment="1">
      <alignment vertical="center" wrapText="1"/>
    </xf>
    <xf numFmtId="44" fontId="17" fillId="0" borderId="37" xfId="0" applyNumberFormat="1" applyFont="1" applyBorder="1" applyAlignment="1" applyProtection="1">
      <alignment wrapText="1"/>
      <protection locked="0"/>
    </xf>
    <xf numFmtId="44" fontId="17" fillId="3" borderId="37" xfId="1" applyNumberFormat="1" applyFont="1" applyFill="1" applyBorder="1" applyAlignment="1" applyProtection="1">
      <alignment horizontal="center" vertical="center" wrapText="1"/>
      <protection locked="0"/>
    </xf>
    <xf numFmtId="44" fontId="18" fillId="2" borderId="37" xfId="0" applyNumberFormat="1" applyFont="1" applyFill="1" applyBorder="1" applyAlignment="1">
      <alignment wrapText="1"/>
    </xf>
    <xf numFmtId="0" fontId="20" fillId="2" borderId="3" xfId="0" applyFont="1" applyFill="1" applyBorder="1" applyAlignment="1">
      <alignment vertical="center" wrapText="1"/>
    </xf>
    <xf numFmtId="44" fontId="17" fillId="0" borderId="3" xfId="0" applyNumberFormat="1" applyFont="1" applyBorder="1" applyAlignment="1" applyProtection="1">
      <alignment wrapText="1"/>
      <protection locked="0"/>
    </xf>
    <xf numFmtId="44" fontId="17" fillId="3" borderId="3" xfId="0" applyNumberFormat="1" applyFont="1" applyFill="1" applyBorder="1" applyAlignment="1" applyProtection="1">
      <alignment wrapText="1"/>
      <protection locked="0"/>
    </xf>
    <xf numFmtId="0" fontId="20" fillId="2" borderId="3" xfId="0" applyFont="1" applyFill="1" applyBorder="1" applyAlignment="1" applyProtection="1">
      <alignment vertical="center" wrapText="1"/>
      <protection locked="0"/>
    </xf>
    <xf numFmtId="44" fontId="18" fillId="4" borderId="3" xfId="1" applyFont="1" applyFill="1" applyBorder="1" applyAlignment="1" applyProtection="1">
      <alignment wrapText="1"/>
    </xf>
    <xf numFmtId="44" fontId="18" fillId="4" borderId="3" xfId="1" applyNumberFormat="1" applyFont="1" applyFill="1" applyBorder="1" applyAlignment="1">
      <alignment wrapText="1"/>
    </xf>
    <xf numFmtId="44" fontId="18" fillId="13" borderId="3" xfId="1" applyNumberFormat="1" applyFont="1" applyFill="1" applyBorder="1" applyAlignment="1">
      <alignment wrapText="1"/>
    </xf>
    <xf numFmtId="0" fontId="17" fillId="3" borderId="0" xfId="0" applyFont="1" applyFill="1" applyBorder="1" applyAlignment="1">
      <alignment wrapText="1"/>
    </xf>
    <xf numFmtId="44" fontId="18" fillId="3" borderId="4" xfId="1" applyFont="1" applyFill="1" applyBorder="1" applyAlignment="1" applyProtection="1">
      <alignment wrapText="1"/>
    </xf>
    <xf numFmtId="44" fontId="18" fillId="3" borderId="1" xfId="1" applyNumberFormat="1" applyFont="1" applyFill="1" applyBorder="1" applyAlignment="1">
      <alignment wrapText="1"/>
    </xf>
    <xf numFmtId="44" fontId="18" fillId="3" borderId="1" xfId="0" applyNumberFormat="1" applyFont="1" applyFill="1" applyBorder="1" applyAlignment="1">
      <alignment wrapText="1"/>
    </xf>
    <xf numFmtId="44" fontId="18" fillId="2" borderId="5" xfId="0" applyNumberFormat="1" applyFont="1" applyFill="1" applyBorder="1" applyAlignment="1">
      <alignment wrapText="1"/>
    </xf>
    <xf numFmtId="44" fontId="18" fillId="2" borderId="3" xfId="0" applyNumberFormat="1" applyFont="1" applyFill="1" applyBorder="1" applyAlignment="1">
      <alignment wrapText="1"/>
    </xf>
    <xf numFmtId="44" fontId="18" fillId="3" borderId="51" xfId="0" applyNumberFormat="1" applyFont="1" applyFill="1" applyBorder="1" applyAlignment="1">
      <alignment wrapText="1"/>
    </xf>
    <xf numFmtId="44" fontId="18" fillId="4" borderId="5" xfId="1" applyFont="1" applyFill="1" applyBorder="1" applyAlignment="1" applyProtection="1">
      <alignment wrapText="1"/>
    </xf>
    <xf numFmtId="44" fontId="18" fillId="4" borderId="5" xfId="1" applyNumberFormat="1" applyFont="1" applyFill="1" applyBorder="1" applyAlignment="1">
      <alignment wrapText="1"/>
    </xf>
    <xf numFmtId="44" fontId="18" fillId="13" borderId="5" xfId="1" applyNumberFormat="1" applyFont="1" applyFill="1" applyBorder="1" applyAlignment="1">
      <alignment wrapText="1"/>
    </xf>
    <xf numFmtId="0" fontId="17" fillId="0" borderId="4" xfId="0" applyFont="1" applyBorder="1" applyAlignment="1">
      <alignment wrapText="1"/>
    </xf>
    <xf numFmtId="0" fontId="17" fillId="3" borderId="1" xfId="0" applyFont="1" applyFill="1" applyBorder="1" applyAlignment="1">
      <alignment wrapText="1"/>
    </xf>
    <xf numFmtId="0" fontId="17" fillId="0" borderId="51" xfId="0" applyFont="1" applyBorder="1" applyAlignment="1">
      <alignment wrapText="1"/>
    </xf>
    <xf numFmtId="0" fontId="18" fillId="2" borderId="45" xfId="0" applyFont="1" applyFill="1" applyBorder="1" applyAlignment="1">
      <alignment horizontal="left" wrapText="1"/>
    </xf>
    <xf numFmtId="0" fontId="18" fillId="2" borderId="50" xfId="0" applyFont="1" applyFill="1" applyBorder="1" applyAlignment="1">
      <alignment horizontal="left" wrapText="1"/>
    </xf>
    <xf numFmtId="0" fontId="18" fillId="13" borderId="50" xfId="0" applyFont="1" applyFill="1" applyBorder="1" applyAlignment="1">
      <alignment horizontal="left" wrapText="1"/>
    </xf>
    <xf numFmtId="0" fontId="18" fillId="2" borderId="51" xfId="0" applyFont="1" applyFill="1" applyBorder="1" applyAlignment="1">
      <alignment horizontal="left" wrapText="1"/>
    </xf>
    <xf numFmtId="44" fontId="18" fillId="3" borderId="2" xfId="0" applyNumberFormat="1" applyFont="1" applyFill="1" applyBorder="1" applyAlignment="1">
      <alignment wrapText="1"/>
    </xf>
    <xf numFmtId="44" fontId="18" fillId="3" borderId="1" xfId="1" applyFont="1" applyFill="1" applyBorder="1" applyAlignment="1" applyProtection="1">
      <alignment wrapText="1"/>
    </xf>
    <xf numFmtId="0" fontId="18" fillId="7" borderId="13" xfId="0" applyFont="1" applyFill="1" applyBorder="1" applyAlignment="1">
      <alignment horizontal="left" wrapText="1"/>
    </xf>
    <xf numFmtId="0" fontId="17" fillId="7" borderId="37" xfId="0" applyFont="1" applyFill="1" applyBorder="1" applyAlignment="1">
      <alignment vertical="center" wrapText="1"/>
    </xf>
    <xf numFmtId="44" fontId="29" fillId="0" borderId="37" xfId="1" applyFont="1" applyFill="1" applyBorder="1" applyProtection="1">
      <protection locked="0"/>
    </xf>
    <xf numFmtId="0" fontId="17" fillId="7" borderId="37" xfId="0" applyFont="1" applyFill="1" applyBorder="1" applyAlignment="1" applyProtection="1">
      <alignment vertical="center" wrapText="1"/>
      <protection locked="0"/>
    </xf>
    <xf numFmtId="44" fontId="17" fillId="0" borderId="3" xfId="0" applyNumberFormat="1" applyFont="1" applyFill="1" applyBorder="1" applyAlignment="1" applyProtection="1">
      <alignment wrapText="1"/>
      <protection locked="0"/>
    </xf>
    <xf numFmtId="44" fontId="18" fillId="8" borderId="37" xfId="0" applyNumberFormat="1" applyFont="1" applyFill="1" applyBorder="1" applyAlignment="1">
      <alignment wrapText="1"/>
    </xf>
    <xf numFmtId="44" fontId="29" fillId="3" borderId="37" xfId="1" applyFont="1" applyFill="1" applyBorder="1" applyProtection="1">
      <protection locked="0"/>
    </xf>
    <xf numFmtId="44" fontId="18" fillId="10" borderId="0" xfId="0" applyNumberFormat="1" applyFont="1" applyFill="1" applyBorder="1" applyAlignment="1">
      <alignment wrapText="1"/>
    </xf>
    <xf numFmtId="44" fontId="18" fillId="3" borderId="0" xfId="1" applyNumberFormat="1" applyFont="1" applyFill="1" applyBorder="1" applyAlignment="1">
      <alignment wrapText="1"/>
    </xf>
    <xf numFmtId="44" fontId="18" fillId="3" borderId="0" xfId="0" applyNumberFormat="1" applyFont="1" applyFill="1" applyBorder="1" applyAlignment="1">
      <alignment wrapText="1"/>
    </xf>
    <xf numFmtId="0" fontId="17" fillId="0" borderId="0" xfId="0" applyFont="1" applyFill="1" applyBorder="1" applyAlignment="1">
      <alignment wrapText="1"/>
    </xf>
    <xf numFmtId="44" fontId="17" fillId="3" borderId="37" xfId="0" applyNumberFormat="1" applyFont="1" applyFill="1" applyBorder="1" applyAlignment="1" applyProtection="1">
      <alignment wrapText="1"/>
      <protection locked="0"/>
    </xf>
    <xf numFmtId="0" fontId="17" fillId="0" borderId="0" xfId="0" applyFont="1" applyFill="1" applyBorder="1" applyAlignment="1" applyProtection="1">
      <alignment wrapText="1"/>
      <protection locked="0"/>
    </xf>
    <xf numFmtId="44" fontId="18" fillId="3" borderId="13" xfId="0" applyNumberFormat="1" applyFont="1" applyFill="1" applyBorder="1" applyAlignment="1">
      <alignment horizontal="center" wrapText="1"/>
    </xf>
    <xf numFmtId="0" fontId="20" fillId="2" borderId="37" xfId="0" applyFont="1" applyFill="1" applyBorder="1" applyAlignment="1" applyProtection="1">
      <alignment vertical="center" wrapText="1"/>
    </xf>
    <xf numFmtId="0" fontId="20" fillId="2" borderId="3" xfId="0" applyFont="1" applyFill="1" applyBorder="1" applyAlignment="1" applyProtection="1">
      <alignment vertical="center" wrapText="1"/>
    </xf>
    <xf numFmtId="44" fontId="18" fillId="3" borderId="3" xfId="1" applyNumberFormat="1" applyFont="1" applyFill="1" applyBorder="1" applyAlignment="1">
      <alignment wrapText="1"/>
    </xf>
    <xf numFmtId="44" fontId="17" fillId="0" borderId="2" xfId="1" applyFont="1" applyFill="1" applyBorder="1" applyAlignment="1" applyProtection="1">
      <alignment vertical="center" wrapText="1"/>
      <protection locked="0"/>
    </xf>
    <xf numFmtId="0" fontId="18" fillId="2" borderId="25" xfId="0" applyFont="1" applyFill="1" applyBorder="1" applyAlignment="1">
      <alignment horizontal="center" wrapText="1"/>
    </xf>
    <xf numFmtId="0" fontId="18" fillId="2" borderId="26" xfId="0" applyFont="1" applyFill="1" applyBorder="1" applyAlignment="1">
      <alignment horizontal="center" wrapText="1"/>
    </xf>
    <xf numFmtId="0" fontId="18" fillId="2" borderId="21" xfId="0" applyFont="1" applyFill="1" applyBorder="1" applyAlignment="1">
      <alignment horizontal="center" wrapText="1"/>
    </xf>
    <xf numFmtId="0" fontId="18" fillId="2" borderId="11" xfId="0" applyFont="1" applyFill="1" applyBorder="1" applyAlignment="1">
      <alignment horizontal="center" wrapText="1"/>
    </xf>
    <xf numFmtId="0" fontId="18" fillId="2" borderId="37"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10" xfId="0" applyFont="1" applyFill="1" applyBorder="1" applyAlignment="1">
      <alignment horizontal="center" wrapText="1"/>
    </xf>
    <xf numFmtId="0" fontId="18" fillId="2" borderId="3" xfId="0" applyNumberFormat="1" applyFont="1" applyFill="1" applyBorder="1" applyAlignment="1">
      <alignment horizontal="center" wrapText="1"/>
    </xf>
    <xf numFmtId="0" fontId="18" fillId="13" borderId="3" xfId="0" applyNumberFormat="1" applyFont="1" applyFill="1" applyBorder="1" applyAlignment="1">
      <alignment horizontal="center" wrapText="1"/>
    </xf>
    <xf numFmtId="0" fontId="18" fillId="2" borderId="36" xfId="0" applyFont="1" applyFill="1" applyBorder="1" applyAlignment="1">
      <alignment horizontal="center" vertical="center" wrapText="1"/>
    </xf>
    <xf numFmtId="0" fontId="30" fillId="2" borderId="8" xfId="0" applyFont="1" applyFill="1" applyBorder="1" applyAlignment="1">
      <alignment vertical="center" wrapText="1"/>
    </xf>
    <xf numFmtId="44" fontId="17" fillId="2" borderId="37" xfId="0" applyNumberFormat="1" applyFont="1" applyFill="1" applyBorder="1" applyAlignment="1">
      <alignment wrapText="1"/>
    </xf>
    <xf numFmtId="44" fontId="18" fillId="2" borderId="36" xfId="0" applyNumberFormat="1" applyFont="1" applyFill="1" applyBorder="1" applyAlignment="1">
      <alignment wrapText="1"/>
    </xf>
    <xf numFmtId="0" fontId="30" fillId="2" borderId="8" xfId="0" applyFont="1" applyFill="1" applyBorder="1" applyAlignment="1" applyProtection="1">
      <alignment vertical="center" wrapText="1"/>
      <protection locked="0"/>
    </xf>
    <xf numFmtId="44" fontId="17" fillId="2" borderId="8" xfId="1" applyFont="1" applyFill="1" applyBorder="1" applyAlignment="1" applyProtection="1">
      <alignment wrapText="1"/>
    </xf>
    <xf numFmtId="44" fontId="17" fillId="2" borderId="3" xfId="1" applyNumberFormat="1" applyFont="1" applyFill="1" applyBorder="1" applyAlignment="1">
      <alignment wrapText="1"/>
    </xf>
    <xf numFmtId="44" fontId="17" fillId="13" borderId="3" xfId="1" applyNumberFormat="1" applyFont="1" applyFill="1" applyBorder="1" applyAlignment="1">
      <alignment wrapText="1"/>
    </xf>
    <xf numFmtId="44" fontId="17" fillId="2" borderId="9" xfId="0" applyNumberFormat="1" applyFont="1" applyFill="1" applyBorder="1" applyAlignment="1">
      <alignment wrapText="1"/>
    </xf>
    <xf numFmtId="0" fontId="17" fillId="2" borderId="12" xfId="0" applyFont="1" applyFill="1" applyBorder="1" applyAlignment="1">
      <alignment wrapText="1"/>
    </xf>
    <xf numFmtId="44" fontId="17" fillId="2" borderId="13" xfId="0" applyNumberFormat="1" applyFont="1" applyFill="1" applyBorder="1" applyAlignment="1">
      <alignment wrapText="1"/>
    </xf>
    <xf numFmtId="44" fontId="17" fillId="13" borderId="13" xfId="0" applyNumberFormat="1" applyFont="1" applyFill="1" applyBorder="1" applyAlignment="1">
      <alignment wrapText="1"/>
    </xf>
    <xf numFmtId="44" fontId="17" fillId="2" borderId="14" xfId="0" applyNumberFormat="1" applyFont="1" applyFill="1" applyBorder="1" applyAlignment="1">
      <alignment wrapText="1"/>
    </xf>
    <xf numFmtId="0" fontId="18" fillId="2" borderId="31" xfId="0" applyFont="1" applyFill="1" applyBorder="1" applyAlignment="1">
      <alignment wrapText="1"/>
    </xf>
    <xf numFmtId="44" fontId="18" fillId="2" borderId="32" xfId="0" applyNumberFormat="1" applyFont="1" applyFill="1" applyBorder="1" applyAlignment="1">
      <alignment wrapText="1"/>
    </xf>
    <xf numFmtId="165" fontId="18" fillId="13" borderId="32" xfId="0" applyNumberFormat="1" applyFont="1" applyFill="1" applyBorder="1" applyAlignment="1">
      <alignment wrapText="1"/>
    </xf>
    <xf numFmtId="165" fontId="18" fillId="2" borderId="32" xfId="0" applyNumberFormat="1" applyFont="1" applyFill="1" applyBorder="1" applyAlignment="1">
      <alignment wrapText="1"/>
    </xf>
    <xf numFmtId="44" fontId="2" fillId="3" borderId="0" xfId="0" applyNumberFormat="1" applyFont="1" applyFill="1" applyBorder="1" applyAlignment="1" applyProtection="1">
      <alignment vertical="center" wrapText="1"/>
      <protection locked="0"/>
    </xf>
    <xf numFmtId="44" fontId="0" fillId="0" borderId="3" xfId="1" applyFont="1" applyBorder="1" applyAlignment="1">
      <alignment wrapText="1"/>
    </xf>
    <xf numFmtId="0" fontId="0" fillId="0" borderId="3" xfId="0" applyFont="1" applyBorder="1" applyAlignment="1">
      <alignment wrapText="1"/>
    </xf>
  </cellXfs>
  <cellStyles count="4">
    <cellStyle name="Comma" xfId="3" builtinId="3"/>
    <cellStyle name="Currency" xfId="1" builtinId="4"/>
    <cellStyle name="Normal" xfId="0" builtinId="0"/>
    <cellStyle name="Percent"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313"/>
  <sheetViews>
    <sheetView showGridLines="0" showZeros="0" tabSelected="1" topLeftCell="A148" zoomScale="60" zoomScaleNormal="60" workbookViewId="0">
      <selection activeCell="H154" sqref="H154"/>
    </sheetView>
  </sheetViews>
  <sheetFormatPr defaultColWidth="9.28515625" defaultRowHeight="15"/>
  <cols>
    <col min="1" max="1" width="12.5703125" style="22" bestFit="1" customWidth="1"/>
    <col min="2" max="2" width="30.7109375" style="22" customWidth="1"/>
    <col min="3" max="3" width="76.7109375" style="22" customWidth="1"/>
    <col min="4" max="4" width="21.28515625" style="22" bestFit="1" customWidth="1"/>
    <col min="5" max="5" width="21.85546875" style="24" bestFit="1" customWidth="1"/>
    <col min="6" max="6" width="21.85546875" style="22" bestFit="1" customWidth="1"/>
    <col min="7" max="7" width="17.42578125" style="22" hidden="1" customWidth="1"/>
    <col min="8" max="8" width="20.5703125" style="22" bestFit="1" customWidth="1"/>
    <col min="9" max="9" width="22" style="22" bestFit="1" customWidth="1"/>
    <col min="10" max="10" width="22.42578125" style="84" customWidth="1"/>
    <col min="11" max="11" width="30.7109375" style="84" customWidth="1"/>
    <col min="12" max="12" width="30.28515625" style="22" customWidth="1"/>
    <col min="13" max="13" width="18.7109375" style="22" customWidth="1"/>
    <col min="14" max="14" width="9.28515625" style="22"/>
    <col min="15" max="15" width="17.7109375" style="22" customWidth="1"/>
    <col min="16" max="16" width="26.42578125" style="22" customWidth="1"/>
    <col min="17" max="17" width="22.42578125" style="22" customWidth="1"/>
    <col min="18" max="18" width="29.7109375" style="22" customWidth="1"/>
    <col min="19" max="19" width="23.42578125" style="22" customWidth="1"/>
    <col min="20" max="20" width="18.42578125" style="22" customWidth="1"/>
    <col min="21" max="21" width="17.42578125" style="22" customWidth="1"/>
    <col min="22" max="22" width="25.28515625" style="22" customWidth="1"/>
    <col min="23" max="16384" width="9.28515625" style="22"/>
  </cols>
  <sheetData>
    <row r="2" spans="2:15" ht="47.25" customHeight="1">
      <c r="B2" s="285" t="s">
        <v>0</v>
      </c>
      <c r="C2" s="285"/>
      <c r="D2" s="285"/>
      <c r="E2" s="285"/>
      <c r="F2" s="20"/>
      <c r="G2" s="20"/>
      <c r="H2" s="20"/>
      <c r="I2" s="21"/>
      <c r="J2" s="91"/>
      <c r="K2" s="91"/>
      <c r="L2" s="21"/>
    </row>
    <row r="3" spans="2:15" ht="15.75">
      <c r="B3" s="72"/>
    </row>
    <row r="4" spans="2:15" ht="16.5" thickBot="1">
      <c r="B4" s="25"/>
    </row>
    <row r="5" spans="2:15" ht="36.75" customHeight="1">
      <c r="B5" s="64" t="s">
        <v>1</v>
      </c>
      <c r="C5" s="73"/>
      <c r="D5" s="73"/>
      <c r="E5" s="153"/>
      <c r="F5" s="73"/>
      <c r="G5" s="73"/>
      <c r="H5" s="73"/>
      <c r="I5" s="73"/>
      <c r="J5" s="92"/>
      <c r="K5" s="92"/>
      <c r="L5" s="73"/>
      <c r="M5" s="73"/>
      <c r="N5" s="73"/>
      <c r="O5" s="74"/>
    </row>
    <row r="6" spans="2:15" ht="174" customHeight="1" thickBot="1">
      <c r="B6" s="281" t="s">
        <v>688</v>
      </c>
      <c r="C6" s="282"/>
      <c r="D6" s="282"/>
      <c r="E6" s="282"/>
      <c r="F6" s="282"/>
      <c r="G6" s="282"/>
      <c r="H6" s="282"/>
      <c r="I6" s="282"/>
      <c r="J6" s="283"/>
      <c r="K6" s="283"/>
      <c r="L6" s="282"/>
      <c r="M6" s="282"/>
      <c r="N6" s="282"/>
      <c r="O6" s="284"/>
    </row>
    <row r="7" spans="2:15">
      <c r="B7" s="168"/>
      <c r="C7" s="169"/>
      <c r="D7" s="169"/>
      <c r="E7" s="170"/>
      <c r="F7" s="169"/>
      <c r="G7" s="169"/>
      <c r="H7" s="169"/>
      <c r="I7" s="169"/>
      <c r="J7" s="171"/>
      <c r="K7" s="171"/>
      <c r="L7" s="169"/>
      <c r="M7" s="169"/>
      <c r="N7" s="169"/>
      <c r="O7" s="169"/>
    </row>
    <row r="8" spans="2:15" ht="15.75" thickBot="1">
      <c r="B8" s="169"/>
      <c r="C8" s="169"/>
      <c r="D8" s="169"/>
      <c r="E8" s="170"/>
      <c r="F8" s="169"/>
      <c r="G8" s="169"/>
      <c r="H8" s="169"/>
      <c r="I8" s="169"/>
      <c r="J8" s="171"/>
      <c r="K8" s="171"/>
      <c r="L8" s="169"/>
      <c r="M8" s="169"/>
      <c r="N8" s="169"/>
      <c r="O8" s="169"/>
    </row>
    <row r="9" spans="2:15" ht="27" customHeight="1" thickBot="1">
      <c r="B9" s="286" t="s">
        <v>2</v>
      </c>
      <c r="C9" s="287"/>
      <c r="D9" s="287"/>
      <c r="E9" s="287"/>
      <c r="F9" s="287"/>
      <c r="G9" s="287"/>
      <c r="H9" s="287"/>
      <c r="I9" s="288"/>
      <c r="J9" s="172"/>
      <c r="K9" s="172"/>
      <c r="L9" s="169"/>
      <c r="M9" s="169"/>
      <c r="N9" s="169"/>
      <c r="O9" s="169"/>
    </row>
    <row r="10" spans="2:15">
      <c r="B10" s="169"/>
      <c r="C10" s="169"/>
      <c r="D10" s="169"/>
      <c r="E10" s="170"/>
      <c r="F10" s="169"/>
      <c r="G10" s="169"/>
      <c r="H10" s="169"/>
      <c r="I10" s="169"/>
      <c r="J10" s="171"/>
      <c r="K10" s="171"/>
      <c r="L10" s="169"/>
      <c r="M10" s="169"/>
      <c r="N10" s="169"/>
      <c r="O10" s="169"/>
    </row>
    <row r="11" spans="2:15" ht="25.5" customHeight="1">
      <c r="B11" s="169"/>
      <c r="C11" s="169"/>
      <c r="D11" s="173"/>
      <c r="E11" s="173"/>
      <c r="F11" s="173"/>
      <c r="G11" s="173"/>
      <c r="H11" s="173"/>
      <c r="I11" s="170"/>
      <c r="J11" s="174"/>
      <c r="K11" s="174"/>
      <c r="L11" s="175"/>
      <c r="M11" s="175"/>
      <c r="N11" s="169"/>
      <c r="O11" s="169"/>
    </row>
    <row r="12" spans="2:15" ht="138" customHeight="1">
      <c r="B12" s="176" t="s">
        <v>689</v>
      </c>
      <c r="C12" s="176" t="s">
        <v>690</v>
      </c>
      <c r="D12" s="176" t="s">
        <v>691</v>
      </c>
      <c r="E12" s="177" t="s">
        <v>692</v>
      </c>
      <c r="F12" s="176" t="s">
        <v>693</v>
      </c>
      <c r="G12" s="176" t="s">
        <v>694</v>
      </c>
      <c r="H12" s="178" t="s">
        <v>3</v>
      </c>
      <c r="I12" s="176" t="s">
        <v>695</v>
      </c>
      <c r="J12" s="176" t="s">
        <v>696</v>
      </c>
      <c r="K12" s="176" t="s">
        <v>700</v>
      </c>
      <c r="L12" s="176" t="s">
        <v>697</v>
      </c>
      <c r="M12" s="179"/>
      <c r="N12" s="169"/>
      <c r="O12" s="169"/>
    </row>
    <row r="13" spans="2:15" ht="18.75" customHeight="1">
      <c r="B13" s="176"/>
      <c r="C13" s="180"/>
      <c r="D13" s="181" t="s">
        <v>4</v>
      </c>
      <c r="E13" s="182" t="s">
        <v>5</v>
      </c>
      <c r="F13" s="181" t="s">
        <v>6</v>
      </c>
      <c r="G13" s="181"/>
      <c r="H13" s="178"/>
      <c r="I13" s="180"/>
      <c r="J13" s="183"/>
      <c r="K13" s="183"/>
      <c r="L13" s="180"/>
      <c r="M13" s="179"/>
      <c r="N13" s="169"/>
      <c r="O13" s="169"/>
    </row>
    <row r="14" spans="2:15" ht="51" customHeight="1">
      <c r="B14" s="184" t="s">
        <v>7</v>
      </c>
      <c r="C14" s="279" t="s">
        <v>8</v>
      </c>
      <c r="D14" s="279"/>
      <c r="E14" s="279"/>
      <c r="F14" s="279"/>
      <c r="G14" s="279"/>
      <c r="H14" s="279"/>
      <c r="I14" s="279"/>
      <c r="J14" s="274"/>
      <c r="K14" s="274"/>
      <c r="L14" s="279"/>
      <c r="M14" s="185"/>
      <c r="N14" s="169"/>
      <c r="O14" s="169"/>
    </row>
    <row r="15" spans="2:15" ht="51" customHeight="1">
      <c r="B15" s="184" t="s">
        <v>9</v>
      </c>
      <c r="C15" s="279" t="s">
        <v>10</v>
      </c>
      <c r="D15" s="279"/>
      <c r="E15" s="279"/>
      <c r="F15" s="279"/>
      <c r="G15" s="279"/>
      <c r="H15" s="279"/>
      <c r="I15" s="279"/>
      <c r="J15" s="274"/>
      <c r="K15" s="274"/>
      <c r="L15" s="279"/>
      <c r="M15" s="186"/>
      <c r="N15" s="169"/>
      <c r="O15" s="169"/>
    </row>
    <row r="16" spans="2:15" ht="47.25">
      <c r="B16" s="138" t="s">
        <v>11</v>
      </c>
      <c r="C16" s="187" t="s">
        <v>12</v>
      </c>
      <c r="D16" s="188"/>
      <c r="E16" s="189"/>
      <c r="F16" s="190">
        <v>15000</v>
      </c>
      <c r="G16" s="188"/>
      <c r="H16" s="191">
        <f>SUM(D16:G16)</f>
        <v>15000</v>
      </c>
      <c r="I16" s="192"/>
      <c r="J16" s="257">
        <v>14901</v>
      </c>
      <c r="K16" s="258" t="s">
        <v>712</v>
      </c>
      <c r="L16" s="259" t="s">
        <v>713</v>
      </c>
      <c r="M16" s="195"/>
      <c r="N16" s="169"/>
      <c r="O16" s="169"/>
    </row>
    <row r="17" spans="1:15" ht="47.25">
      <c r="B17" s="138" t="s">
        <v>13</v>
      </c>
      <c r="C17" s="187" t="s">
        <v>14</v>
      </c>
      <c r="D17" s="188"/>
      <c r="E17" s="189"/>
      <c r="F17" s="190">
        <v>25800</v>
      </c>
      <c r="G17" s="188"/>
      <c r="H17" s="191">
        <f t="shared" ref="H17:H18" si="0">SUM(D17:G17)</f>
        <v>25800</v>
      </c>
      <c r="I17" s="192">
        <v>0.3</v>
      </c>
      <c r="J17" s="255">
        <v>26333</v>
      </c>
      <c r="K17" s="255" t="s">
        <v>714</v>
      </c>
      <c r="L17" s="256" t="s">
        <v>713</v>
      </c>
      <c r="M17" s="195"/>
      <c r="N17" s="169"/>
      <c r="O17" s="169"/>
    </row>
    <row r="18" spans="1:15" ht="95.25" thickBot="1">
      <c r="B18" s="138" t="s">
        <v>15</v>
      </c>
      <c r="C18" s="187" t="s">
        <v>16</v>
      </c>
      <c r="D18" s="188"/>
      <c r="E18" s="189"/>
      <c r="F18" s="190">
        <v>42000</v>
      </c>
      <c r="G18" s="188"/>
      <c r="H18" s="191">
        <f t="shared" si="0"/>
        <v>42000</v>
      </c>
      <c r="I18" s="192">
        <v>0.3</v>
      </c>
      <c r="J18" s="255">
        <v>42003</v>
      </c>
      <c r="K18" s="255" t="s">
        <v>715</v>
      </c>
      <c r="L18" s="256" t="s">
        <v>713</v>
      </c>
      <c r="M18" s="195"/>
      <c r="N18" s="169"/>
      <c r="O18" s="169"/>
    </row>
    <row r="19" spans="1:15" ht="16.5" thickBot="1">
      <c r="B19" s="138" t="s">
        <v>17</v>
      </c>
      <c r="C19" s="196"/>
      <c r="D19" s="188"/>
      <c r="E19" s="189"/>
      <c r="F19" s="188"/>
      <c r="G19" s="188"/>
      <c r="H19" s="191">
        <f t="shared" ref="H19:H23" si="1">SUM(D19:G19)</f>
        <v>0</v>
      </c>
      <c r="I19" s="192"/>
      <c r="J19" s="193"/>
      <c r="K19" s="193"/>
      <c r="L19" s="194"/>
      <c r="M19" s="195"/>
      <c r="N19" s="169"/>
      <c r="O19" s="169"/>
    </row>
    <row r="20" spans="1:15" ht="15.75">
      <c r="B20" s="138" t="s">
        <v>18</v>
      </c>
      <c r="C20" s="197"/>
      <c r="D20" s="188"/>
      <c r="E20" s="189"/>
      <c r="F20" s="188"/>
      <c r="G20" s="188"/>
      <c r="H20" s="191">
        <f t="shared" si="1"/>
        <v>0</v>
      </c>
      <c r="I20" s="192"/>
      <c r="J20" s="193"/>
      <c r="K20" s="193"/>
      <c r="L20" s="194"/>
      <c r="M20" s="195"/>
      <c r="N20" s="169"/>
      <c r="O20" s="169"/>
    </row>
    <row r="21" spans="1:15" ht="15.75">
      <c r="B21" s="138" t="s">
        <v>19</v>
      </c>
      <c r="C21" s="197"/>
      <c r="D21" s="188"/>
      <c r="E21" s="189"/>
      <c r="F21" s="188"/>
      <c r="G21" s="188"/>
      <c r="H21" s="191">
        <f t="shared" si="1"/>
        <v>0</v>
      </c>
      <c r="I21" s="192"/>
      <c r="J21" s="193"/>
      <c r="K21" s="193"/>
      <c r="L21" s="194"/>
      <c r="M21" s="195"/>
      <c r="N21" s="169"/>
      <c r="O21" s="169"/>
    </row>
    <row r="22" spans="1:15" ht="15.75">
      <c r="B22" s="138" t="s">
        <v>20</v>
      </c>
      <c r="C22" s="198"/>
      <c r="D22" s="199"/>
      <c r="E22" s="189"/>
      <c r="F22" s="199"/>
      <c r="G22" s="199"/>
      <c r="H22" s="191">
        <f t="shared" si="1"/>
        <v>0</v>
      </c>
      <c r="I22" s="200"/>
      <c r="J22" s="201"/>
      <c r="K22" s="201"/>
      <c r="L22" s="202"/>
      <c r="M22" s="195"/>
      <c r="N22" s="169"/>
      <c r="O22" s="169"/>
    </row>
    <row r="23" spans="1:15" ht="15.75">
      <c r="A23" s="23"/>
      <c r="B23" s="138" t="s">
        <v>21</v>
      </c>
      <c r="C23" s="198"/>
      <c r="D23" s="199"/>
      <c r="E23" s="189"/>
      <c r="F23" s="199"/>
      <c r="G23" s="199"/>
      <c r="H23" s="191">
        <f t="shared" si="1"/>
        <v>0</v>
      </c>
      <c r="I23" s="200"/>
      <c r="J23" s="201"/>
      <c r="K23" s="201"/>
      <c r="L23" s="202"/>
      <c r="M23" s="170"/>
      <c r="N23" s="169"/>
      <c r="O23" s="169"/>
    </row>
    <row r="24" spans="1:15" ht="15.75">
      <c r="A24" s="23"/>
      <c r="B24" s="203"/>
      <c r="C24" s="184" t="s">
        <v>22</v>
      </c>
      <c r="D24" s="204">
        <f>SUM(D16:D23)</f>
        <v>0</v>
      </c>
      <c r="E24" s="205">
        <f>SUM(E16:E23)</f>
        <v>0</v>
      </c>
      <c r="F24" s="204">
        <f>SUM(F16:F23)</f>
        <v>82800</v>
      </c>
      <c r="G24" s="204">
        <f>SUM(G16:G23)</f>
        <v>0</v>
      </c>
      <c r="H24" s="204">
        <f>SUM(H16:H23)</f>
        <v>82800</v>
      </c>
      <c r="I24" s="206">
        <f>(I16*H16)+(I17*H17)+(I18*H18)+(I19*H19)+(I20*H20)+(I21*H21)+(I22*H22)+(I23*H23)</f>
        <v>20340</v>
      </c>
      <c r="J24" s="206">
        <f>SUM(J16:J23)</f>
        <v>83237</v>
      </c>
      <c r="K24" s="206"/>
      <c r="L24" s="202"/>
      <c r="M24" s="207"/>
      <c r="N24" s="169"/>
      <c r="O24" s="169"/>
    </row>
    <row r="25" spans="1:15" ht="33" customHeight="1">
      <c r="A25" s="23"/>
      <c r="B25" s="184" t="s">
        <v>23</v>
      </c>
      <c r="C25" s="273" t="s">
        <v>24</v>
      </c>
      <c r="D25" s="273"/>
      <c r="E25" s="273"/>
      <c r="F25" s="273"/>
      <c r="G25" s="273"/>
      <c r="H25" s="273"/>
      <c r="I25" s="273"/>
      <c r="J25" s="274"/>
      <c r="K25" s="274"/>
      <c r="L25" s="273"/>
      <c r="M25" s="186"/>
      <c r="N25" s="169"/>
      <c r="O25" s="169"/>
    </row>
    <row r="26" spans="1:15" ht="32.25" customHeight="1">
      <c r="A26" s="23"/>
      <c r="B26" s="138" t="s">
        <v>25</v>
      </c>
      <c r="C26" s="208" t="s">
        <v>26</v>
      </c>
      <c r="D26" s="209">
        <v>20000</v>
      </c>
      <c r="E26" s="189"/>
      <c r="F26" s="188"/>
      <c r="G26" s="188"/>
      <c r="H26" s="191">
        <f>SUM(D26:G26)</f>
        <v>20000</v>
      </c>
      <c r="I26" s="192">
        <v>0.4</v>
      </c>
      <c r="J26" s="112">
        <v>20000</v>
      </c>
      <c r="K26" s="253" t="s">
        <v>698</v>
      </c>
      <c r="L26" s="113" t="s">
        <v>699</v>
      </c>
      <c r="N26" s="169"/>
      <c r="O26" s="169"/>
    </row>
    <row r="27" spans="1:15" ht="41.25" customHeight="1">
      <c r="A27" s="23"/>
      <c r="B27" s="138" t="s">
        <v>27</v>
      </c>
      <c r="C27" s="208" t="s">
        <v>28</v>
      </c>
      <c r="D27" s="209"/>
      <c r="E27" s="189"/>
      <c r="F27" s="188"/>
      <c r="G27" s="188"/>
      <c r="H27" s="191">
        <f t="shared" ref="H27:H35" si="2">SUM(D27:G27)</f>
        <v>0</v>
      </c>
      <c r="I27" s="192">
        <v>0.5</v>
      </c>
      <c r="J27" s="448"/>
      <c r="K27" s="448"/>
      <c r="L27" s="449"/>
      <c r="M27" s="195"/>
      <c r="N27" s="169"/>
      <c r="O27" s="169"/>
    </row>
    <row r="28" spans="1:15" ht="41.25" customHeight="1">
      <c r="A28" s="23"/>
      <c r="B28" s="138" t="s">
        <v>29</v>
      </c>
      <c r="C28" s="208" t="s">
        <v>30</v>
      </c>
      <c r="D28" s="209">
        <v>50000</v>
      </c>
      <c r="E28" s="189"/>
      <c r="F28" s="188"/>
      <c r="G28" s="188"/>
      <c r="H28" s="191">
        <f t="shared" si="2"/>
        <v>50000</v>
      </c>
      <c r="I28" s="192">
        <v>0.5</v>
      </c>
      <c r="J28" s="112">
        <v>50000</v>
      </c>
      <c r="K28" s="253" t="s">
        <v>701</v>
      </c>
      <c r="L28" s="113" t="s">
        <v>702</v>
      </c>
      <c r="M28" s="195"/>
      <c r="N28" s="169"/>
      <c r="O28" s="169"/>
    </row>
    <row r="29" spans="1:15" ht="41.25" customHeight="1">
      <c r="A29" s="23"/>
      <c r="B29" s="138" t="s">
        <v>31</v>
      </c>
      <c r="C29" s="208" t="s">
        <v>32</v>
      </c>
      <c r="D29" s="209">
        <v>500000</v>
      </c>
      <c r="E29" s="189"/>
      <c r="F29" s="188"/>
      <c r="G29" s="188"/>
      <c r="H29" s="191">
        <f t="shared" si="2"/>
        <v>500000</v>
      </c>
      <c r="I29" s="192">
        <v>0.4</v>
      </c>
      <c r="J29" s="112">
        <v>500000</v>
      </c>
      <c r="K29" s="253" t="s">
        <v>703</v>
      </c>
      <c r="L29" s="254" t="s">
        <v>704</v>
      </c>
      <c r="M29" s="195"/>
      <c r="N29" s="169"/>
      <c r="O29" s="169"/>
    </row>
    <row r="30" spans="1:15" ht="73.5" customHeight="1">
      <c r="A30" s="23"/>
      <c r="B30" s="138" t="s">
        <v>33</v>
      </c>
      <c r="C30" s="208" t="s">
        <v>34</v>
      </c>
      <c r="D30" s="209"/>
      <c r="E30" s="189"/>
      <c r="F30" s="188">
        <v>168000</v>
      </c>
      <c r="G30" s="188"/>
      <c r="H30" s="191">
        <f t="shared" si="2"/>
        <v>168000</v>
      </c>
      <c r="I30" s="192">
        <v>0.4</v>
      </c>
      <c r="J30" s="253">
        <v>166005</v>
      </c>
      <c r="K30" s="253" t="s">
        <v>716</v>
      </c>
      <c r="L30" s="272" t="s">
        <v>713</v>
      </c>
      <c r="M30" s="195"/>
      <c r="N30" s="169"/>
      <c r="O30" s="169"/>
    </row>
    <row r="31" spans="1:15" ht="81" customHeight="1">
      <c r="A31" s="23"/>
      <c r="B31" s="138" t="s">
        <v>35</v>
      </c>
      <c r="C31" s="208" t="s">
        <v>36</v>
      </c>
      <c r="D31" s="209"/>
      <c r="E31" s="189"/>
      <c r="F31" s="188">
        <v>100000</v>
      </c>
      <c r="G31" s="188"/>
      <c r="H31" s="191">
        <f t="shared" si="2"/>
        <v>100000</v>
      </c>
      <c r="I31" s="192">
        <v>0.4</v>
      </c>
      <c r="J31" s="253">
        <v>101193</v>
      </c>
      <c r="K31" s="253" t="s">
        <v>742</v>
      </c>
      <c r="L31" s="113" t="s">
        <v>713</v>
      </c>
      <c r="M31" s="195"/>
      <c r="N31" s="169"/>
      <c r="O31" s="169"/>
    </row>
    <row r="32" spans="1:15" ht="131.25" customHeight="1">
      <c r="A32" s="23"/>
      <c r="B32" s="138" t="s">
        <v>37</v>
      </c>
      <c r="C32" s="208" t="s">
        <v>38</v>
      </c>
      <c r="D32" s="209">
        <v>50000</v>
      </c>
      <c r="E32" s="189"/>
      <c r="F32" s="188"/>
      <c r="G32" s="188"/>
      <c r="H32" s="191">
        <f t="shared" si="2"/>
        <v>50000</v>
      </c>
      <c r="I32" s="192">
        <v>0.3</v>
      </c>
      <c r="J32" s="114">
        <v>50000</v>
      </c>
      <c r="K32" s="253" t="s">
        <v>707</v>
      </c>
      <c r="L32" s="115" t="s">
        <v>706</v>
      </c>
      <c r="M32" s="195"/>
      <c r="N32" s="169"/>
      <c r="O32" s="169"/>
    </row>
    <row r="33" spans="1:15" ht="76.5" customHeight="1">
      <c r="A33" s="23"/>
      <c r="B33" s="138" t="s">
        <v>39</v>
      </c>
      <c r="C33" s="210" t="s">
        <v>40</v>
      </c>
      <c r="D33" s="211">
        <v>30000</v>
      </c>
      <c r="E33" s="189"/>
      <c r="F33" s="199"/>
      <c r="G33" s="199"/>
      <c r="H33" s="191">
        <f t="shared" si="2"/>
        <v>30000</v>
      </c>
      <c r="I33" s="200">
        <v>0.3</v>
      </c>
      <c r="J33" s="114">
        <v>30000</v>
      </c>
      <c r="K33" s="253" t="s">
        <v>708</v>
      </c>
      <c r="L33" s="115" t="s">
        <v>706</v>
      </c>
      <c r="M33" s="195"/>
      <c r="N33" s="169"/>
      <c r="O33" s="169"/>
    </row>
    <row r="34" spans="1:15" ht="87.75" customHeight="1">
      <c r="A34" s="23"/>
      <c r="B34" s="138" t="s">
        <v>41</v>
      </c>
      <c r="C34" s="210" t="s">
        <v>42</v>
      </c>
      <c r="D34" s="211">
        <v>20000</v>
      </c>
      <c r="E34" s="189"/>
      <c r="F34" s="199"/>
      <c r="G34" s="199"/>
      <c r="H34" s="191">
        <f t="shared" si="2"/>
        <v>20000</v>
      </c>
      <c r="I34" s="200">
        <v>0.4</v>
      </c>
      <c r="J34" s="112">
        <v>20000</v>
      </c>
      <c r="K34" s="253" t="s">
        <v>705</v>
      </c>
      <c r="L34" s="113" t="s">
        <v>706</v>
      </c>
      <c r="M34" s="195"/>
      <c r="N34" s="169"/>
      <c r="O34" s="169"/>
    </row>
    <row r="35" spans="1:15" ht="41.25" customHeight="1">
      <c r="A35" s="23"/>
      <c r="B35" s="138" t="s">
        <v>43</v>
      </c>
      <c r="C35" s="210" t="s">
        <v>44</v>
      </c>
      <c r="D35" s="211"/>
      <c r="E35" s="189"/>
      <c r="F35" s="199"/>
      <c r="G35" s="199"/>
      <c r="H35" s="191">
        <f t="shared" si="2"/>
        <v>0</v>
      </c>
      <c r="I35" s="200"/>
      <c r="J35" s="201"/>
      <c r="K35" s="201"/>
      <c r="L35" s="202"/>
      <c r="M35" s="195"/>
      <c r="N35" s="169"/>
      <c r="O35" s="169"/>
    </row>
    <row r="36" spans="1:15" ht="15.75">
      <c r="A36" s="23"/>
      <c r="B36" s="203"/>
      <c r="C36" s="212" t="s">
        <v>22</v>
      </c>
      <c r="D36" s="213">
        <f>SUM(D26:D35)</f>
        <v>670000</v>
      </c>
      <c r="E36" s="154">
        <f>SUM(E26:E35)</f>
        <v>0</v>
      </c>
      <c r="F36" s="213">
        <f>SUM(F26:F35)</f>
        <v>268000</v>
      </c>
      <c r="G36" s="213">
        <f>SUM(G26:G35)</f>
        <v>0</v>
      </c>
      <c r="H36" s="213">
        <f>SUM(H26:H35)</f>
        <v>938000</v>
      </c>
      <c r="I36" s="206">
        <f>(I26*H26)+(I27*H27)+(I28*H28)+(I29*H29)+(I30*H30)+(I32*H32)+(I33*H33)+(I35*H35)</f>
        <v>324200</v>
      </c>
      <c r="J36" s="206">
        <f>SUM(J26:J35)</f>
        <v>937198</v>
      </c>
      <c r="K36" s="206"/>
      <c r="L36" s="202"/>
      <c r="M36" s="207"/>
      <c r="N36" s="169"/>
      <c r="O36" s="169"/>
    </row>
    <row r="37" spans="1:15" ht="36.75" customHeight="1">
      <c r="A37" s="23"/>
      <c r="B37" s="184" t="s">
        <v>45</v>
      </c>
      <c r="C37" s="273" t="s">
        <v>46</v>
      </c>
      <c r="D37" s="273"/>
      <c r="E37" s="273"/>
      <c r="F37" s="273"/>
      <c r="G37" s="273"/>
      <c r="H37" s="273"/>
      <c r="I37" s="273"/>
      <c r="J37" s="274"/>
      <c r="K37" s="274"/>
      <c r="L37" s="273"/>
      <c r="M37" s="186"/>
      <c r="N37" s="169"/>
      <c r="O37" s="169"/>
    </row>
    <row r="38" spans="1:15" ht="89.25" customHeight="1">
      <c r="A38" s="23"/>
      <c r="B38" s="138" t="s">
        <v>47</v>
      </c>
      <c r="C38" s="187" t="s">
        <v>48</v>
      </c>
      <c r="D38" s="188"/>
      <c r="E38" s="189"/>
      <c r="F38" s="188">
        <v>40000</v>
      </c>
      <c r="G38" s="188"/>
      <c r="H38" s="191">
        <f>SUM(D38:G38)</f>
        <v>40000</v>
      </c>
      <c r="I38" s="192"/>
      <c r="J38" s="263">
        <v>39200</v>
      </c>
      <c r="K38" s="255" t="s">
        <v>717</v>
      </c>
      <c r="L38" s="194"/>
      <c r="M38" s="195"/>
      <c r="N38" s="169"/>
      <c r="O38" s="169"/>
    </row>
    <row r="39" spans="1:15" ht="86.25" customHeight="1">
      <c r="A39" s="23"/>
      <c r="B39" s="138" t="s">
        <v>49</v>
      </c>
      <c r="C39" s="187" t="s">
        <v>50</v>
      </c>
      <c r="D39" s="188"/>
      <c r="E39" s="189"/>
      <c r="F39" s="214">
        <v>21400</v>
      </c>
      <c r="G39" s="188"/>
      <c r="H39" s="191">
        <f t="shared" ref="H39:H40" si="3">SUM(D39:G39)</f>
        <v>21400</v>
      </c>
      <c r="I39" s="192">
        <v>0.25</v>
      </c>
      <c r="J39" s="263">
        <v>21068</v>
      </c>
      <c r="K39" s="255" t="s">
        <v>718</v>
      </c>
      <c r="L39" s="194"/>
      <c r="M39" s="195"/>
      <c r="N39" s="169"/>
      <c r="O39" s="169"/>
    </row>
    <row r="40" spans="1:15" ht="90" customHeight="1">
      <c r="A40" s="23"/>
      <c r="B40" s="138" t="s">
        <v>51</v>
      </c>
      <c r="C40" s="187" t="s">
        <v>52</v>
      </c>
      <c r="D40" s="188"/>
      <c r="E40" s="215"/>
      <c r="F40" s="216">
        <v>22000</v>
      </c>
      <c r="G40" s="209"/>
      <c r="H40" s="191">
        <f t="shared" si="3"/>
        <v>22000</v>
      </c>
      <c r="I40" s="192">
        <v>0.25</v>
      </c>
      <c r="J40" s="263">
        <v>23009</v>
      </c>
      <c r="K40" s="255" t="s">
        <v>717</v>
      </c>
      <c r="L40" s="194"/>
      <c r="M40" s="195"/>
      <c r="N40" s="169"/>
      <c r="O40" s="169"/>
    </row>
    <row r="41" spans="1:15" ht="15.75">
      <c r="A41" s="23"/>
      <c r="B41" s="138" t="s">
        <v>53</v>
      </c>
      <c r="C41" s="187"/>
      <c r="D41" s="188"/>
      <c r="E41" s="189"/>
      <c r="F41" s="188"/>
      <c r="G41" s="188"/>
      <c r="H41" s="191">
        <f t="shared" ref="H41:H45" si="4">SUM(D41:G41)</f>
        <v>0</v>
      </c>
      <c r="I41" s="192"/>
      <c r="J41" s="193"/>
      <c r="K41" s="193"/>
      <c r="L41" s="194"/>
      <c r="M41" s="195"/>
      <c r="N41" s="169"/>
      <c r="O41" s="169"/>
    </row>
    <row r="42" spans="1:15" s="23" customFormat="1" ht="15.75">
      <c r="B42" s="138" t="s">
        <v>54</v>
      </c>
      <c r="C42" s="187"/>
      <c r="D42" s="188"/>
      <c r="E42" s="189"/>
      <c r="F42" s="188"/>
      <c r="G42" s="188"/>
      <c r="H42" s="191">
        <f t="shared" si="4"/>
        <v>0</v>
      </c>
      <c r="I42" s="192"/>
      <c r="J42" s="193"/>
      <c r="K42" s="193"/>
      <c r="L42" s="194"/>
      <c r="M42" s="195"/>
      <c r="N42" s="175"/>
      <c r="O42" s="175"/>
    </row>
    <row r="43" spans="1:15" s="23" customFormat="1" ht="15.75">
      <c r="B43" s="138" t="s">
        <v>55</v>
      </c>
      <c r="C43" s="187"/>
      <c r="D43" s="188"/>
      <c r="E43" s="189"/>
      <c r="F43" s="188"/>
      <c r="G43" s="188"/>
      <c r="H43" s="191">
        <f t="shared" si="4"/>
        <v>0</v>
      </c>
      <c r="I43" s="192"/>
      <c r="J43" s="193"/>
      <c r="K43" s="193"/>
      <c r="L43" s="194"/>
      <c r="M43" s="195"/>
      <c r="N43" s="175"/>
      <c r="O43" s="175"/>
    </row>
    <row r="44" spans="1:15" s="23" customFormat="1" ht="15.75">
      <c r="A44" s="22"/>
      <c r="B44" s="138" t="s">
        <v>56</v>
      </c>
      <c r="C44" s="217"/>
      <c r="D44" s="199"/>
      <c r="E44" s="189"/>
      <c r="F44" s="199"/>
      <c r="G44" s="199"/>
      <c r="H44" s="191">
        <f t="shared" si="4"/>
        <v>0</v>
      </c>
      <c r="I44" s="200"/>
      <c r="J44" s="201"/>
      <c r="K44" s="201"/>
      <c r="L44" s="202"/>
      <c r="M44" s="195"/>
      <c r="N44" s="175"/>
      <c r="O44" s="175"/>
    </row>
    <row r="45" spans="1:15" ht="15.75">
      <c r="B45" s="138" t="s">
        <v>57</v>
      </c>
      <c r="C45" s="217"/>
      <c r="D45" s="199"/>
      <c r="E45" s="189"/>
      <c r="F45" s="199"/>
      <c r="G45" s="199"/>
      <c r="H45" s="191">
        <f t="shared" si="4"/>
        <v>0</v>
      </c>
      <c r="I45" s="200"/>
      <c r="J45" s="201"/>
      <c r="K45" s="201"/>
      <c r="L45" s="202"/>
      <c r="M45" s="195"/>
      <c r="N45" s="169"/>
      <c r="O45" s="169"/>
    </row>
    <row r="46" spans="1:15" ht="15.75">
      <c r="B46" s="203"/>
      <c r="C46" s="184" t="s">
        <v>22</v>
      </c>
      <c r="D46" s="213">
        <f>SUM(D38:D45)</f>
        <v>0</v>
      </c>
      <c r="E46" s="154">
        <f>SUM(E38:E45)</f>
        <v>0</v>
      </c>
      <c r="F46" s="213">
        <f>SUM(F38:F45)</f>
        <v>83400</v>
      </c>
      <c r="G46" s="213">
        <f>SUM(G38:G45)</f>
        <v>0</v>
      </c>
      <c r="H46" s="213">
        <f>SUM(H38:H45)</f>
        <v>83400</v>
      </c>
      <c r="I46" s="206">
        <f>(I38*H38)+(I39*H39)+(I40*H40)+(I41*H41)+(I42*H42)+(I43*H43)+(I44*H44)+(I45*H45)</f>
        <v>10850</v>
      </c>
      <c r="J46" s="206">
        <f>SUM(J38:J45)</f>
        <v>83277</v>
      </c>
      <c r="K46" s="206"/>
      <c r="L46" s="202"/>
      <c r="M46" s="207"/>
      <c r="N46" s="169"/>
      <c r="O46" s="169"/>
    </row>
    <row r="47" spans="1:15" ht="51" customHeight="1">
      <c r="B47" s="184" t="s">
        <v>58</v>
      </c>
      <c r="C47" s="277"/>
      <c r="D47" s="277"/>
      <c r="E47" s="277"/>
      <c r="F47" s="277"/>
      <c r="G47" s="277"/>
      <c r="H47" s="277"/>
      <c r="I47" s="277"/>
      <c r="J47" s="278"/>
      <c r="K47" s="278"/>
      <c r="L47" s="277"/>
      <c r="M47" s="186"/>
      <c r="N47" s="169"/>
      <c r="O47" s="169"/>
    </row>
    <row r="48" spans="1:15" ht="15.75">
      <c r="B48" s="138" t="s">
        <v>59</v>
      </c>
      <c r="C48" s="187"/>
      <c r="D48" s="188"/>
      <c r="E48" s="189"/>
      <c r="F48" s="188"/>
      <c r="G48" s="188"/>
      <c r="H48" s="191">
        <f>SUM(D48:G48)</f>
        <v>0</v>
      </c>
      <c r="I48" s="192"/>
      <c r="J48" s="193"/>
      <c r="K48" s="193"/>
      <c r="L48" s="194"/>
      <c r="M48" s="195"/>
      <c r="N48" s="169"/>
      <c r="O48" s="169"/>
    </row>
    <row r="49" spans="1:15" ht="15.75">
      <c r="B49" s="138" t="s">
        <v>60</v>
      </c>
      <c r="C49" s="187"/>
      <c r="D49" s="188"/>
      <c r="E49" s="189"/>
      <c r="F49" s="188"/>
      <c r="G49" s="188"/>
      <c r="H49" s="191">
        <f t="shared" ref="H49:H55" si="5">SUM(D49:G49)</f>
        <v>0</v>
      </c>
      <c r="I49" s="192"/>
      <c r="J49" s="193"/>
      <c r="K49" s="193"/>
      <c r="L49" s="194"/>
      <c r="M49" s="195"/>
      <c r="N49" s="169"/>
      <c r="O49" s="169"/>
    </row>
    <row r="50" spans="1:15" ht="15.75">
      <c r="B50" s="138" t="s">
        <v>61</v>
      </c>
      <c r="C50" s="187"/>
      <c r="D50" s="188"/>
      <c r="E50" s="189"/>
      <c r="F50" s="188"/>
      <c r="G50" s="188"/>
      <c r="H50" s="191">
        <f t="shared" si="5"/>
        <v>0</v>
      </c>
      <c r="I50" s="192"/>
      <c r="J50" s="193"/>
      <c r="K50" s="193"/>
      <c r="L50" s="194"/>
      <c r="M50" s="195"/>
      <c r="N50" s="169"/>
      <c r="O50" s="169"/>
    </row>
    <row r="51" spans="1:15" ht="15.75">
      <c r="B51" s="138" t="s">
        <v>62</v>
      </c>
      <c r="C51" s="187"/>
      <c r="D51" s="188"/>
      <c r="E51" s="189"/>
      <c r="F51" s="188"/>
      <c r="G51" s="188"/>
      <c r="H51" s="191">
        <f t="shared" si="5"/>
        <v>0</v>
      </c>
      <c r="I51" s="192"/>
      <c r="J51" s="193"/>
      <c r="K51" s="193"/>
      <c r="L51" s="194"/>
      <c r="M51" s="195"/>
      <c r="N51" s="169"/>
      <c r="O51" s="169"/>
    </row>
    <row r="52" spans="1:15" ht="15.75">
      <c r="B52" s="138" t="s">
        <v>63</v>
      </c>
      <c r="C52" s="187"/>
      <c r="D52" s="188"/>
      <c r="E52" s="189"/>
      <c r="F52" s="188"/>
      <c r="G52" s="188"/>
      <c r="H52" s="191">
        <f t="shared" si="5"/>
        <v>0</v>
      </c>
      <c r="I52" s="192"/>
      <c r="J52" s="193"/>
      <c r="K52" s="193"/>
      <c r="L52" s="194"/>
      <c r="M52" s="195"/>
      <c r="N52" s="169"/>
      <c r="O52" s="169"/>
    </row>
    <row r="53" spans="1:15" ht="15.75">
      <c r="A53" s="23"/>
      <c r="B53" s="138" t="s">
        <v>64</v>
      </c>
      <c r="C53" s="187"/>
      <c r="D53" s="188"/>
      <c r="E53" s="189"/>
      <c r="F53" s="188"/>
      <c r="G53" s="188"/>
      <c r="H53" s="191">
        <f t="shared" si="5"/>
        <v>0</v>
      </c>
      <c r="I53" s="192"/>
      <c r="J53" s="193"/>
      <c r="K53" s="193"/>
      <c r="L53" s="194"/>
      <c r="M53" s="195"/>
      <c r="N53" s="169"/>
      <c r="O53" s="169"/>
    </row>
    <row r="54" spans="1:15" s="23" customFormat="1" ht="15.75">
      <c r="A54" s="22"/>
      <c r="B54" s="138" t="s">
        <v>65</v>
      </c>
      <c r="C54" s="217"/>
      <c r="D54" s="199"/>
      <c r="E54" s="189"/>
      <c r="F54" s="199"/>
      <c r="G54" s="199"/>
      <c r="H54" s="191">
        <f t="shared" si="5"/>
        <v>0</v>
      </c>
      <c r="I54" s="200"/>
      <c r="J54" s="201"/>
      <c r="K54" s="201"/>
      <c r="L54" s="202"/>
      <c r="M54" s="195"/>
      <c r="N54" s="175"/>
      <c r="O54" s="175"/>
    </row>
    <row r="55" spans="1:15" ht="15.75">
      <c r="B55" s="138" t="s">
        <v>66</v>
      </c>
      <c r="C55" s="217"/>
      <c r="D55" s="199"/>
      <c r="E55" s="189"/>
      <c r="F55" s="199"/>
      <c r="G55" s="199"/>
      <c r="H55" s="191">
        <f t="shared" si="5"/>
        <v>0</v>
      </c>
      <c r="I55" s="200"/>
      <c r="J55" s="201"/>
      <c r="K55" s="201"/>
      <c r="L55" s="202"/>
      <c r="M55" s="195"/>
      <c r="N55" s="169"/>
      <c r="O55" s="169"/>
    </row>
    <row r="56" spans="1:15" ht="15.75">
      <c r="B56" s="203"/>
      <c r="C56" s="184" t="s">
        <v>22</v>
      </c>
      <c r="D56" s="204">
        <f>SUM(D48:D55)</f>
        <v>0</v>
      </c>
      <c r="E56" s="205">
        <f>SUM(E48:E55)</f>
        <v>0</v>
      </c>
      <c r="F56" s="204">
        <f>SUM(F48:F55)</f>
        <v>0</v>
      </c>
      <c r="G56" s="204">
        <f>SUM(G48:G55)</f>
        <v>0</v>
      </c>
      <c r="H56" s="204">
        <f>SUM(H48:H55)</f>
        <v>0</v>
      </c>
      <c r="I56" s="206">
        <f>(I48*H48)+(I49*H49)+(I50*H50)+(I51*H51)+(I52*H52)+(I53*H53)+(I54*H54)+(I55*H55)</f>
        <v>0</v>
      </c>
      <c r="J56" s="206">
        <f>SUM(J48:J55)</f>
        <v>0</v>
      </c>
      <c r="K56" s="206"/>
      <c r="L56" s="202"/>
      <c r="M56" s="207"/>
      <c r="N56" s="169"/>
      <c r="O56" s="169"/>
    </row>
    <row r="57" spans="1:15" ht="15.75">
      <c r="B57" s="184" t="s">
        <v>67</v>
      </c>
      <c r="C57" s="277"/>
      <c r="D57" s="277"/>
      <c r="E57" s="277"/>
      <c r="F57" s="277"/>
      <c r="G57" s="277"/>
      <c r="H57" s="277"/>
      <c r="I57" s="277"/>
      <c r="J57" s="278"/>
      <c r="K57" s="278"/>
      <c r="L57" s="277"/>
      <c r="M57" s="207"/>
      <c r="N57" s="169"/>
      <c r="O57" s="169"/>
    </row>
    <row r="58" spans="1:15" ht="15.75">
      <c r="B58" s="138" t="s">
        <v>68</v>
      </c>
      <c r="C58" s="187"/>
      <c r="D58" s="188"/>
      <c r="E58" s="189"/>
      <c r="F58" s="188"/>
      <c r="G58" s="188"/>
      <c r="H58" s="191">
        <f>SUM(D58:G58)</f>
        <v>0</v>
      </c>
      <c r="I58" s="192"/>
      <c r="J58" s="193"/>
      <c r="K58" s="193"/>
      <c r="L58" s="194"/>
      <c r="M58" s="207"/>
      <c r="N58" s="169"/>
      <c r="O58" s="169"/>
    </row>
    <row r="59" spans="1:15" ht="15.75">
      <c r="B59" s="138" t="s">
        <v>69</v>
      </c>
      <c r="C59" s="187"/>
      <c r="D59" s="188"/>
      <c r="E59" s="189"/>
      <c r="F59" s="188"/>
      <c r="G59" s="188"/>
      <c r="H59" s="191">
        <f t="shared" ref="H59:H65" si="6">SUM(D59:G59)</f>
        <v>0</v>
      </c>
      <c r="I59" s="192"/>
      <c r="J59" s="193"/>
      <c r="K59" s="193"/>
      <c r="L59" s="194"/>
      <c r="M59" s="207"/>
      <c r="N59" s="169"/>
      <c r="O59" s="169"/>
    </row>
    <row r="60" spans="1:15" ht="15.75">
      <c r="B60" s="138" t="s">
        <v>70</v>
      </c>
      <c r="C60" s="187"/>
      <c r="D60" s="188"/>
      <c r="E60" s="189"/>
      <c r="F60" s="188"/>
      <c r="G60" s="188"/>
      <c r="H60" s="191">
        <f t="shared" si="6"/>
        <v>0</v>
      </c>
      <c r="I60" s="192"/>
      <c r="J60" s="193"/>
      <c r="K60" s="193"/>
      <c r="L60" s="194"/>
      <c r="M60" s="207"/>
      <c r="N60" s="169"/>
      <c r="O60" s="169"/>
    </row>
    <row r="61" spans="1:15" ht="15.75">
      <c r="B61" s="138" t="s">
        <v>71</v>
      </c>
      <c r="C61" s="187"/>
      <c r="D61" s="188"/>
      <c r="E61" s="189"/>
      <c r="F61" s="188"/>
      <c r="G61" s="188"/>
      <c r="H61" s="191">
        <f t="shared" si="6"/>
        <v>0</v>
      </c>
      <c r="I61" s="192"/>
      <c r="J61" s="193"/>
      <c r="K61" s="193"/>
      <c r="L61" s="194"/>
      <c r="M61" s="207"/>
      <c r="N61" s="169"/>
      <c r="O61" s="169"/>
    </row>
    <row r="62" spans="1:15" ht="15.75">
      <c r="B62" s="138" t="s">
        <v>72</v>
      </c>
      <c r="C62" s="187"/>
      <c r="D62" s="188"/>
      <c r="E62" s="189"/>
      <c r="F62" s="188"/>
      <c r="G62" s="188"/>
      <c r="H62" s="191">
        <f t="shared" si="6"/>
        <v>0</v>
      </c>
      <c r="I62" s="192"/>
      <c r="J62" s="193"/>
      <c r="K62" s="193"/>
      <c r="L62" s="194"/>
      <c r="M62" s="207"/>
      <c r="N62" s="169"/>
      <c r="O62" s="169"/>
    </row>
    <row r="63" spans="1:15" ht="15.75">
      <c r="B63" s="138" t="s">
        <v>73</v>
      </c>
      <c r="C63" s="187"/>
      <c r="D63" s="188"/>
      <c r="E63" s="189"/>
      <c r="F63" s="188"/>
      <c r="G63" s="188"/>
      <c r="H63" s="191">
        <f t="shared" si="6"/>
        <v>0</v>
      </c>
      <c r="I63" s="192"/>
      <c r="J63" s="193"/>
      <c r="K63" s="193"/>
      <c r="L63" s="194"/>
      <c r="M63" s="207"/>
      <c r="N63" s="169"/>
      <c r="O63" s="169"/>
    </row>
    <row r="64" spans="1:15" ht="15.75">
      <c r="B64" s="138" t="s">
        <v>74</v>
      </c>
      <c r="C64" s="217"/>
      <c r="D64" s="199"/>
      <c r="E64" s="189"/>
      <c r="F64" s="199"/>
      <c r="G64" s="199"/>
      <c r="H64" s="191">
        <f t="shared" si="6"/>
        <v>0</v>
      </c>
      <c r="I64" s="200"/>
      <c r="J64" s="201"/>
      <c r="K64" s="201"/>
      <c r="L64" s="202"/>
      <c r="M64" s="207"/>
      <c r="N64" s="169"/>
      <c r="O64" s="169"/>
    </row>
    <row r="65" spans="1:15" ht="15.75">
      <c r="B65" s="138" t="s">
        <v>75</v>
      </c>
      <c r="C65" s="217"/>
      <c r="D65" s="199"/>
      <c r="E65" s="189"/>
      <c r="F65" s="199"/>
      <c r="G65" s="199"/>
      <c r="H65" s="191">
        <f t="shared" si="6"/>
        <v>0</v>
      </c>
      <c r="I65" s="200"/>
      <c r="J65" s="201"/>
      <c r="K65" s="201"/>
      <c r="L65" s="202"/>
      <c r="M65" s="207"/>
      <c r="N65" s="169"/>
      <c r="O65" s="169"/>
    </row>
    <row r="66" spans="1:15" ht="15.75">
      <c r="B66" s="203"/>
      <c r="C66" s="184" t="s">
        <v>22</v>
      </c>
      <c r="D66" s="204">
        <f>SUM(D58:D65)</f>
        <v>0</v>
      </c>
      <c r="E66" s="218">
        <f>SUM(E58:E65)</f>
        <v>0</v>
      </c>
      <c r="F66" s="204">
        <f>SUM(F58:F65)</f>
        <v>0</v>
      </c>
      <c r="G66" s="204">
        <f>SUM(G58:G65)</f>
        <v>0</v>
      </c>
      <c r="H66" s="204">
        <f>SUM(H58:H65)</f>
        <v>0</v>
      </c>
      <c r="I66" s="206">
        <f>(I58*H58)+(I59*H59)+(I60*H60)+(I61*H61)+(I62*H62)+(I63*H63)+(I64*H64)+(I65*H65)</f>
        <v>0</v>
      </c>
      <c r="J66" s="206">
        <f>SUM(J58:J65)</f>
        <v>0</v>
      </c>
      <c r="K66" s="206"/>
      <c r="L66" s="202"/>
      <c r="M66" s="207"/>
      <c r="N66" s="169"/>
      <c r="O66" s="169"/>
    </row>
    <row r="67" spans="1:15" ht="15.75">
      <c r="B67" s="219"/>
      <c r="C67" s="220"/>
      <c r="D67" s="221"/>
      <c r="E67" s="166"/>
      <c r="F67" s="221"/>
      <c r="G67" s="221"/>
      <c r="H67" s="221"/>
      <c r="I67" s="221"/>
      <c r="J67" s="221"/>
      <c r="K67" s="221"/>
      <c r="L67" s="221"/>
      <c r="M67" s="222"/>
      <c r="N67" s="169"/>
      <c r="O67" s="169"/>
    </row>
    <row r="68" spans="1:15" ht="51" customHeight="1">
      <c r="B68" s="184" t="s">
        <v>76</v>
      </c>
      <c r="C68" s="280" t="s">
        <v>77</v>
      </c>
      <c r="D68" s="280"/>
      <c r="E68" s="280"/>
      <c r="F68" s="280"/>
      <c r="G68" s="280"/>
      <c r="H68" s="280"/>
      <c r="I68" s="280"/>
      <c r="J68" s="274"/>
      <c r="K68" s="274"/>
      <c r="L68" s="280"/>
      <c r="M68" s="185"/>
      <c r="N68" s="169"/>
      <c r="O68" s="169"/>
    </row>
    <row r="69" spans="1:15" ht="30" customHeight="1">
      <c r="B69" s="184" t="s">
        <v>78</v>
      </c>
      <c r="C69" s="273" t="s">
        <v>79</v>
      </c>
      <c r="D69" s="273"/>
      <c r="E69" s="273"/>
      <c r="F69" s="273"/>
      <c r="G69" s="273"/>
      <c r="H69" s="273"/>
      <c r="I69" s="273"/>
      <c r="J69" s="274"/>
      <c r="K69" s="274"/>
      <c r="L69" s="273"/>
      <c r="M69" s="186"/>
      <c r="N69" s="169"/>
      <c r="O69" s="169"/>
    </row>
    <row r="70" spans="1:15" ht="41.25" customHeight="1">
      <c r="B70" s="138" t="s">
        <v>80</v>
      </c>
      <c r="C70" s="187" t="s">
        <v>81</v>
      </c>
      <c r="D70" s="188"/>
      <c r="E70" s="189"/>
      <c r="F70" s="193">
        <v>16000</v>
      </c>
      <c r="G70" s="188"/>
      <c r="H70" s="191">
        <f>SUM(D70:G70)</f>
        <v>16000</v>
      </c>
      <c r="I70" s="192">
        <v>0.3</v>
      </c>
      <c r="J70" s="264">
        <v>14200</v>
      </c>
      <c r="K70" s="255" t="s">
        <v>738</v>
      </c>
      <c r="L70" s="194"/>
      <c r="M70" s="195"/>
      <c r="N70" s="169"/>
      <c r="O70" s="169"/>
    </row>
    <row r="71" spans="1:15" ht="36" customHeight="1">
      <c r="B71" s="138" t="s">
        <v>82</v>
      </c>
      <c r="C71" s="187" t="s">
        <v>83</v>
      </c>
      <c r="D71" s="188"/>
      <c r="E71" s="189"/>
      <c r="F71" s="193">
        <v>35000</v>
      </c>
      <c r="G71" s="188"/>
      <c r="H71" s="191">
        <f t="shared" ref="H71:H73" si="7">SUM(D71:G71)</f>
        <v>35000</v>
      </c>
      <c r="I71" s="192">
        <v>0.25</v>
      </c>
      <c r="J71" s="264">
        <v>25000</v>
      </c>
      <c r="K71" s="255" t="s">
        <v>739</v>
      </c>
      <c r="L71" s="194"/>
      <c r="M71" s="195"/>
      <c r="N71" s="169"/>
      <c r="O71" s="169"/>
    </row>
    <row r="72" spans="1:15" ht="54.75" customHeight="1">
      <c r="B72" s="138" t="s">
        <v>84</v>
      </c>
      <c r="C72" s="187" t="s">
        <v>85</v>
      </c>
      <c r="D72" s="188"/>
      <c r="E72" s="189"/>
      <c r="F72" s="193">
        <v>35428</v>
      </c>
      <c r="G72" s="188"/>
      <c r="H72" s="191">
        <f t="shared" si="7"/>
        <v>35428</v>
      </c>
      <c r="I72" s="192">
        <v>0.3</v>
      </c>
      <c r="J72" s="264">
        <v>36555</v>
      </c>
      <c r="K72" s="255" t="s">
        <v>740</v>
      </c>
      <c r="L72" s="194"/>
      <c r="M72" s="195"/>
      <c r="N72" s="169"/>
      <c r="O72" s="169"/>
    </row>
    <row r="73" spans="1:15" ht="71.25" customHeight="1">
      <c r="B73" s="138" t="s">
        <v>86</v>
      </c>
      <c r="C73" s="187" t="s">
        <v>87</v>
      </c>
      <c r="D73" s="188"/>
      <c r="E73" s="189"/>
      <c r="F73" s="193">
        <v>80000</v>
      </c>
      <c r="G73" s="188"/>
      <c r="H73" s="191">
        <f t="shared" si="7"/>
        <v>80000</v>
      </c>
      <c r="I73" s="192">
        <v>0.25</v>
      </c>
      <c r="J73" s="264">
        <v>73012</v>
      </c>
      <c r="K73" s="255" t="s">
        <v>741</v>
      </c>
      <c r="L73" s="194"/>
      <c r="M73" s="195"/>
      <c r="N73" s="169"/>
      <c r="O73" s="169"/>
    </row>
    <row r="74" spans="1:15" ht="15.75">
      <c r="B74" s="138" t="s">
        <v>88</v>
      </c>
      <c r="C74" s="187"/>
      <c r="D74" s="188"/>
      <c r="E74" s="189"/>
      <c r="F74" s="188"/>
      <c r="G74" s="188"/>
      <c r="H74" s="191">
        <f t="shared" ref="H74:H77" si="8">SUM(D74:G74)</f>
        <v>0</v>
      </c>
      <c r="I74" s="192"/>
      <c r="J74" s="193"/>
      <c r="K74" s="193"/>
      <c r="L74" s="194"/>
      <c r="M74" s="195"/>
      <c r="N74" s="169"/>
      <c r="O74" s="169"/>
    </row>
    <row r="75" spans="1:15" ht="15.75">
      <c r="B75" s="138" t="s">
        <v>89</v>
      </c>
      <c r="C75" s="187"/>
      <c r="D75" s="188"/>
      <c r="E75" s="189"/>
      <c r="F75" s="188"/>
      <c r="G75" s="188"/>
      <c r="H75" s="191">
        <f t="shared" si="8"/>
        <v>0</v>
      </c>
      <c r="I75" s="192"/>
      <c r="J75" s="193"/>
      <c r="K75" s="193"/>
      <c r="L75" s="194"/>
      <c r="M75" s="195"/>
      <c r="N75" s="169"/>
      <c r="O75" s="169"/>
    </row>
    <row r="76" spans="1:15" ht="15.75">
      <c r="A76" s="23"/>
      <c r="B76" s="138" t="s">
        <v>90</v>
      </c>
      <c r="C76" s="217"/>
      <c r="D76" s="199"/>
      <c r="E76" s="189"/>
      <c r="F76" s="199"/>
      <c r="G76" s="199"/>
      <c r="H76" s="191">
        <f t="shared" si="8"/>
        <v>0</v>
      </c>
      <c r="I76" s="200"/>
      <c r="J76" s="201"/>
      <c r="K76" s="201"/>
      <c r="L76" s="202"/>
      <c r="M76" s="195"/>
      <c r="N76" s="169"/>
      <c r="O76" s="169"/>
    </row>
    <row r="77" spans="1:15" s="23" customFormat="1" ht="15.75">
      <c r="B77" s="138" t="s">
        <v>91</v>
      </c>
      <c r="C77" s="217"/>
      <c r="D77" s="199"/>
      <c r="E77" s="189"/>
      <c r="F77" s="199"/>
      <c r="G77" s="199"/>
      <c r="H77" s="191">
        <f t="shared" si="8"/>
        <v>0</v>
      </c>
      <c r="I77" s="200"/>
      <c r="J77" s="201"/>
      <c r="K77" s="201"/>
      <c r="L77" s="202"/>
      <c r="M77" s="195"/>
      <c r="N77" s="175"/>
      <c r="O77" s="175"/>
    </row>
    <row r="78" spans="1:15" s="23" customFormat="1" ht="15.75">
      <c r="A78" s="22"/>
      <c r="B78" s="203"/>
      <c r="C78" s="184" t="s">
        <v>22</v>
      </c>
      <c r="D78" s="204">
        <f>SUM(D70:D77)</f>
        <v>0</v>
      </c>
      <c r="E78" s="205">
        <f>SUM(E70:E77)</f>
        <v>0</v>
      </c>
      <c r="F78" s="204">
        <f>SUM(F70:F77)</f>
        <v>166428</v>
      </c>
      <c r="G78" s="204">
        <f>SUM(G70:G77)</f>
        <v>0</v>
      </c>
      <c r="H78" s="213">
        <f>SUM(H70:H77)</f>
        <v>166428</v>
      </c>
      <c r="I78" s="206">
        <f>(I70*H70)+(I71*H71)+(I72*H72)+(I73*H73)+(I74*H74)+(I75*H75)+(I76*H76)+(I77*H77)</f>
        <v>44178.400000000001</v>
      </c>
      <c r="J78" s="206">
        <f>SUM(J70:J77)</f>
        <v>148767</v>
      </c>
      <c r="K78" s="206"/>
      <c r="L78" s="202"/>
      <c r="M78" s="207"/>
      <c r="N78" s="175"/>
      <c r="O78" s="175"/>
    </row>
    <row r="79" spans="1:15" ht="35.25" customHeight="1">
      <c r="B79" s="184" t="s">
        <v>92</v>
      </c>
      <c r="C79" s="273" t="s">
        <v>93</v>
      </c>
      <c r="D79" s="273"/>
      <c r="E79" s="273"/>
      <c r="F79" s="273"/>
      <c r="G79" s="273"/>
      <c r="H79" s="273"/>
      <c r="I79" s="273"/>
      <c r="J79" s="274"/>
      <c r="K79" s="274"/>
      <c r="L79" s="273"/>
      <c r="M79" s="186"/>
      <c r="N79" s="169"/>
      <c r="O79" s="169"/>
    </row>
    <row r="80" spans="1:15" ht="54" customHeight="1">
      <c r="B80" s="138" t="s">
        <v>94</v>
      </c>
      <c r="C80" s="187" t="s">
        <v>95</v>
      </c>
      <c r="D80" s="188"/>
      <c r="E80" s="189"/>
      <c r="F80" s="193">
        <v>63200</v>
      </c>
      <c r="G80" s="188"/>
      <c r="H80" s="191">
        <f>SUM(D80:G80)</f>
        <v>63200</v>
      </c>
      <c r="I80" s="192">
        <v>0.2</v>
      </c>
      <c r="J80" s="260">
        <v>84577</v>
      </c>
      <c r="K80" s="261" t="s">
        <v>719</v>
      </c>
      <c r="L80" s="194"/>
      <c r="M80" s="195"/>
      <c r="N80" s="169"/>
      <c r="O80" s="169"/>
    </row>
    <row r="81" spans="1:15" ht="69.75" customHeight="1">
      <c r="B81" s="138" t="s">
        <v>96</v>
      </c>
      <c r="C81" s="187" t="s">
        <v>97</v>
      </c>
      <c r="D81" s="188"/>
      <c r="E81" s="189"/>
      <c r="F81" s="193"/>
      <c r="G81" s="188"/>
      <c r="H81" s="191">
        <f t="shared" ref="H81:H84" si="9">SUM(D81:G81)</f>
        <v>0</v>
      </c>
      <c r="I81" s="192"/>
      <c r="J81" s="261"/>
      <c r="K81" s="261"/>
      <c r="L81" s="194"/>
      <c r="M81" s="195"/>
      <c r="N81" s="169"/>
      <c r="O81" s="169"/>
    </row>
    <row r="82" spans="1:15" ht="93" customHeight="1">
      <c r="B82" s="138" t="s">
        <v>98</v>
      </c>
      <c r="C82" s="187" t="s">
        <v>99</v>
      </c>
      <c r="D82" s="188"/>
      <c r="E82" s="189"/>
      <c r="F82" s="193">
        <v>70000</v>
      </c>
      <c r="G82" s="188"/>
      <c r="H82" s="191">
        <f t="shared" si="9"/>
        <v>70000</v>
      </c>
      <c r="I82" s="192">
        <v>0.2</v>
      </c>
      <c r="J82" s="260">
        <v>99823</v>
      </c>
      <c r="K82" s="261" t="s">
        <v>720</v>
      </c>
      <c r="L82" s="194"/>
      <c r="M82" s="195"/>
      <c r="N82" s="169"/>
      <c r="O82" s="169"/>
    </row>
    <row r="83" spans="1:15" ht="40.5" customHeight="1">
      <c r="B83" s="138" t="s">
        <v>100</v>
      </c>
      <c r="C83" s="187" t="s">
        <v>101</v>
      </c>
      <c r="D83" s="188"/>
      <c r="E83" s="189"/>
      <c r="F83" s="193">
        <v>75000</v>
      </c>
      <c r="G83" s="188"/>
      <c r="H83" s="191">
        <f t="shared" si="9"/>
        <v>75000</v>
      </c>
      <c r="I83" s="192">
        <v>0.2</v>
      </c>
      <c r="J83" s="260">
        <v>75576.03</v>
      </c>
      <c r="K83" s="261" t="s">
        <v>721</v>
      </c>
      <c r="L83" s="194"/>
      <c r="M83" s="195"/>
      <c r="N83" s="169"/>
      <c r="O83" s="169"/>
    </row>
    <row r="84" spans="1:15" ht="68.25" customHeight="1">
      <c r="B84" s="138" t="s">
        <v>102</v>
      </c>
      <c r="C84" s="187" t="s">
        <v>103</v>
      </c>
      <c r="D84" s="188"/>
      <c r="E84" s="189"/>
      <c r="F84" s="193">
        <v>33180</v>
      </c>
      <c r="G84" s="188"/>
      <c r="H84" s="191">
        <f t="shared" si="9"/>
        <v>33180</v>
      </c>
      <c r="I84" s="192">
        <v>0.2</v>
      </c>
      <c r="J84" s="260">
        <v>14200</v>
      </c>
      <c r="K84" s="261"/>
      <c r="L84" s="194"/>
      <c r="M84" s="195"/>
      <c r="N84" s="169"/>
      <c r="O84" s="169"/>
    </row>
    <row r="85" spans="1:15" ht="15.75">
      <c r="B85" s="138" t="s">
        <v>104</v>
      </c>
      <c r="C85" s="187"/>
      <c r="D85" s="188"/>
      <c r="E85" s="189"/>
      <c r="F85" s="188"/>
      <c r="G85" s="188"/>
      <c r="H85" s="191">
        <f t="shared" ref="H85:H87" si="10">SUM(D85:G85)</f>
        <v>0</v>
      </c>
      <c r="I85" s="192"/>
      <c r="J85" s="193"/>
      <c r="K85" s="193"/>
      <c r="L85" s="194"/>
      <c r="M85" s="195"/>
      <c r="N85" s="169"/>
      <c r="O85" s="169"/>
    </row>
    <row r="86" spans="1:15" ht="15.75">
      <c r="B86" s="138" t="s">
        <v>105</v>
      </c>
      <c r="C86" s="217"/>
      <c r="D86" s="199"/>
      <c r="E86" s="189"/>
      <c r="F86" s="199"/>
      <c r="G86" s="199"/>
      <c r="H86" s="191">
        <f t="shared" si="10"/>
        <v>0</v>
      </c>
      <c r="I86" s="200"/>
      <c r="J86" s="201"/>
      <c r="K86" s="201"/>
      <c r="L86" s="202"/>
      <c r="M86" s="195"/>
      <c r="N86" s="169"/>
      <c r="O86" s="169"/>
    </row>
    <row r="87" spans="1:15" ht="15.75">
      <c r="B87" s="138" t="s">
        <v>106</v>
      </c>
      <c r="C87" s="217"/>
      <c r="D87" s="199"/>
      <c r="E87" s="189"/>
      <c r="F87" s="199"/>
      <c r="G87" s="199"/>
      <c r="H87" s="191">
        <f t="shared" si="10"/>
        <v>0</v>
      </c>
      <c r="I87" s="200"/>
      <c r="J87" s="201"/>
      <c r="K87" s="201"/>
      <c r="L87" s="202"/>
      <c r="M87" s="195"/>
      <c r="N87" s="169"/>
      <c r="O87" s="169"/>
    </row>
    <row r="88" spans="1:15" ht="15.75">
      <c r="B88" s="203"/>
      <c r="C88" s="184" t="s">
        <v>22</v>
      </c>
      <c r="D88" s="213">
        <f>SUM(D80:D87)</f>
        <v>0</v>
      </c>
      <c r="E88" s="154">
        <f>SUM(E80:E87)</f>
        <v>0</v>
      </c>
      <c r="F88" s="213">
        <f>SUM(F80:F87)</f>
        <v>241380</v>
      </c>
      <c r="G88" s="213">
        <f>SUM(G80:G87)</f>
        <v>0</v>
      </c>
      <c r="H88" s="213">
        <f>SUM(H80:H87)</f>
        <v>241380</v>
      </c>
      <c r="I88" s="206">
        <f>(I80*H80)+(I81*H81)+(I82*H82)+(I83*H83)+(I84*H84)+(I85*H85)+(I86*H86)+(I87*H87)</f>
        <v>48276</v>
      </c>
      <c r="J88" s="206">
        <f>SUM(J80:J87)</f>
        <v>274176.03000000003</v>
      </c>
      <c r="K88" s="206"/>
      <c r="L88" s="202"/>
      <c r="M88" s="207"/>
      <c r="N88" s="169"/>
      <c r="O88" s="169"/>
    </row>
    <row r="89" spans="1:15" ht="35.25" customHeight="1">
      <c r="B89" s="184" t="s">
        <v>107</v>
      </c>
      <c r="C89" s="273" t="s">
        <v>108</v>
      </c>
      <c r="D89" s="273"/>
      <c r="E89" s="273"/>
      <c r="F89" s="273"/>
      <c r="G89" s="273"/>
      <c r="H89" s="273"/>
      <c r="I89" s="273"/>
      <c r="J89" s="274"/>
      <c r="K89" s="274"/>
      <c r="L89" s="273"/>
      <c r="M89" s="186"/>
      <c r="N89" s="169"/>
      <c r="O89" s="169"/>
    </row>
    <row r="90" spans="1:15" ht="83.25" customHeight="1">
      <c r="A90" s="164"/>
      <c r="B90" s="138" t="s">
        <v>109</v>
      </c>
      <c r="C90" s="187" t="s">
        <v>110</v>
      </c>
      <c r="D90" s="188"/>
      <c r="E90" s="165">
        <f>213381.48-(79116.28/3)</f>
        <v>187009.38666666669</v>
      </c>
      <c r="F90" s="188"/>
      <c r="G90" s="188"/>
      <c r="H90" s="191">
        <f>SUM(D90:G90)</f>
        <v>187009.38666666669</v>
      </c>
      <c r="I90" s="223">
        <v>0.25</v>
      </c>
      <c r="J90" s="224">
        <v>179885.26935083879</v>
      </c>
      <c r="K90" s="268" t="s">
        <v>729</v>
      </c>
      <c r="L90" s="194"/>
      <c r="M90" s="195"/>
      <c r="N90" s="169"/>
      <c r="O90" s="169"/>
    </row>
    <row r="91" spans="1:15" ht="84" customHeight="1">
      <c r="A91" s="164"/>
      <c r="B91" s="138" t="s">
        <v>111</v>
      </c>
      <c r="C91" s="187" t="s">
        <v>112</v>
      </c>
      <c r="D91" s="188"/>
      <c r="E91" s="165">
        <f>183806.29-(79116.28/3)</f>
        <v>157434.19666666668</v>
      </c>
      <c r="F91" s="188"/>
      <c r="G91" s="188"/>
      <c r="H91" s="191">
        <f t="shared" ref="H91:H97" si="11">SUM(D91:G91)</f>
        <v>157434.19666666668</v>
      </c>
      <c r="I91" s="223">
        <v>0.35</v>
      </c>
      <c r="J91" s="225">
        <v>144938.13808169219</v>
      </c>
      <c r="K91" s="269" t="s">
        <v>730</v>
      </c>
      <c r="L91" s="194"/>
      <c r="M91" s="195"/>
      <c r="N91" s="169"/>
      <c r="O91" s="169"/>
    </row>
    <row r="92" spans="1:15" ht="53.25" customHeight="1">
      <c r="A92" s="164"/>
      <c r="B92" s="138" t="s">
        <v>113</v>
      </c>
      <c r="C92" s="187" t="s">
        <v>114</v>
      </c>
      <c r="D92" s="188"/>
      <c r="E92" s="165">
        <f>137060.32-(79116.28/3)</f>
        <v>110688.22666666667</v>
      </c>
      <c r="F92" s="188"/>
      <c r="G92" s="188"/>
      <c r="H92" s="191">
        <f t="shared" si="11"/>
        <v>110688.22666666667</v>
      </c>
      <c r="I92" s="223">
        <v>0.45</v>
      </c>
      <c r="J92" s="225">
        <v>128401.74091970874</v>
      </c>
      <c r="K92" s="269" t="s">
        <v>731</v>
      </c>
      <c r="L92" s="194"/>
      <c r="M92" s="195"/>
      <c r="N92" s="169"/>
      <c r="O92" s="169"/>
    </row>
    <row r="93" spans="1:15" ht="15.75">
      <c r="A93" s="23"/>
      <c r="B93" s="138" t="s">
        <v>115</v>
      </c>
      <c r="C93" s="187"/>
      <c r="D93" s="188"/>
      <c r="E93" s="226"/>
      <c r="F93" s="227"/>
      <c r="G93" s="227"/>
      <c r="H93" s="228">
        <f t="shared" si="11"/>
        <v>0</v>
      </c>
      <c r="I93" s="229"/>
      <c r="J93" s="193"/>
      <c r="K93" s="193"/>
      <c r="L93" s="194"/>
      <c r="M93" s="195"/>
      <c r="N93" s="169"/>
      <c r="O93" s="169"/>
    </row>
    <row r="94" spans="1:15" s="23" customFormat="1" ht="15.75">
      <c r="A94" s="22"/>
      <c r="B94" s="138" t="s">
        <v>116</v>
      </c>
      <c r="C94" s="187"/>
      <c r="D94" s="188"/>
      <c r="E94" s="189"/>
      <c r="F94" s="188"/>
      <c r="G94" s="188"/>
      <c r="H94" s="191">
        <f t="shared" si="11"/>
        <v>0</v>
      </c>
      <c r="I94" s="192"/>
      <c r="J94" s="193"/>
      <c r="K94" s="193"/>
      <c r="L94" s="194"/>
      <c r="M94" s="195"/>
      <c r="N94" s="175"/>
      <c r="O94" s="175"/>
    </row>
    <row r="95" spans="1:15" ht="15.75">
      <c r="B95" s="138" t="s">
        <v>117</v>
      </c>
      <c r="C95" s="187"/>
      <c r="D95" s="188"/>
      <c r="E95" s="189"/>
      <c r="F95" s="188"/>
      <c r="G95" s="188"/>
      <c r="H95" s="191">
        <f t="shared" si="11"/>
        <v>0</v>
      </c>
      <c r="I95" s="192"/>
      <c r="J95" s="193"/>
      <c r="K95" s="193"/>
      <c r="L95" s="194"/>
      <c r="M95" s="195"/>
      <c r="N95" s="169"/>
      <c r="O95" s="169"/>
    </row>
    <row r="96" spans="1:15" ht="15.75">
      <c r="B96" s="138" t="s">
        <v>118</v>
      </c>
      <c r="C96" s="217"/>
      <c r="D96" s="199"/>
      <c r="E96" s="189"/>
      <c r="F96" s="199"/>
      <c r="G96" s="199"/>
      <c r="H96" s="191">
        <f t="shared" si="11"/>
        <v>0</v>
      </c>
      <c r="I96" s="200"/>
      <c r="J96" s="201"/>
      <c r="K96" s="201"/>
      <c r="L96" s="202"/>
      <c r="M96" s="195"/>
      <c r="N96" s="169"/>
      <c r="O96" s="169"/>
    </row>
    <row r="97" spans="2:15" ht="15.75">
      <c r="B97" s="138" t="s">
        <v>119</v>
      </c>
      <c r="C97" s="217"/>
      <c r="D97" s="199"/>
      <c r="E97" s="189"/>
      <c r="F97" s="199"/>
      <c r="G97" s="199"/>
      <c r="H97" s="191">
        <f t="shared" si="11"/>
        <v>0</v>
      </c>
      <c r="I97" s="200"/>
      <c r="J97" s="201"/>
      <c r="K97" s="201"/>
      <c r="L97" s="202"/>
      <c r="M97" s="195"/>
      <c r="N97" s="169"/>
      <c r="O97" s="169"/>
    </row>
    <row r="98" spans="2:15" ht="15.75">
      <c r="B98" s="203"/>
      <c r="C98" s="184" t="s">
        <v>22</v>
      </c>
      <c r="D98" s="213">
        <f>SUM(D90:D97)</f>
        <v>0</v>
      </c>
      <c r="E98" s="154">
        <f>SUM(E90:E97)</f>
        <v>455131.81000000006</v>
      </c>
      <c r="F98" s="213">
        <f>SUM(F90:F97)</f>
        <v>0</v>
      </c>
      <c r="G98" s="213">
        <f>SUM(G90:G97)</f>
        <v>0</v>
      </c>
      <c r="H98" s="213">
        <f>SUM(H90:H97)</f>
        <v>455131.81000000006</v>
      </c>
      <c r="I98" s="206">
        <f>(I90*H90)+(I91*H91)+(I92*H92)+(I93*H93)+(I94*H94)+(I95*H95)+(I96*H96)+(I97*H97)</f>
        <v>151664.01750000002</v>
      </c>
      <c r="J98" s="206">
        <f>SUM(J91:J97)</f>
        <v>273339.8790014009</v>
      </c>
      <c r="K98" s="206"/>
      <c r="L98" s="202"/>
      <c r="M98" s="207"/>
      <c r="N98" s="169"/>
      <c r="O98" s="169"/>
    </row>
    <row r="99" spans="2:15" ht="29.25" customHeight="1">
      <c r="B99" s="184" t="s">
        <v>120</v>
      </c>
      <c r="C99" s="273" t="str">
        <f>'[1]1) Budget Table'!$C$97</f>
        <v xml:space="preserve">Improved management and delivery of basic services in a responsive, accountable and inclusive way </v>
      </c>
      <c r="D99" s="273"/>
      <c r="E99" s="273"/>
      <c r="F99" s="273"/>
      <c r="G99" s="273"/>
      <c r="H99" s="273"/>
      <c r="I99" s="273"/>
      <c r="J99" s="274"/>
      <c r="K99" s="274"/>
      <c r="L99" s="273"/>
      <c r="M99" s="186"/>
      <c r="N99" s="169"/>
      <c r="O99" s="169"/>
    </row>
    <row r="100" spans="2:15" ht="91.5" customHeight="1">
      <c r="B100" s="138" t="s">
        <v>121</v>
      </c>
      <c r="C100" s="187" t="s">
        <v>122</v>
      </c>
      <c r="D100" s="188"/>
      <c r="E100" s="165">
        <v>60739.16</v>
      </c>
      <c r="F100" s="188"/>
      <c r="G100" s="230"/>
      <c r="H100" s="191">
        <f>SUM(D100:G100)</f>
        <v>60739.16</v>
      </c>
      <c r="I100" s="223">
        <v>0.35</v>
      </c>
      <c r="J100" s="231">
        <v>61835.757315827883</v>
      </c>
      <c r="K100" s="270" t="s">
        <v>732</v>
      </c>
      <c r="L100" s="194"/>
      <c r="M100" s="195"/>
      <c r="N100" s="169"/>
      <c r="O100" s="169"/>
    </row>
    <row r="101" spans="2:15" ht="78" customHeight="1">
      <c r="B101" s="138" t="s">
        <v>123</v>
      </c>
      <c r="C101" s="187" t="s">
        <v>124</v>
      </c>
      <c r="D101" s="188"/>
      <c r="E101" s="165">
        <v>45157.17</v>
      </c>
      <c r="F101" s="188"/>
      <c r="G101" s="230"/>
      <c r="H101" s="191">
        <f t="shared" ref="H101:H107" si="12">SUM(D101:G101)</f>
        <v>45157.17</v>
      </c>
      <c r="I101" s="223">
        <v>0.35</v>
      </c>
      <c r="J101" s="167">
        <v>41607.405251641132</v>
      </c>
      <c r="K101" s="271" t="s">
        <v>733</v>
      </c>
      <c r="L101" s="194"/>
      <c r="M101" s="195"/>
      <c r="N101" s="169"/>
      <c r="O101" s="169"/>
    </row>
    <row r="102" spans="2:15" ht="56.25" customHeight="1">
      <c r="B102" s="138" t="s">
        <v>125</v>
      </c>
      <c r="C102" s="187" t="s">
        <v>126</v>
      </c>
      <c r="D102" s="188"/>
      <c r="E102" s="165">
        <v>45157.17</v>
      </c>
      <c r="F102" s="188"/>
      <c r="G102" s="230"/>
      <c r="H102" s="191">
        <f t="shared" si="12"/>
        <v>45157.17</v>
      </c>
      <c r="I102" s="223">
        <v>0.3</v>
      </c>
      <c r="J102" s="231">
        <v>47329.241713855212</v>
      </c>
      <c r="K102" s="270" t="s">
        <v>731</v>
      </c>
      <c r="L102" s="194"/>
      <c r="M102" s="195"/>
      <c r="N102" s="169"/>
      <c r="O102" s="169"/>
    </row>
    <row r="103" spans="2:15" ht="15.75">
      <c r="B103" s="138" t="s">
        <v>127</v>
      </c>
      <c r="C103" s="187"/>
      <c r="D103" s="188"/>
      <c r="E103" s="226"/>
      <c r="F103" s="227"/>
      <c r="G103" s="227"/>
      <c r="H103" s="228">
        <f t="shared" si="12"/>
        <v>0</v>
      </c>
      <c r="I103" s="229"/>
      <c r="J103" s="193"/>
      <c r="K103" s="193"/>
      <c r="L103" s="194"/>
      <c r="M103" s="195"/>
      <c r="N103" s="169"/>
      <c r="O103" s="169"/>
    </row>
    <row r="104" spans="2:15" ht="15.75">
      <c r="B104" s="138" t="s">
        <v>128</v>
      </c>
      <c r="C104" s="187"/>
      <c r="D104" s="188"/>
      <c r="E104" s="189"/>
      <c r="F104" s="188"/>
      <c r="G104" s="188"/>
      <c r="H104" s="191">
        <f t="shared" si="12"/>
        <v>0</v>
      </c>
      <c r="I104" s="192"/>
      <c r="J104" s="193"/>
      <c r="K104" s="193"/>
      <c r="L104" s="194"/>
      <c r="M104" s="195"/>
      <c r="N104" s="169"/>
      <c r="O104" s="169"/>
    </row>
    <row r="105" spans="2:15" ht="15.75">
      <c r="B105" s="138" t="s">
        <v>129</v>
      </c>
      <c r="C105" s="187"/>
      <c r="D105" s="188"/>
      <c r="E105" s="189"/>
      <c r="F105" s="188"/>
      <c r="G105" s="188"/>
      <c r="H105" s="191">
        <f t="shared" si="12"/>
        <v>0</v>
      </c>
      <c r="I105" s="192"/>
      <c r="J105" s="193"/>
      <c r="K105" s="193"/>
      <c r="L105" s="194"/>
      <c r="M105" s="195"/>
      <c r="N105" s="169"/>
      <c r="O105" s="169"/>
    </row>
    <row r="106" spans="2:15" ht="15.75">
      <c r="B106" s="138" t="s">
        <v>130</v>
      </c>
      <c r="C106" s="217"/>
      <c r="D106" s="199"/>
      <c r="E106" s="189"/>
      <c r="F106" s="199"/>
      <c r="G106" s="199"/>
      <c r="H106" s="191">
        <f t="shared" si="12"/>
        <v>0</v>
      </c>
      <c r="I106" s="200"/>
      <c r="J106" s="201"/>
      <c r="K106" s="201"/>
      <c r="L106" s="202"/>
      <c r="M106" s="195"/>
      <c r="N106" s="169"/>
      <c r="O106" s="169"/>
    </row>
    <row r="107" spans="2:15" ht="15.75">
      <c r="B107" s="138" t="s">
        <v>131</v>
      </c>
      <c r="C107" s="217"/>
      <c r="D107" s="199"/>
      <c r="E107" s="189"/>
      <c r="F107" s="199"/>
      <c r="G107" s="199"/>
      <c r="H107" s="191">
        <f t="shared" si="12"/>
        <v>0</v>
      </c>
      <c r="I107" s="200"/>
      <c r="J107" s="201"/>
      <c r="K107" s="201"/>
      <c r="L107" s="202"/>
      <c r="M107" s="195"/>
      <c r="N107" s="169"/>
      <c r="O107" s="169"/>
    </row>
    <row r="108" spans="2:15" ht="18" customHeight="1">
      <c r="B108" s="203"/>
      <c r="C108" s="184" t="s">
        <v>22</v>
      </c>
      <c r="D108" s="204">
        <f>SUM(D100:D107)</f>
        <v>0</v>
      </c>
      <c r="E108" s="205">
        <f>SUM(E100:E107)</f>
        <v>151053.5</v>
      </c>
      <c r="F108" s="204">
        <f>SUM(F100:F107)</f>
        <v>0</v>
      </c>
      <c r="G108" s="204">
        <f>SUM(G100:G107)</f>
        <v>0</v>
      </c>
      <c r="H108" s="204">
        <f>SUM(H100:H107)</f>
        <v>151053.5</v>
      </c>
      <c r="I108" s="206">
        <f>(I100*H100)+(I101*H101)+(I102*H102)+(I103*H103)+(I104*H104)+(I105*H105)+(I106*H106)+(I107*H107)</f>
        <v>50610.866499999996</v>
      </c>
      <c r="J108" s="206">
        <f>SUM(J100:J107)</f>
        <v>150772.40428132424</v>
      </c>
      <c r="K108" s="206"/>
      <c r="L108" s="202"/>
      <c r="M108" s="207"/>
      <c r="N108" s="169"/>
      <c r="O108" s="169"/>
    </row>
    <row r="109" spans="2:15" ht="18" customHeight="1">
      <c r="B109" s="184" t="s">
        <v>132</v>
      </c>
      <c r="C109" s="277"/>
      <c r="D109" s="277"/>
      <c r="E109" s="277"/>
      <c r="F109" s="277"/>
      <c r="G109" s="277"/>
      <c r="H109" s="277"/>
      <c r="I109" s="277"/>
      <c r="J109" s="278"/>
      <c r="K109" s="278"/>
      <c r="L109" s="277"/>
      <c r="M109" s="207"/>
      <c r="N109" s="169"/>
      <c r="O109" s="169"/>
    </row>
    <row r="110" spans="2:15" ht="18" customHeight="1">
      <c r="B110" s="138" t="s">
        <v>133</v>
      </c>
      <c r="C110" s="187"/>
      <c r="D110" s="188"/>
      <c r="E110" s="189"/>
      <c r="F110" s="188"/>
      <c r="G110" s="230"/>
      <c r="H110" s="191">
        <f>SUM(D110:G110)</f>
        <v>0</v>
      </c>
      <c r="I110" s="192"/>
      <c r="J110" s="193"/>
      <c r="K110" s="193"/>
      <c r="L110" s="194"/>
      <c r="M110" s="207"/>
      <c r="N110" s="169"/>
      <c r="O110" s="169"/>
    </row>
    <row r="111" spans="2:15" ht="18" customHeight="1">
      <c r="B111" s="138" t="s">
        <v>134</v>
      </c>
      <c r="C111" s="187"/>
      <c r="D111" s="188"/>
      <c r="E111" s="189"/>
      <c r="F111" s="188"/>
      <c r="G111" s="232"/>
      <c r="H111" s="191">
        <f>SUM(D111:G111)</f>
        <v>0</v>
      </c>
      <c r="I111" s="192"/>
      <c r="J111" s="193"/>
      <c r="K111" s="193"/>
      <c r="L111" s="194"/>
      <c r="M111" s="207"/>
      <c r="N111" s="169"/>
      <c r="O111" s="169"/>
    </row>
    <row r="112" spans="2:15" ht="18" customHeight="1">
      <c r="B112" s="138" t="s">
        <v>135</v>
      </c>
      <c r="C112" s="187"/>
      <c r="D112" s="188"/>
      <c r="E112" s="189"/>
      <c r="F112" s="188"/>
      <c r="G112" s="232"/>
      <c r="H112" s="191">
        <f>SUM(D112:G112)</f>
        <v>0</v>
      </c>
      <c r="I112" s="192"/>
      <c r="J112" s="193"/>
      <c r="K112" s="193"/>
      <c r="L112" s="194"/>
      <c r="M112" s="207"/>
      <c r="N112" s="169"/>
      <c r="O112" s="169"/>
    </row>
    <row r="113" spans="2:15" ht="18" customHeight="1">
      <c r="B113" s="138" t="s">
        <v>136</v>
      </c>
      <c r="C113" s="187"/>
      <c r="D113" s="188"/>
      <c r="E113" s="189"/>
      <c r="F113" s="188"/>
      <c r="G113" s="188"/>
      <c r="H113" s="191">
        <f t="shared" ref="H113" si="13">SUM(D113:G113)</f>
        <v>0</v>
      </c>
      <c r="I113" s="192"/>
      <c r="J113" s="193"/>
      <c r="K113" s="193"/>
      <c r="L113" s="194"/>
      <c r="M113" s="207"/>
      <c r="N113" s="169"/>
      <c r="O113" s="169"/>
    </row>
    <row r="114" spans="2:15" ht="18" customHeight="1">
      <c r="B114" s="138" t="s">
        <v>137</v>
      </c>
      <c r="C114" s="187"/>
      <c r="D114" s="188"/>
      <c r="E114" s="189"/>
      <c r="F114" s="188"/>
      <c r="G114" s="188"/>
      <c r="H114" s="191">
        <f>SUM(D114:G114)</f>
        <v>0</v>
      </c>
      <c r="I114" s="192"/>
      <c r="J114" s="193"/>
      <c r="K114" s="193"/>
      <c r="L114" s="194"/>
      <c r="M114" s="207"/>
      <c r="N114" s="169"/>
      <c r="O114" s="169"/>
    </row>
    <row r="115" spans="2:15" ht="18" customHeight="1">
      <c r="B115" s="138" t="s">
        <v>138</v>
      </c>
      <c r="C115" s="187"/>
      <c r="D115" s="188"/>
      <c r="E115" s="189"/>
      <c r="F115" s="188"/>
      <c r="G115" s="188"/>
      <c r="H115" s="191">
        <f>SUM(D115:G115)</f>
        <v>0</v>
      </c>
      <c r="I115" s="192"/>
      <c r="J115" s="193"/>
      <c r="K115" s="193"/>
      <c r="L115" s="194"/>
      <c r="M115" s="207"/>
      <c r="N115" s="169"/>
      <c r="O115" s="169"/>
    </row>
    <row r="116" spans="2:15" ht="18" customHeight="1">
      <c r="B116" s="138" t="s">
        <v>139</v>
      </c>
      <c r="C116" s="217"/>
      <c r="D116" s="199"/>
      <c r="E116" s="189"/>
      <c r="F116" s="199"/>
      <c r="G116" s="199"/>
      <c r="H116" s="191">
        <f>SUM(D116:G116)</f>
        <v>0</v>
      </c>
      <c r="I116" s="200"/>
      <c r="J116" s="201"/>
      <c r="K116" s="201"/>
      <c r="L116" s="202"/>
      <c r="M116" s="207"/>
      <c r="N116" s="169"/>
      <c r="O116" s="169"/>
    </row>
    <row r="117" spans="2:15" ht="18" customHeight="1">
      <c r="B117" s="138" t="s">
        <v>140</v>
      </c>
      <c r="C117" s="217"/>
      <c r="D117" s="199"/>
      <c r="E117" s="189"/>
      <c r="F117" s="199"/>
      <c r="G117" s="199"/>
      <c r="H117" s="191">
        <f>SUM(D117:G117)</f>
        <v>0</v>
      </c>
      <c r="I117" s="200"/>
      <c r="J117" s="201"/>
      <c r="K117" s="201"/>
      <c r="L117" s="202"/>
      <c r="M117" s="207"/>
      <c r="N117" s="169"/>
      <c r="O117" s="169"/>
    </row>
    <row r="118" spans="2:15" ht="18" customHeight="1">
      <c r="B118" s="203"/>
      <c r="C118" s="184" t="s">
        <v>22</v>
      </c>
      <c r="D118" s="204">
        <f>SUM(D110:D117)</f>
        <v>0</v>
      </c>
      <c r="E118" s="205">
        <f>SUM(E110:E117)</f>
        <v>0</v>
      </c>
      <c r="F118" s="204">
        <f>SUM(F110:F117)</f>
        <v>0</v>
      </c>
      <c r="G118" s="204">
        <f>SUM(G110:G117)</f>
        <v>0</v>
      </c>
      <c r="H118" s="204">
        <f>SUM(H110:H117)</f>
        <v>0</v>
      </c>
      <c r="I118" s="206">
        <f>(I110*H110)+(I111*H111)+(I112*H112)+(I113*H113)+(I114*H114)+(I115*H115)+(I116*H116)+(I117*H117)</f>
        <v>0</v>
      </c>
      <c r="J118" s="206">
        <f>SUM(J110:J117)</f>
        <v>0</v>
      </c>
      <c r="K118" s="206"/>
      <c r="L118" s="202"/>
      <c r="M118" s="207"/>
      <c r="N118" s="169"/>
      <c r="O118" s="169"/>
    </row>
    <row r="119" spans="2:15" ht="15.75" customHeight="1">
      <c r="B119" s="233"/>
      <c r="C119" s="234"/>
      <c r="D119" s="235"/>
      <c r="E119" s="236"/>
      <c r="F119" s="235"/>
      <c r="G119" s="235"/>
      <c r="H119" s="235"/>
      <c r="I119" s="235"/>
      <c r="J119" s="235"/>
      <c r="K119" s="235"/>
      <c r="L119" s="234"/>
      <c r="M119" s="237"/>
      <c r="N119" s="169"/>
      <c r="O119" s="169"/>
    </row>
    <row r="120" spans="2:15" ht="41.25" customHeight="1">
      <c r="B120" s="184" t="s">
        <v>141</v>
      </c>
      <c r="C120" s="273" t="s">
        <v>142</v>
      </c>
      <c r="D120" s="273"/>
      <c r="E120" s="273"/>
      <c r="F120" s="273"/>
      <c r="G120" s="273"/>
      <c r="H120" s="273"/>
      <c r="I120" s="273"/>
      <c r="J120" s="274"/>
      <c r="K120" s="274"/>
      <c r="L120" s="273"/>
      <c r="M120" s="185"/>
      <c r="N120" s="169"/>
      <c r="O120" s="169"/>
    </row>
    <row r="121" spans="2:15" ht="29.25" customHeight="1">
      <c r="B121" s="184" t="s">
        <v>143</v>
      </c>
      <c r="C121" s="273" t="s">
        <v>144</v>
      </c>
      <c r="D121" s="273"/>
      <c r="E121" s="273"/>
      <c r="F121" s="273"/>
      <c r="G121" s="273"/>
      <c r="H121" s="273"/>
      <c r="I121" s="273"/>
      <c r="J121" s="274"/>
      <c r="K121" s="274"/>
      <c r="L121" s="273"/>
      <c r="M121" s="186"/>
      <c r="N121" s="169"/>
      <c r="O121" s="169"/>
    </row>
    <row r="122" spans="2:15" ht="123" customHeight="1">
      <c r="B122" s="138" t="s">
        <v>145</v>
      </c>
      <c r="C122" s="187" t="s">
        <v>146</v>
      </c>
      <c r="D122" s="188"/>
      <c r="E122" s="189"/>
      <c r="F122" s="193">
        <v>20000</v>
      </c>
      <c r="G122" s="188"/>
      <c r="H122" s="191">
        <f>SUM(D122:G122)</f>
        <v>20000</v>
      </c>
      <c r="I122" s="238">
        <v>0.3</v>
      </c>
      <c r="J122" s="260">
        <v>15666</v>
      </c>
      <c r="K122" s="261" t="s">
        <v>724</v>
      </c>
      <c r="L122" s="194"/>
      <c r="M122" s="195"/>
      <c r="N122" s="169"/>
      <c r="O122" s="169"/>
    </row>
    <row r="123" spans="2:15" ht="126.75" customHeight="1">
      <c r="B123" s="138" t="s">
        <v>147</v>
      </c>
      <c r="C123" s="187" t="s">
        <v>148</v>
      </c>
      <c r="D123" s="188"/>
      <c r="E123" s="189"/>
      <c r="F123" s="193">
        <v>40000</v>
      </c>
      <c r="G123" s="188"/>
      <c r="H123" s="191">
        <f t="shared" ref="H123:H129" si="14">SUM(D123:G123)</f>
        <v>40000</v>
      </c>
      <c r="I123" s="238">
        <v>0.3</v>
      </c>
      <c r="J123" s="260">
        <v>40700</v>
      </c>
      <c r="K123" s="261" t="s">
        <v>724</v>
      </c>
      <c r="L123" s="194"/>
      <c r="M123" s="195"/>
      <c r="N123" s="169"/>
      <c r="O123" s="169"/>
    </row>
    <row r="124" spans="2:15" ht="126" customHeight="1">
      <c r="B124" s="138" t="s">
        <v>149</v>
      </c>
      <c r="C124" s="187" t="s">
        <v>150</v>
      </c>
      <c r="D124" s="188"/>
      <c r="E124" s="189"/>
      <c r="F124" s="193">
        <v>14000</v>
      </c>
      <c r="G124" s="188"/>
      <c r="H124" s="191">
        <f t="shared" si="14"/>
        <v>14000</v>
      </c>
      <c r="I124" s="238">
        <v>0.2</v>
      </c>
      <c r="J124" s="260">
        <v>13444</v>
      </c>
      <c r="K124" s="261" t="s">
        <v>724</v>
      </c>
      <c r="L124" s="194"/>
      <c r="M124" s="195"/>
      <c r="N124" s="169"/>
      <c r="O124" s="169"/>
    </row>
    <row r="125" spans="2:15" ht="128.25" customHeight="1">
      <c r="B125" s="138" t="s">
        <v>151</v>
      </c>
      <c r="C125" s="187" t="s">
        <v>152</v>
      </c>
      <c r="D125" s="187"/>
      <c r="E125" s="189"/>
      <c r="F125" s="188">
        <v>14000</v>
      </c>
      <c r="G125" s="188"/>
      <c r="H125" s="191">
        <f t="shared" si="14"/>
        <v>14000</v>
      </c>
      <c r="I125" s="238">
        <v>0.3</v>
      </c>
      <c r="J125" s="260">
        <v>15900</v>
      </c>
      <c r="K125" s="261" t="s">
        <v>724</v>
      </c>
      <c r="L125" s="194"/>
      <c r="M125" s="195"/>
      <c r="N125" s="169"/>
      <c r="O125" s="169"/>
    </row>
    <row r="126" spans="2:15" ht="80.25" customHeight="1">
      <c r="B126" s="138" t="s">
        <v>153</v>
      </c>
      <c r="C126" s="187" t="s">
        <v>154</v>
      </c>
      <c r="D126" s="188"/>
      <c r="E126" s="189"/>
      <c r="F126" s="193">
        <v>50000</v>
      </c>
      <c r="G126" s="188"/>
      <c r="H126" s="191">
        <f t="shared" si="14"/>
        <v>50000</v>
      </c>
      <c r="I126" s="238">
        <v>0.2</v>
      </c>
      <c r="J126" s="260">
        <v>55211</v>
      </c>
      <c r="K126" s="261" t="s">
        <v>723</v>
      </c>
      <c r="L126" s="194"/>
      <c r="M126" s="195"/>
      <c r="N126" s="169"/>
      <c r="O126" s="169"/>
    </row>
    <row r="127" spans="2:15" ht="89.25" customHeight="1">
      <c r="B127" s="138" t="s">
        <v>155</v>
      </c>
      <c r="C127" s="187" t="s">
        <v>156</v>
      </c>
      <c r="D127" s="188"/>
      <c r="E127" s="189"/>
      <c r="F127" s="193">
        <v>20000</v>
      </c>
      <c r="G127" s="188"/>
      <c r="H127" s="191">
        <f t="shared" si="14"/>
        <v>20000</v>
      </c>
      <c r="I127" s="238">
        <v>0.3</v>
      </c>
      <c r="J127" s="260">
        <v>16720</v>
      </c>
      <c r="K127" s="261" t="s">
        <v>722</v>
      </c>
      <c r="L127" s="194"/>
      <c r="M127" s="195"/>
      <c r="N127" s="169"/>
      <c r="O127" s="169"/>
    </row>
    <row r="128" spans="2:15" ht="48" customHeight="1">
      <c r="B128" s="138" t="s">
        <v>157</v>
      </c>
      <c r="C128" s="217" t="s">
        <v>158</v>
      </c>
      <c r="D128" s="199"/>
      <c r="E128" s="189"/>
      <c r="F128" s="193">
        <v>20000</v>
      </c>
      <c r="G128" s="199"/>
      <c r="H128" s="191">
        <f t="shared" si="14"/>
        <v>20000</v>
      </c>
      <c r="I128" s="239">
        <v>0.5</v>
      </c>
      <c r="J128" s="262">
        <v>21100</v>
      </c>
      <c r="K128" s="265"/>
      <c r="L128" s="202"/>
      <c r="M128" s="195"/>
      <c r="N128" s="169"/>
      <c r="O128" s="169"/>
    </row>
    <row r="129" spans="2:15" ht="15.75">
      <c r="B129" s="138" t="s">
        <v>159</v>
      </c>
      <c r="C129" s="187"/>
      <c r="D129" s="199"/>
      <c r="E129" s="189"/>
      <c r="F129" s="201"/>
      <c r="G129" s="199"/>
      <c r="H129" s="191">
        <f t="shared" si="14"/>
        <v>0</v>
      </c>
      <c r="I129" s="200"/>
      <c r="J129" s="201"/>
      <c r="K129" s="201"/>
      <c r="L129" s="202"/>
      <c r="M129" s="195"/>
      <c r="N129" s="169"/>
      <c r="O129" s="169"/>
    </row>
    <row r="130" spans="2:15" ht="15.75">
      <c r="B130" s="203"/>
      <c r="C130" s="184" t="s">
        <v>22</v>
      </c>
      <c r="D130" s="204">
        <f>SUM(D122:D129)</f>
        <v>0</v>
      </c>
      <c r="E130" s="205">
        <f>SUM(E122:E129)</f>
        <v>0</v>
      </c>
      <c r="F130" s="204">
        <f>SUM(F122:F129)</f>
        <v>178000</v>
      </c>
      <c r="G130" s="204">
        <f>SUM(G122:G129)</f>
        <v>0</v>
      </c>
      <c r="H130" s="213">
        <f>SUM(H122:H129)</f>
        <v>178000</v>
      </c>
      <c r="I130" s="206">
        <f>(I122*H122)+(I123*H123)+(I124*H124)+(I125*H125)+(I126*H126)+(I127*H127)+(I128*H128)+(I129*H129)</f>
        <v>51000</v>
      </c>
      <c r="J130" s="206">
        <f>SUM(J122:J129)</f>
        <v>178741</v>
      </c>
      <c r="K130" s="206"/>
      <c r="L130" s="202"/>
      <c r="M130" s="207"/>
      <c r="N130" s="169"/>
      <c r="O130" s="169"/>
    </row>
    <row r="131" spans="2:15" ht="28.5" customHeight="1">
      <c r="B131" s="184" t="s">
        <v>160</v>
      </c>
      <c r="C131" s="273" t="s">
        <v>161</v>
      </c>
      <c r="D131" s="273"/>
      <c r="E131" s="273"/>
      <c r="F131" s="273"/>
      <c r="G131" s="273"/>
      <c r="H131" s="273"/>
      <c r="I131" s="273"/>
      <c r="J131" s="274"/>
      <c r="K131" s="274"/>
      <c r="L131" s="273"/>
      <c r="M131" s="186"/>
      <c r="N131" s="169"/>
      <c r="O131" s="169"/>
    </row>
    <row r="132" spans="2:15" ht="78.75" customHeight="1">
      <c r="B132" s="138" t="s">
        <v>162</v>
      </c>
      <c r="C132" s="187" t="s">
        <v>163</v>
      </c>
      <c r="D132" s="188"/>
      <c r="E132" s="189"/>
      <c r="F132" s="193">
        <v>23800</v>
      </c>
      <c r="G132" s="188"/>
      <c r="H132" s="191">
        <f>SUM(D132:G132)</f>
        <v>23800</v>
      </c>
      <c r="I132" s="192">
        <v>1</v>
      </c>
      <c r="J132" s="260">
        <v>24100</v>
      </c>
      <c r="K132" s="261" t="s">
        <v>728</v>
      </c>
      <c r="L132" s="194"/>
      <c r="M132" s="195"/>
      <c r="N132" s="169"/>
      <c r="O132" s="169"/>
    </row>
    <row r="133" spans="2:15" ht="82.5" customHeight="1">
      <c r="B133" s="138" t="s">
        <v>164</v>
      </c>
      <c r="C133" s="187" t="s">
        <v>165</v>
      </c>
      <c r="D133" s="188"/>
      <c r="E133" s="189"/>
      <c r="F133" s="193">
        <v>100000</v>
      </c>
      <c r="G133" s="188"/>
      <c r="H133" s="191">
        <f t="shared" ref="H133:H134" si="15">SUM(D133:G133)</f>
        <v>100000</v>
      </c>
      <c r="I133" s="192">
        <v>1</v>
      </c>
      <c r="J133" s="260">
        <v>101235</v>
      </c>
      <c r="K133" s="261" t="s">
        <v>726</v>
      </c>
      <c r="L133" s="194"/>
      <c r="M133" s="195"/>
      <c r="N133" s="169"/>
      <c r="O133" s="169"/>
    </row>
    <row r="134" spans="2:15" ht="69.75" customHeight="1">
      <c r="B134" s="138" t="s">
        <v>166</v>
      </c>
      <c r="C134" s="187" t="s">
        <v>167</v>
      </c>
      <c r="D134" s="188"/>
      <c r="E134" s="189"/>
      <c r="F134" s="193">
        <v>64240</v>
      </c>
      <c r="G134" s="188"/>
      <c r="H134" s="191">
        <f t="shared" si="15"/>
        <v>64240</v>
      </c>
      <c r="I134" s="192">
        <v>1</v>
      </c>
      <c r="J134" s="260">
        <v>64000</v>
      </c>
      <c r="K134" s="261" t="s">
        <v>727</v>
      </c>
      <c r="L134" s="194"/>
      <c r="M134" s="195"/>
      <c r="N134" s="169"/>
      <c r="O134" s="169"/>
    </row>
    <row r="135" spans="2:15" ht="15.75">
      <c r="B135" s="138" t="s">
        <v>168</v>
      </c>
      <c r="C135" s="187"/>
      <c r="D135" s="188"/>
      <c r="E135" s="189"/>
      <c r="F135" s="188"/>
      <c r="G135" s="188"/>
      <c r="H135" s="191">
        <f t="shared" ref="H135:H139" si="16">SUM(D135:G135)</f>
        <v>0</v>
      </c>
      <c r="I135" s="192"/>
      <c r="J135" s="193"/>
      <c r="K135" s="193"/>
      <c r="L135" s="194"/>
      <c r="M135" s="195"/>
      <c r="N135" s="169"/>
      <c r="O135" s="169"/>
    </row>
    <row r="136" spans="2:15" ht="15.75">
      <c r="B136" s="138" t="s">
        <v>169</v>
      </c>
      <c r="C136" s="187"/>
      <c r="D136" s="188"/>
      <c r="E136" s="189"/>
      <c r="F136" s="188"/>
      <c r="G136" s="188"/>
      <c r="H136" s="191">
        <f t="shared" si="16"/>
        <v>0</v>
      </c>
      <c r="I136" s="192"/>
      <c r="J136" s="193"/>
      <c r="K136" s="193"/>
      <c r="L136" s="194"/>
      <c r="M136" s="195"/>
      <c r="N136" s="169"/>
      <c r="O136" s="169"/>
    </row>
    <row r="137" spans="2:15" ht="15.75">
      <c r="B137" s="138" t="s">
        <v>170</v>
      </c>
      <c r="C137" s="187"/>
      <c r="D137" s="188"/>
      <c r="E137" s="189"/>
      <c r="F137" s="188"/>
      <c r="G137" s="188"/>
      <c r="H137" s="191">
        <f t="shared" si="16"/>
        <v>0</v>
      </c>
      <c r="I137" s="192"/>
      <c r="J137" s="193"/>
      <c r="K137" s="193"/>
      <c r="L137" s="194"/>
      <c r="M137" s="195"/>
      <c r="N137" s="169"/>
      <c r="O137" s="169"/>
    </row>
    <row r="138" spans="2:15" ht="15.75">
      <c r="B138" s="138" t="s">
        <v>171</v>
      </c>
      <c r="C138" s="217"/>
      <c r="D138" s="199"/>
      <c r="E138" s="189"/>
      <c r="F138" s="199"/>
      <c r="G138" s="199"/>
      <c r="H138" s="191">
        <f t="shared" si="16"/>
        <v>0</v>
      </c>
      <c r="I138" s="200"/>
      <c r="J138" s="201"/>
      <c r="K138" s="201"/>
      <c r="L138" s="202"/>
      <c r="M138" s="195"/>
      <c r="N138" s="169"/>
      <c r="O138" s="169"/>
    </row>
    <row r="139" spans="2:15" ht="15.75">
      <c r="B139" s="138" t="s">
        <v>172</v>
      </c>
      <c r="C139" s="217"/>
      <c r="D139" s="199"/>
      <c r="E139" s="189"/>
      <c r="F139" s="199"/>
      <c r="G139" s="199"/>
      <c r="H139" s="191">
        <f t="shared" si="16"/>
        <v>0</v>
      </c>
      <c r="I139" s="200"/>
      <c r="J139" s="201"/>
      <c r="K139" s="201"/>
      <c r="L139" s="202"/>
      <c r="M139" s="195"/>
      <c r="N139" s="169"/>
      <c r="O139" s="169"/>
    </row>
    <row r="140" spans="2:15" ht="15.75">
      <c r="B140" s="203"/>
      <c r="C140" s="184" t="s">
        <v>22</v>
      </c>
      <c r="D140" s="213">
        <f>SUM(D132:D139)</f>
        <v>0</v>
      </c>
      <c r="E140" s="154">
        <f>SUM(E132:E139)</f>
        <v>0</v>
      </c>
      <c r="F140" s="213">
        <f>SUM(F132:F139)</f>
        <v>188040</v>
      </c>
      <c r="G140" s="213">
        <f>SUM(G132:G139)</f>
        <v>0</v>
      </c>
      <c r="H140" s="213">
        <f>SUM(H132:H139)</f>
        <v>188040</v>
      </c>
      <c r="I140" s="206">
        <f>(I132*H132)+(I133*H133)+(I134*H134)+(I135*H135)+(I136*H136)+(I137*H137)+(I138*H138)+(I139*H139)</f>
        <v>188040</v>
      </c>
      <c r="J140" s="206">
        <f>SUM(J132:J139)</f>
        <v>189335</v>
      </c>
      <c r="K140" s="206"/>
      <c r="L140" s="202"/>
      <c r="M140" s="207"/>
      <c r="N140" s="169"/>
      <c r="O140" s="169"/>
    </row>
    <row r="141" spans="2:15" ht="29.25" customHeight="1">
      <c r="B141" s="184" t="s">
        <v>173</v>
      </c>
      <c r="C141" s="273" t="s">
        <v>174</v>
      </c>
      <c r="D141" s="273"/>
      <c r="E141" s="273"/>
      <c r="F141" s="273"/>
      <c r="G141" s="273"/>
      <c r="H141" s="273"/>
      <c r="I141" s="273"/>
      <c r="J141" s="274"/>
      <c r="K141" s="274"/>
      <c r="L141" s="273"/>
      <c r="M141" s="186"/>
      <c r="N141" s="169"/>
      <c r="O141" s="169"/>
    </row>
    <row r="142" spans="2:15" ht="92.25" customHeight="1">
      <c r="B142" s="138" t="s">
        <v>175</v>
      </c>
      <c r="C142" s="187" t="s">
        <v>176</v>
      </c>
      <c r="D142" s="188"/>
      <c r="E142" s="240">
        <v>67136.789854545437</v>
      </c>
      <c r="F142" s="188"/>
      <c r="G142" s="188"/>
      <c r="H142" s="191">
        <f>SUM(D142:G142)</f>
        <v>67136.789854545437</v>
      </c>
      <c r="I142" s="192">
        <v>0.3</v>
      </c>
      <c r="J142" s="193">
        <v>67198.953839279668</v>
      </c>
      <c r="K142" s="261" t="s">
        <v>734</v>
      </c>
      <c r="L142" s="194"/>
      <c r="M142" s="195"/>
      <c r="N142" s="169"/>
      <c r="O142" s="169"/>
    </row>
    <row r="143" spans="2:15" ht="60" customHeight="1">
      <c r="B143" s="138" t="s">
        <v>177</v>
      </c>
      <c r="C143" s="187" t="s">
        <v>178</v>
      </c>
      <c r="D143" s="188"/>
      <c r="E143" s="241">
        <v>13784.19996363636</v>
      </c>
      <c r="F143" s="188"/>
      <c r="G143" s="188"/>
      <c r="H143" s="191">
        <f t="shared" ref="H143:H149" si="17">SUM(D143:G143)</f>
        <v>13784.19996363636</v>
      </c>
      <c r="I143" s="192">
        <v>0.3</v>
      </c>
      <c r="J143" s="193">
        <v>14711.522780177986</v>
      </c>
      <c r="K143" s="261" t="s">
        <v>735</v>
      </c>
      <c r="L143" s="194"/>
      <c r="M143" s="195"/>
      <c r="N143" s="169"/>
      <c r="O143" s="169"/>
    </row>
    <row r="144" spans="2:15" ht="40.5" customHeight="1">
      <c r="B144" s="138" t="s">
        <v>179</v>
      </c>
      <c r="C144" s="187" t="s">
        <v>180</v>
      </c>
      <c r="D144" s="188"/>
      <c r="E144" s="241">
        <v>27366.189927272721</v>
      </c>
      <c r="F144" s="188"/>
      <c r="G144" s="188"/>
      <c r="H144" s="191">
        <f t="shared" si="17"/>
        <v>27366.189927272721</v>
      </c>
      <c r="I144" s="192">
        <v>0.15</v>
      </c>
      <c r="J144" s="193">
        <v>28868.056003538455</v>
      </c>
      <c r="K144" s="261" t="s">
        <v>736</v>
      </c>
      <c r="L144" s="194"/>
      <c r="M144" s="195"/>
      <c r="N144" s="169"/>
      <c r="O144" s="169"/>
    </row>
    <row r="145" spans="2:15" ht="54" customHeight="1">
      <c r="B145" s="138" t="s">
        <v>181</v>
      </c>
      <c r="C145" s="187" t="s">
        <v>182</v>
      </c>
      <c r="D145" s="188"/>
      <c r="E145" s="241">
        <v>47532.709890909078</v>
      </c>
      <c r="F145" s="188"/>
      <c r="G145" s="188"/>
      <c r="H145" s="191">
        <f t="shared" si="17"/>
        <v>47532.709890909078</v>
      </c>
      <c r="I145" s="192">
        <v>0.4</v>
      </c>
      <c r="J145" s="193">
        <v>38099.864743439917</v>
      </c>
      <c r="K145" s="261" t="s">
        <v>737</v>
      </c>
      <c r="L145" s="194"/>
      <c r="M145" s="195"/>
      <c r="N145" s="169"/>
      <c r="O145" s="169"/>
    </row>
    <row r="146" spans="2:15" ht="15.75">
      <c r="B146" s="138" t="s">
        <v>183</v>
      </c>
      <c r="C146" s="187"/>
      <c r="D146" s="188"/>
      <c r="E146" s="189"/>
      <c r="F146" s="188"/>
      <c r="G146" s="188"/>
      <c r="H146" s="191">
        <f t="shared" si="17"/>
        <v>0</v>
      </c>
      <c r="I146" s="192"/>
      <c r="J146" s="193"/>
      <c r="K146" s="193"/>
      <c r="L146" s="194"/>
      <c r="M146" s="195"/>
      <c r="N146" s="169"/>
      <c r="O146" s="169"/>
    </row>
    <row r="147" spans="2:15" ht="15.75">
      <c r="B147" s="138" t="s">
        <v>184</v>
      </c>
      <c r="C147" s="187"/>
      <c r="D147" s="188"/>
      <c r="E147" s="189"/>
      <c r="F147" s="188"/>
      <c r="G147" s="188"/>
      <c r="H147" s="191">
        <f t="shared" si="17"/>
        <v>0</v>
      </c>
      <c r="I147" s="192"/>
      <c r="J147" s="193"/>
      <c r="K147" s="193"/>
      <c r="L147" s="194"/>
      <c r="M147" s="195"/>
      <c r="N147" s="169"/>
      <c r="O147" s="169"/>
    </row>
    <row r="148" spans="2:15" ht="15.75">
      <c r="B148" s="138" t="s">
        <v>185</v>
      </c>
      <c r="C148" s="217"/>
      <c r="D148" s="199"/>
      <c r="E148" s="189"/>
      <c r="F148" s="199"/>
      <c r="G148" s="199"/>
      <c r="H148" s="191">
        <f t="shared" si="17"/>
        <v>0</v>
      </c>
      <c r="I148" s="200"/>
      <c r="J148" s="201"/>
      <c r="K148" s="201"/>
      <c r="L148" s="202"/>
      <c r="M148" s="195"/>
      <c r="N148" s="169"/>
      <c r="O148" s="169"/>
    </row>
    <row r="149" spans="2:15" ht="15.75">
      <c r="B149" s="138" t="s">
        <v>186</v>
      </c>
      <c r="C149" s="217"/>
      <c r="D149" s="199"/>
      <c r="E149" s="189"/>
      <c r="F149" s="199"/>
      <c r="G149" s="199"/>
      <c r="H149" s="191">
        <f t="shared" si="17"/>
        <v>0</v>
      </c>
      <c r="I149" s="200"/>
      <c r="J149" s="201"/>
      <c r="K149" s="201"/>
      <c r="L149" s="202"/>
      <c r="M149" s="195"/>
      <c r="N149" s="169"/>
      <c r="O149" s="169"/>
    </row>
    <row r="150" spans="2:15" ht="15.75">
      <c r="B150" s="203"/>
      <c r="C150" s="184" t="s">
        <v>22</v>
      </c>
      <c r="D150" s="213">
        <f>SUM(D142:D149)</f>
        <v>0</v>
      </c>
      <c r="E150" s="154">
        <f>SUM(E142:E149)</f>
        <v>155819.8896363636</v>
      </c>
      <c r="F150" s="213">
        <f>SUM(F142:F149)</f>
        <v>0</v>
      </c>
      <c r="G150" s="213">
        <f>SUM(G142:G149)</f>
        <v>0</v>
      </c>
      <c r="H150" s="213">
        <f>SUM(H142:H149)</f>
        <v>155819.8896363636</v>
      </c>
      <c r="I150" s="206">
        <f>(I142*H142)+(I143*H143)+(I144*H144)+(I145*H145)+(I146*H146)+(I147*H147)+(I148*H148)+(I149*H149)</f>
        <v>47394.309390909082</v>
      </c>
      <c r="J150" s="206">
        <f>SUM(J142:J149)</f>
        <v>148878.39736643602</v>
      </c>
      <c r="K150" s="206"/>
      <c r="L150" s="202"/>
      <c r="M150" s="207"/>
      <c r="N150" s="169"/>
      <c r="O150" s="169"/>
    </row>
    <row r="151" spans="2:15" ht="51" customHeight="1">
      <c r="B151" s="184" t="s">
        <v>187</v>
      </c>
      <c r="C151" s="277" t="s">
        <v>188</v>
      </c>
      <c r="D151" s="277"/>
      <c r="E151" s="277"/>
      <c r="F151" s="277"/>
      <c r="G151" s="277"/>
      <c r="H151" s="277"/>
      <c r="I151" s="277"/>
      <c r="J151" s="278"/>
      <c r="K151" s="278"/>
      <c r="L151" s="277"/>
      <c r="M151" s="186"/>
      <c r="N151" s="169"/>
      <c r="O151" s="169"/>
    </row>
    <row r="152" spans="2:15" ht="63">
      <c r="B152" s="138" t="s">
        <v>189</v>
      </c>
      <c r="C152" s="187" t="s">
        <v>190</v>
      </c>
      <c r="D152" s="209">
        <v>70000</v>
      </c>
      <c r="E152" s="189"/>
      <c r="F152" s="188"/>
      <c r="G152" s="188"/>
      <c r="H152" s="191">
        <f>SUM(D152:G152)</f>
        <v>70000</v>
      </c>
      <c r="I152" s="192">
        <v>0.3</v>
      </c>
      <c r="J152" s="255">
        <v>70000</v>
      </c>
      <c r="K152" s="253" t="s">
        <v>709</v>
      </c>
      <c r="L152" s="254" t="s">
        <v>706</v>
      </c>
      <c r="M152" s="195"/>
      <c r="N152" s="169"/>
      <c r="O152" s="169"/>
    </row>
    <row r="153" spans="2:15" ht="63">
      <c r="B153" s="138" t="s">
        <v>191</v>
      </c>
      <c r="C153" s="242" t="s">
        <v>192</v>
      </c>
      <c r="D153" s="209">
        <v>30000</v>
      </c>
      <c r="E153" s="189"/>
      <c r="F153" s="188"/>
      <c r="G153" s="188"/>
      <c r="H153" s="191">
        <f t="shared" ref="H153:H159" si="18">SUM(D153:G153)</f>
        <v>30000</v>
      </c>
      <c r="I153" s="192">
        <v>0.4</v>
      </c>
      <c r="J153" s="255">
        <v>30000</v>
      </c>
      <c r="K153" s="253" t="s">
        <v>710</v>
      </c>
      <c r="L153" s="254" t="s">
        <v>706</v>
      </c>
      <c r="M153" s="195"/>
      <c r="N153" s="169"/>
      <c r="O153" s="169"/>
    </row>
    <row r="154" spans="2:15" ht="110.25">
      <c r="B154" s="138" t="s">
        <v>193</v>
      </c>
      <c r="C154" s="187" t="s">
        <v>194</v>
      </c>
      <c r="D154" s="209">
        <v>20000</v>
      </c>
      <c r="E154" s="189"/>
      <c r="F154" s="188"/>
      <c r="G154" s="188"/>
      <c r="H154" s="191">
        <f t="shared" si="18"/>
        <v>20000</v>
      </c>
      <c r="I154" s="192">
        <v>0.35</v>
      </c>
      <c r="J154" s="255">
        <v>20000</v>
      </c>
      <c r="K154" s="253" t="s">
        <v>711</v>
      </c>
      <c r="L154" s="254" t="s">
        <v>706</v>
      </c>
      <c r="M154" s="195"/>
      <c r="N154" s="169"/>
      <c r="O154" s="169"/>
    </row>
    <row r="155" spans="2:15" ht="15.75">
      <c r="B155" s="138" t="s">
        <v>195</v>
      </c>
      <c r="C155" s="187"/>
      <c r="D155" s="209"/>
      <c r="E155" s="189"/>
      <c r="F155" s="188"/>
      <c r="G155" s="188"/>
      <c r="H155" s="191">
        <f t="shared" si="18"/>
        <v>0</v>
      </c>
      <c r="I155" s="192"/>
      <c r="J155" s="193"/>
      <c r="K155" s="193"/>
      <c r="L155" s="194"/>
      <c r="M155" s="195"/>
      <c r="N155" s="169"/>
      <c r="O155" s="169"/>
    </row>
    <row r="156" spans="2:15" ht="15.75">
      <c r="B156" s="138" t="s">
        <v>196</v>
      </c>
      <c r="C156" s="187"/>
      <c r="D156" s="188"/>
      <c r="E156" s="189"/>
      <c r="F156" s="188"/>
      <c r="G156" s="188"/>
      <c r="H156" s="191">
        <f t="shared" si="18"/>
        <v>0</v>
      </c>
      <c r="I156" s="192"/>
      <c r="J156" s="193"/>
      <c r="K156" s="193"/>
      <c r="L156" s="194"/>
      <c r="M156" s="195"/>
      <c r="N156" s="169"/>
      <c r="O156" s="169"/>
    </row>
    <row r="157" spans="2:15" ht="15.75">
      <c r="B157" s="138" t="s">
        <v>197</v>
      </c>
      <c r="C157" s="187"/>
      <c r="D157" s="188"/>
      <c r="E157" s="189"/>
      <c r="F157" s="188"/>
      <c r="G157" s="188"/>
      <c r="H157" s="191">
        <f t="shared" si="18"/>
        <v>0</v>
      </c>
      <c r="I157" s="192"/>
      <c r="J157" s="193"/>
      <c r="K157" s="193"/>
      <c r="L157" s="194"/>
      <c r="M157" s="195"/>
      <c r="N157" s="169"/>
      <c r="O157" s="169"/>
    </row>
    <row r="158" spans="2:15" ht="15.75">
      <c r="B158" s="138" t="s">
        <v>198</v>
      </c>
      <c r="C158" s="217"/>
      <c r="D158" s="199"/>
      <c r="E158" s="189"/>
      <c r="F158" s="199"/>
      <c r="G158" s="199"/>
      <c r="H158" s="191">
        <f t="shared" si="18"/>
        <v>0</v>
      </c>
      <c r="I158" s="200"/>
      <c r="J158" s="201"/>
      <c r="K158" s="201"/>
      <c r="L158" s="202"/>
      <c r="M158" s="195"/>
      <c r="N158" s="169"/>
      <c r="O158" s="169"/>
    </row>
    <row r="159" spans="2:15" ht="15.75">
      <c r="B159" s="138" t="s">
        <v>199</v>
      </c>
      <c r="C159" s="217"/>
      <c r="D159" s="199"/>
      <c r="E159" s="189"/>
      <c r="F159" s="199"/>
      <c r="G159" s="199"/>
      <c r="H159" s="191">
        <f t="shared" si="18"/>
        <v>0</v>
      </c>
      <c r="I159" s="200"/>
      <c r="J159" s="201"/>
      <c r="K159" s="201"/>
      <c r="L159" s="202"/>
      <c r="M159" s="195"/>
      <c r="N159" s="169"/>
      <c r="O159" s="169"/>
    </row>
    <row r="160" spans="2:15" ht="15.75">
      <c r="B160" s="203"/>
      <c r="C160" s="184" t="s">
        <v>22</v>
      </c>
      <c r="D160" s="204">
        <f>SUM(D152:D159)</f>
        <v>120000</v>
      </c>
      <c r="E160" s="205">
        <f>SUM(E152:E159)</f>
        <v>0</v>
      </c>
      <c r="F160" s="204">
        <f>SUM(F152:F159)</f>
        <v>0</v>
      </c>
      <c r="G160" s="204">
        <f>SUM(G152:G159)</f>
        <v>0</v>
      </c>
      <c r="H160" s="204">
        <f>SUM(H152:H159)</f>
        <v>120000</v>
      </c>
      <c r="I160" s="206">
        <f>(I152*H152)+(I153*H153)+(I154*H154)+(I155*H155)+(I156*H156)+(I157*H157)+(I158*H158)+(I159*H159)</f>
        <v>40000</v>
      </c>
      <c r="J160" s="206">
        <f>SUM(J152:J159)</f>
        <v>120000</v>
      </c>
      <c r="K160" s="206"/>
      <c r="L160" s="202"/>
      <c r="M160" s="207"/>
      <c r="N160" s="169"/>
      <c r="O160" s="169"/>
    </row>
    <row r="161" spans="2:15" ht="15.75">
      <c r="B161" s="184" t="s">
        <v>200</v>
      </c>
      <c r="C161" s="273" t="s">
        <v>201</v>
      </c>
      <c r="D161" s="273"/>
      <c r="E161" s="273"/>
      <c r="F161" s="273"/>
      <c r="G161" s="273"/>
      <c r="H161" s="273"/>
      <c r="I161" s="273"/>
      <c r="J161" s="274"/>
      <c r="K161" s="274"/>
      <c r="L161" s="273"/>
      <c r="M161" s="207"/>
      <c r="N161" s="169"/>
      <c r="O161" s="169"/>
    </row>
    <row r="162" spans="2:15" ht="37.5" customHeight="1">
      <c r="B162" s="138" t="s">
        <v>202</v>
      </c>
      <c r="C162" s="187" t="s">
        <v>203</v>
      </c>
      <c r="D162" s="188"/>
      <c r="E162" s="189"/>
      <c r="F162" s="188">
        <v>39008</v>
      </c>
      <c r="G162" s="188"/>
      <c r="H162" s="191">
        <f>SUM(D162:G162)</f>
        <v>39008</v>
      </c>
      <c r="I162" s="192"/>
      <c r="J162" s="255">
        <v>40055</v>
      </c>
      <c r="K162" s="255" t="s">
        <v>725</v>
      </c>
      <c r="L162" s="194"/>
      <c r="M162" s="207"/>
      <c r="N162" s="169"/>
      <c r="O162" s="169"/>
    </row>
    <row r="163" spans="2:15" ht="15.75">
      <c r="B163" s="138" t="s">
        <v>204</v>
      </c>
      <c r="C163" s="187"/>
      <c r="D163" s="188"/>
      <c r="E163" s="189"/>
      <c r="F163" s="188"/>
      <c r="G163" s="188"/>
      <c r="H163" s="191">
        <f t="shared" ref="H163:H169" si="19">SUM(D163:G163)</f>
        <v>0</v>
      </c>
      <c r="I163" s="192"/>
      <c r="J163" s="193"/>
      <c r="K163" s="193"/>
      <c r="L163" s="194"/>
      <c r="M163" s="207"/>
      <c r="N163" s="169"/>
      <c r="O163" s="169"/>
    </row>
    <row r="164" spans="2:15" ht="15.75">
      <c r="B164" s="138" t="s">
        <v>205</v>
      </c>
      <c r="C164" s="187"/>
      <c r="D164" s="188"/>
      <c r="E164" s="189"/>
      <c r="F164" s="188"/>
      <c r="G164" s="188"/>
      <c r="H164" s="191">
        <f t="shared" si="19"/>
        <v>0</v>
      </c>
      <c r="I164" s="192"/>
      <c r="J164" s="193"/>
      <c r="K164" s="193"/>
      <c r="L164" s="194"/>
      <c r="M164" s="207"/>
      <c r="N164" s="169"/>
      <c r="O164" s="169"/>
    </row>
    <row r="165" spans="2:15" ht="15.75">
      <c r="B165" s="138" t="s">
        <v>206</v>
      </c>
      <c r="C165" s="187"/>
      <c r="D165" s="188"/>
      <c r="E165" s="189"/>
      <c r="F165" s="188"/>
      <c r="G165" s="188"/>
      <c r="H165" s="191">
        <f t="shared" si="19"/>
        <v>0</v>
      </c>
      <c r="I165" s="192"/>
      <c r="J165" s="193"/>
      <c r="K165" s="193"/>
      <c r="L165" s="194"/>
      <c r="M165" s="207"/>
      <c r="N165" s="169"/>
      <c r="O165" s="169"/>
    </row>
    <row r="166" spans="2:15" ht="15.75">
      <c r="B166" s="138" t="s">
        <v>207</v>
      </c>
      <c r="C166" s="187"/>
      <c r="D166" s="188"/>
      <c r="E166" s="189"/>
      <c r="F166" s="188"/>
      <c r="G166" s="188"/>
      <c r="H166" s="191">
        <f t="shared" si="19"/>
        <v>0</v>
      </c>
      <c r="I166" s="192"/>
      <c r="J166" s="193"/>
      <c r="K166" s="193"/>
      <c r="L166" s="194"/>
      <c r="M166" s="207"/>
      <c r="N166" s="169"/>
      <c r="O166" s="169"/>
    </row>
    <row r="167" spans="2:15" ht="15.75">
      <c r="B167" s="138" t="s">
        <v>208</v>
      </c>
      <c r="C167" s="187"/>
      <c r="D167" s="188"/>
      <c r="E167" s="189"/>
      <c r="F167" s="188"/>
      <c r="G167" s="188"/>
      <c r="H167" s="191">
        <f t="shared" si="19"/>
        <v>0</v>
      </c>
      <c r="I167" s="192"/>
      <c r="J167" s="193"/>
      <c r="K167" s="193"/>
      <c r="L167" s="194"/>
      <c r="M167" s="207"/>
      <c r="N167" s="169"/>
      <c r="O167" s="169"/>
    </row>
    <row r="168" spans="2:15" ht="15.75">
      <c r="B168" s="138" t="s">
        <v>209</v>
      </c>
      <c r="C168" s="217"/>
      <c r="D168" s="199"/>
      <c r="E168" s="189"/>
      <c r="F168" s="199"/>
      <c r="G168" s="199"/>
      <c r="H168" s="191">
        <f t="shared" si="19"/>
        <v>0</v>
      </c>
      <c r="I168" s="200"/>
      <c r="J168" s="201"/>
      <c r="K168" s="201"/>
      <c r="L168" s="202"/>
      <c r="M168" s="207"/>
      <c r="N168" s="169"/>
      <c r="O168" s="169"/>
    </row>
    <row r="169" spans="2:15" ht="15.75">
      <c r="B169" s="138" t="s">
        <v>210</v>
      </c>
      <c r="C169" s="217"/>
      <c r="D169" s="199"/>
      <c r="E169" s="189"/>
      <c r="F169" s="199"/>
      <c r="G169" s="199"/>
      <c r="H169" s="191">
        <f t="shared" si="19"/>
        <v>0</v>
      </c>
      <c r="I169" s="200"/>
      <c r="J169" s="201"/>
      <c r="K169" s="201"/>
      <c r="L169" s="202"/>
      <c r="M169" s="207"/>
      <c r="N169" s="169"/>
      <c r="O169" s="169"/>
    </row>
    <row r="170" spans="2:15" ht="15.75">
      <c r="B170" s="203"/>
      <c r="C170" s="184" t="s">
        <v>22</v>
      </c>
      <c r="D170" s="204">
        <f>SUM(D162:D169)</f>
        <v>0</v>
      </c>
      <c r="E170" s="205">
        <f>SUM(E162:E169)</f>
        <v>0</v>
      </c>
      <c r="F170" s="204">
        <f>SUM(F162:F169)</f>
        <v>39008</v>
      </c>
      <c r="G170" s="204">
        <f>SUM(G162:G169)</f>
        <v>0</v>
      </c>
      <c r="H170" s="204">
        <f>SUM(H162:H169)</f>
        <v>39008</v>
      </c>
      <c r="I170" s="206">
        <f>(I162*H162)+(I163*H163)+(I164*H164)+(I165*H165)+(I166*H166)+(I167*H167)+(I168*H168)+(I169*H169)</f>
        <v>0</v>
      </c>
      <c r="J170" s="206">
        <f>SUM(J162:J169)</f>
        <v>40055</v>
      </c>
      <c r="K170" s="206"/>
      <c r="L170" s="202"/>
      <c r="M170" s="207"/>
      <c r="N170" s="169"/>
      <c r="O170" s="169"/>
    </row>
    <row r="171" spans="2:15" ht="15.75" customHeight="1">
      <c r="B171" s="233"/>
      <c r="C171" s="234"/>
      <c r="D171" s="235"/>
      <c r="E171" s="236"/>
      <c r="F171" s="235"/>
      <c r="G171" s="235"/>
      <c r="H171" s="235"/>
      <c r="I171" s="235"/>
      <c r="J171" s="235"/>
      <c r="K171" s="235"/>
      <c r="L171" s="234"/>
      <c r="M171" s="237"/>
      <c r="N171" s="169"/>
      <c r="O171" s="169"/>
    </row>
    <row r="172" spans="2:15" ht="51" hidden="1" customHeight="1">
      <c r="B172" s="184" t="s">
        <v>211</v>
      </c>
      <c r="C172" s="273"/>
      <c r="D172" s="273"/>
      <c r="E172" s="273"/>
      <c r="F172" s="273"/>
      <c r="G172" s="273"/>
      <c r="H172" s="273"/>
      <c r="I172" s="273"/>
      <c r="J172" s="274"/>
      <c r="K172" s="275"/>
      <c r="L172" s="276"/>
      <c r="M172" s="185"/>
      <c r="N172" s="169"/>
      <c r="O172" s="169"/>
    </row>
    <row r="173" spans="2:15" ht="51" hidden="1" customHeight="1">
      <c r="B173" s="184" t="s">
        <v>212</v>
      </c>
      <c r="C173" s="277"/>
      <c r="D173" s="277"/>
      <c r="E173" s="277"/>
      <c r="F173" s="277"/>
      <c r="G173" s="277"/>
      <c r="H173" s="277"/>
      <c r="I173" s="277"/>
      <c r="J173" s="278"/>
      <c r="K173" s="278"/>
      <c r="L173" s="277"/>
      <c r="M173" s="186"/>
      <c r="N173" s="169"/>
      <c r="O173" s="169"/>
    </row>
    <row r="174" spans="2:15" ht="15.75" hidden="1">
      <c r="B174" s="138" t="s">
        <v>213</v>
      </c>
      <c r="C174" s="187"/>
      <c r="D174" s="188"/>
      <c r="E174" s="189"/>
      <c r="F174" s="188"/>
      <c r="G174" s="188"/>
      <c r="H174" s="191">
        <f>SUM(D174:G174)</f>
        <v>0</v>
      </c>
      <c r="I174" s="192"/>
      <c r="J174" s="193"/>
      <c r="K174" s="193"/>
      <c r="L174" s="194"/>
      <c r="M174" s="195"/>
      <c r="N174" s="169"/>
      <c r="O174" s="169"/>
    </row>
    <row r="175" spans="2:15" ht="15.75" hidden="1">
      <c r="B175" s="138" t="s">
        <v>214</v>
      </c>
      <c r="C175" s="187"/>
      <c r="D175" s="188"/>
      <c r="E175" s="189"/>
      <c r="F175" s="188"/>
      <c r="G175" s="188"/>
      <c r="H175" s="191">
        <f t="shared" ref="H175:H181" si="20">SUM(D175:G175)</f>
        <v>0</v>
      </c>
      <c r="I175" s="192"/>
      <c r="J175" s="193"/>
      <c r="K175" s="193"/>
      <c r="L175" s="194"/>
      <c r="M175" s="195"/>
      <c r="N175" s="169"/>
      <c r="O175" s="169"/>
    </row>
    <row r="176" spans="2:15" ht="15.75" hidden="1">
      <c r="B176" s="138" t="s">
        <v>215</v>
      </c>
      <c r="C176" s="187"/>
      <c r="D176" s="188"/>
      <c r="E176" s="189"/>
      <c r="F176" s="188"/>
      <c r="G176" s="188"/>
      <c r="H176" s="191">
        <f t="shared" si="20"/>
        <v>0</v>
      </c>
      <c r="I176" s="192"/>
      <c r="J176" s="193"/>
      <c r="K176" s="193"/>
      <c r="L176" s="194"/>
      <c r="M176" s="195"/>
      <c r="N176" s="169"/>
      <c r="O176" s="169"/>
    </row>
    <row r="177" spans="2:15" ht="15.75" hidden="1">
      <c r="B177" s="138" t="s">
        <v>216</v>
      </c>
      <c r="C177" s="187"/>
      <c r="D177" s="188"/>
      <c r="E177" s="189"/>
      <c r="F177" s="188"/>
      <c r="G177" s="188"/>
      <c r="H177" s="191">
        <f t="shared" si="20"/>
        <v>0</v>
      </c>
      <c r="I177" s="192"/>
      <c r="J177" s="193"/>
      <c r="K177" s="193"/>
      <c r="L177" s="194"/>
      <c r="M177" s="195"/>
      <c r="N177" s="169"/>
      <c r="O177" s="169"/>
    </row>
    <row r="178" spans="2:15" ht="15.75" hidden="1">
      <c r="B178" s="138" t="s">
        <v>217</v>
      </c>
      <c r="C178" s="187"/>
      <c r="D178" s="188"/>
      <c r="E178" s="189"/>
      <c r="F178" s="188"/>
      <c r="G178" s="188"/>
      <c r="H178" s="191">
        <f t="shared" si="20"/>
        <v>0</v>
      </c>
      <c r="I178" s="192"/>
      <c r="J178" s="193"/>
      <c r="K178" s="193"/>
      <c r="L178" s="194"/>
      <c r="M178" s="195"/>
      <c r="N178" s="169"/>
      <c r="O178" s="169"/>
    </row>
    <row r="179" spans="2:15" ht="15.75" hidden="1">
      <c r="B179" s="138" t="s">
        <v>218</v>
      </c>
      <c r="C179" s="187"/>
      <c r="D179" s="188"/>
      <c r="E179" s="189"/>
      <c r="F179" s="188"/>
      <c r="G179" s="188"/>
      <c r="H179" s="191">
        <f t="shared" si="20"/>
        <v>0</v>
      </c>
      <c r="I179" s="192"/>
      <c r="J179" s="193"/>
      <c r="K179" s="193"/>
      <c r="L179" s="194"/>
      <c r="M179" s="195"/>
      <c r="N179" s="169"/>
      <c r="O179" s="169"/>
    </row>
    <row r="180" spans="2:15" ht="15.75" hidden="1">
      <c r="B180" s="138" t="s">
        <v>219</v>
      </c>
      <c r="C180" s="217"/>
      <c r="D180" s="199"/>
      <c r="E180" s="189"/>
      <c r="F180" s="199"/>
      <c r="G180" s="199"/>
      <c r="H180" s="191">
        <f t="shared" si="20"/>
        <v>0</v>
      </c>
      <c r="I180" s="200"/>
      <c r="J180" s="201"/>
      <c r="K180" s="201"/>
      <c r="L180" s="202"/>
      <c r="M180" s="195"/>
      <c r="N180" s="169"/>
      <c r="O180" s="169"/>
    </row>
    <row r="181" spans="2:15" ht="15.75" hidden="1">
      <c r="B181" s="138" t="s">
        <v>220</v>
      </c>
      <c r="C181" s="217"/>
      <c r="D181" s="199"/>
      <c r="E181" s="189"/>
      <c r="F181" s="199"/>
      <c r="G181" s="199"/>
      <c r="H181" s="191">
        <f t="shared" si="20"/>
        <v>0</v>
      </c>
      <c r="I181" s="200"/>
      <c r="J181" s="201"/>
      <c r="K181" s="201"/>
      <c r="L181" s="202"/>
      <c r="M181" s="195"/>
      <c r="N181" s="169"/>
      <c r="O181" s="169"/>
    </row>
    <row r="182" spans="2:15" ht="15.75" hidden="1">
      <c r="B182" s="203"/>
      <c r="C182" s="243" t="s">
        <v>221</v>
      </c>
      <c r="D182" s="204">
        <f>SUM(D174:D181)</f>
        <v>0</v>
      </c>
      <c r="E182" s="218">
        <f>SUM(E174:E181)</f>
        <v>0</v>
      </c>
      <c r="F182" s="204">
        <f>SUM(F174:F181)</f>
        <v>0</v>
      </c>
      <c r="G182" s="204">
        <f>SUM(G174:G181)</f>
        <v>0</v>
      </c>
      <c r="H182" s="213">
        <f>SUM(H174:H181)</f>
        <v>0</v>
      </c>
      <c r="I182" s="206">
        <f>(I174*H174)+(I175*H175)+(I176*H176)+(I177*H177)+(I178*H178)+(I179*H179)+(I180*H180)+(I181*H181)</f>
        <v>0</v>
      </c>
      <c r="J182" s="206">
        <f>SUM(J174:J181)</f>
        <v>0</v>
      </c>
      <c r="K182" s="206"/>
      <c r="L182" s="202"/>
      <c r="M182" s="207"/>
      <c r="N182" s="169"/>
      <c r="O182" s="169"/>
    </row>
    <row r="183" spans="2:15" ht="51" hidden="1" customHeight="1">
      <c r="B183" s="184" t="s">
        <v>222</v>
      </c>
      <c r="C183" s="277"/>
      <c r="D183" s="277"/>
      <c r="E183" s="277"/>
      <c r="F183" s="277"/>
      <c r="G183" s="277"/>
      <c r="H183" s="277"/>
      <c r="I183" s="277"/>
      <c r="J183" s="278"/>
      <c r="K183" s="278"/>
      <c r="L183" s="277"/>
      <c r="M183" s="186"/>
      <c r="N183" s="169"/>
      <c r="O183" s="169"/>
    </row>
    <row r="184" spans="2:15" ht="15.75" hidden="1">
      <c r="B184" s="138" t="s">
        <v>223</v>
      </c>
      <c r="C184" s="187"/>
      <c r="D184" s="188"/>
      <c r="E184" s="189"/>
      <c r="F184" s="188"/>
      <c r="G184" s="188"/>
      <c r="H184" s="191">
        <f>SUM(D184:G184)</f>
        <v>0</v>
      </c>
      <c r="I184" s="192"/>
      <c r="J184" s="193"/>
      <c r="K184" s="193"/>
      <c r="L184" s="194"/>
      <c r="M184" s="195"/>
      <c r="N184" s="169"/>
      <c r="O184" s="169"/>
    </row>
    <row r="185" spans="2:15" ht="15.75" hidden="1">
      <c r="B185" s="138" t="s">
        <v>224</v>
      </c>
      <c r="C185" s="187"/>
      <c r="D185" s="188"/>
      <c r="E185" s="189"/>
      <c r="F185" s="188"/>
      <c r="G185" s="188"/>
      <c r="H185" s="191">
        <f t="shared" ref="H185:H191" si="21">SUM(D185:G185)</f>
        <v>0</v>
      </c>
      <c r="I185" s="192"/>
      <c r="J185" s="193"/>
      <c r="K185" s="193"/>
      <c r="L185" s="194"/>
      <c r="M185" s="195"/>
      <c r="N185" s="169"/>
      <c r="O185" s="169"/>
    </row>
    <row r="186" spans="2:15" ht="15.75" hidden="1">
      <c r="B186" s="138" t="s">
        <v>225</v>
      </c>
      <c r="C186" s="187"/>
      <c r="D186" s="188"/>
      <c r="E186" s="189"/>
      <c r="F186" s="188"/>
      <c r="G186" s="188"/>
      <c r="H186" s="191">
        <f t="shared" si="21"/>
        <v>0</v>
      </c>
      <c r="I186" s="192"/>
      <c r="J186" s="193"/>
      <c r="K186" s="193"/>
      <c r="L186" s="194"/>
      <c r="M186" s="195"/>
      <c r="N186" s="169"/>
      <c r="O186" s="169"/>
    </row>
    <row r="187" spans="2:15" ht="15.75" hidden="1">
      <c r="B187" s="138" t="s">
        <v>226</v>
      </c>
      <c r="C187" s="187"/>
      <c r="D187" s="188"/>
      <c r="E187" s="189"/>
      <c r="F187" s="188"/>
      <c r="G187" s="188"/>
      <c r="H187" s="191">
        <f t="shared" si="21"/>
        <v>0</v>
      </c>
      <c r="I187" s="192"/>
      <c r="J187" s="193"/>
      <c r="K187" s="193"/>
      <c r="L187" s="194"/>
      <c r="M187" s="195"/>
      <c r="N187" s="169"/>
      <c r="O187" s="169"/>
    </row>
    <row r="188" spans="2:15" ht="15.75" hidden="1">
      <c r="B188" s="138" t="s">
        <v>227</v>
      </c>
      <c r="C188" s="187"/>
      <c r="D188" s="188"/>
      <c r="E188" s="189"/>
      <c r="F188" s="188"/>
      <c r="G188" s="188"/>
      <c r="H188" s="191">
        <f t="shared" si="21"/>
        <v>0</v>
      </c>
      <c r="I188" s="192"/>
      <c r="J188" s="193"/>
      <c r="K188" s="193"/>
      <c r="L188" s="194"/>
      <c r="M188" s="195"/>
      <c r="N188" s="169"/>
      <c r="O188" s="169"/>
    </row>
    <row r="189" spans="2:15" ht="15.75" hidden="1">
      <c r="B189" s="138" t="s">
        <v>228</v>
      </c>
      <c r="C189" s="187"/>
      <c r="D189" s="188"/>
      <c r="E189" s="189"/>
      <c r="F189" s="188"/>
      <c r="G189" s="188"/>
      <c r="H189" s="191">
        <f t="shared" si="21"/>
        <v>0</v>
      </c>
      <c r="I189" s="192"/>
      <c r="J189" s="193"/>
      <c r="K189" s="193"/>
      <c r="L189" s="194"/>
      <c r="M189" s="195"/>
      <c r="N189" s="169"/>
      <c r="O189" s="169"/>
    </row>
    <row r="190" spans="2:15" ht="15.75" hidden="1">
      <c r="B190" s="138" t="s">
        <v>229</v>
      </c>
      <c r="C190" s="217"/>
      <c r="D190" s="199"/>
      <c r="E190" s="189"/>
      <c r="F190" s="199"/>
      <c r="G190" s="199"/>
      <c r="H190" s="191">
        <f t="shared" si="21"/>
        <v>0</v>
      </c>
      <c r="I190" s="200"/>
      <c r="J190" s="201"/>
      <c r="K190" s="201"/>
      <c r="L190" s="202"/>
      <c r="M190" s="195"/>
      <c r="N190" s="169"/>
      <c r="O190" s="169"/>
    </row>
    <row r="191" spans="2:15" ht="15.75" hidden="1">
      <c r="B191" s="138" t="s">
        <v>230</v>
      </c>
      <c r="C191" s="217"/>
      <c r="D191" s="199"/>
      <c r="E191" s="189"/>
      <c r="F191" s="199"/>
      <c r="G191" s="199"/>
      <c r="H191" s="191">
        <f t="shared" si="21"/>
        <v>0</v>
      </c>
      <c r="I191" s="200"/>
      <c r="J191" s="201"/>
      <c r="K191" s="201"/>
      <c r="L191" s="202"/>
      <c r="M191" s="195"/>
      <c r="N191" s="169"/>
      <c r="O191" s="169"/>
    </row>
    <row r="192" spans="2:15" ht="15.75" hidden="1">
      <c r="B192" s="203"/>
      <c r="C192" s="243" t="s">
        <v>221</v>
      </c>
      <c r="D192" s="213">
        <f>SUM(D184:D191)</f>
        <v>0</v>
      </c>
      <c r="E192" s="244">
        <f>SUM(E184:E191)</f>
        <v>0</v>
      </c>
      <c r="F192" s="213">
        <f>SUM(F184:F191)</f>
        <v>0</v>
      </c>
      <c r="G192" s="213">
        <f>SUM(G184:G191)</f>
        <v>0</v>
      </c>
      <c r="H192" s="213">
        <f>SUM(H184:H191)</f>
        <v>0</v>
      </c>
      <c r="I192" s="206">
        <f>(I184*H184)+(I185*H185)+(I186*H186)+(I187*H187)+(I188*H188)+(I189*H189)+(I190*H190)+(I191*H191)</f>
        <v>0</v>
      </c>
      <c r="J192" s="206">
        <f>SUM(J184:J191)</f>
        <v>0</v>
      </c>
      <c r="K192" s="206"/>
      <c r="L192" s="202"/>
      <c r="M192" s="207"/>
      <c r="N192" s="169"/>
      <c r="O192" s="169"/>
    </row>
    <row r="193" spans="2:15" ht="51" hidden="1" customHeight="1">
      <c r="B193" s="184" t="s">
        <v>231</v>
      </c>
      <c r="C193" s="277"/>
      <c r="D193" s="277"/>
      <c r="E193" s="277"/>
      <c r="F193" s="277"/>
      <c r="G193" s="277"/>
      <c r="H193" s="277"/>
      <c r="I193" s="277"/>
      <c r="J193" s="278"/>
      <c r="K193" s="278"/>
      <c r="L193" s="277"/>
      <c r="M193" s="186"/>
      <c r="N193" s="169"/>
      <c r="O193" s="169"/>
    </row>
    <row r="194" spans="2:15" ht="15.75" hidden="1">
      <c r="B194" s="138" t="s">
        <v>232</v>
      </c>
      <c r="C194" s="187"/>
      <c r="D194" s="188"/>
      <c r="E194" s="189"/>
      <c r="F194" s="188"/>
      <c r="G194" s="188"/>
      <c r="H194" s="191">
        <f>SUM(D194:G194)</f>
        <v>0</v>
      </c>
      <c r="I194" s="192"/>
      <c r="J194" s="193"/>
      <c r="K194" s="193"/>
      <c r="L194" s="194"/>
      <c r="M194" s="195"/>
      <c r="N194" s="169"/>
      <c r="O194" s="169"/>
    </row>
    <row r="195" spans="2:15" ht="15.75" hidden="1">
      <c r="B195" s="138" t="s">
        <v>233</v>
      </c>
      <c r="C195" s="187"/>
      <c r="D195" s="188"/>
      <c r="E195" s="189"/>
      <c r="F195" s="188"/>
      <c r="G195" s="188"/>
      <c r="H195" s="191">
        <f t="shared" ref="H195:H201" si="22">SUM(D195:G195)</f>
        <v>0</v>
      </c>
      <c r="I195" s="192"/>
      <c r="J195" s="193"/>
      <c r="K195" s="193"/>
      <c r="L195" s="194"/>
      <c r="M195" s="195"/>
      <c r="N195" s="169"/>
      <c r="O195" s="169"/>
    </row>
    <row r="196" spans="2:15" ht="15.75" hidden="1">
      <c r="B196" s="138" t="s">
        <v>234</v>
      </c>
      <c r="C196" s="187"/>
      <c r="D196" s="188"/>
      <c r="E196" s="189"/>
      <c r="F196" s="188"/>
      <c r="G196" s="188"/>
      <c r="H196" s="191">
        <f t="shared" si="22"/>
        <v>0</v>
      </c>
      <c r="I196" s="192"/>
      <c r="J196" s="193"/>
      <c r="K196" s="193"/>
      <c r="L196" s="194"/>
      <c r="M196" s="195"/>
      <c r="N196" s="169"/>
      <c r="O196" s="169"/>
    </row>
    <row r="197" spans="2:15" ht="15.75" hidden="1">
      <c r="B197" s="138" t="s">
        <v>235</v>
      </c>
      <c r="C197" s="187"/>
      <c r="D197" s="188"/>
      <c r="E197" s="189"/>
      <c r="F197" s="188"/>
      <c r="G197" s="188"/>
      <c r="H197" s="191">
        <f t="shared" si="22"/>
        <v>0</v>
      </c>
      <c r="I197" s="192"/>
      <c r="J197" s="193"/>
      <c r="K197" s="193"/>
      <c r="L197" s="194"/>
      <c r="M197" s="195"/>
      <c r="N197" s="169"/>
      <c r="O197" s="169"/>
    </row>
    <row r="198" spans="2:15" ht="15.75" hidden="1">
      <c r="B198" s="138" t="s">
        <v>236</v>
      </c>
      <c r="C198" s="187"/>
      <c r="D198" s="188"/>
      <c r="E198" s="189"/>
      <c r="F198" s="188"/>
      <c r="G198" s="188"/>
      <c r="H198" s="191">
        <f t="shared" si="22"/>
        <v>0</v>
      </c>
      <c r="I198" s="192"/>
      <c r="J198" s="193"/>
      <c r="K198" s="193"/>
      <c r="L198" s="194"/>
      <c r="M198" s="195"/>
      <c r="N198" s="169"/>
      <c r="O198" s="169"/>
    </row>
    <row r="199" spans="2:15" ht="15.75" hidden="1">
      <c r="B199" s="138" t="s">
        <v>237</v>
      </c>
      <c r="C199" s="187"/>
      <c r="D199" s="188"/>
      <c r="E199" s="189"/>
      <c r="F199" s="188"/>
      <c r="G199" s="188"/>
      <c r="H199" s="191">
        <f t="shared" si="22"/>
        <v>0</v>
      </c>
      <c r="I199" s="192"/>
      <c r="J199" s="193"/>
      <c r="K199" s="193"/>
      <c r="L199" s="194"/>
      <c r="M199" s="195"/>
      <c r="N199" s="169"/>
      <c r="O199" s="169"/>
    </row>
    <row r="200" spans="2:15" ht="15.75" hidden="1">
      <c r="B200" s="138" t="s">
        <v>238</v>
      </c>
      <c r="C200" s="217"/>
      <c r="D200" s="199"/>
      <c r="E200" s="189"/>
      <c r="F200" s="199"/>
      <c r="G200" s="199"/>
      <c r="H200" s="191">
        <f t="shared" si="22"/>
        <v>0</v>
      </c>
      <c r="I200" s="200"/>
      <c r="J200" s="201"/>
      <c r="K200" s="201"/>
      <c r="L200" s="202"/>
      <c r="M200" s="195"/>
      <c r="N200" s="169"/>
      <c r="O200" s="169"/>
    </row>
    <row r="201" spans="2:15" ht="15.75" hidden="1">
      <c r="B201" s="138" t="s">
        <v>239</v>
      </c>
      <c r="C201" s="217"/>
      <c r="D201" s="199"/>
      <c r="E201" s="189"/>
      <c r="F201" s="199"/>
      <c r="G201" s="199"/>
      <c r="H201" s="191">
        <f t="shared" si="22"/>
        <v>0</v>
      </c>
      <c r="I201" s="200"/>
      <c r="J201" s="201"/>
      <c r="K201" s="201"/>
      <c r="L201" s="202"/>
      <c r="M201" s="195"/>
      <c r="N201" s="169"/>
      <c r="O201" s="169"/>
    </row>
    <row r="202" spans="2:15" ht="15.75" hidden="1">
      <c r="B202" s="203"/>
      <c r="C202" s="243" t="s">
        <v>221</v>
      </c>
      <c r="D202" s="213">
        <f>SUM(D194:D201)</f>
        <v>0</v>
      </c>
      <c r="E202" s="244">
        <f>SUM(E194:E201)</f>
        <v>0</v>
      </c>
      <c r="F202" s="213">
        <f>SUM(F194:F201)</f>
        <v>0</v>
      </c>
      <c r="G202" s="213">
        <f>SUM(G194:G201)</f>
        <v>0</v>
      </c>
      <c r="H202" s="213">
        <f>SUM(H194:H201)</f>
        <v>0</v>
      </c>
      <c r="I202" s="206">
        <f>(I194*H194)+(I195*H195)+(I196*H196)+(I197*H197)+(I198*H198)+(I199*H199)+(I200*H200)+(I201*H201)</f>
        <v>0</v>
      </c>
      <c r="J202" s="206">
        <f>SUM(J194:J201)</f>
        <v>0</v>
      </c>
      <c r="K202" s="206"/>
      <c r="L202" s="202"/>
      <c r="M202" s="207"/>
      <c r="N202" s="169"/>
      <c r="O202" s="169"/>
    </row>
    <row r="203" spans="2:15" ht="51" hidden="1" customHeight="1">
      <c r="B203" s="184" t="s">
        <v>240</v>
      </c>
      <c r="C203" s="277"/>
      <c r="D203" s="277"/>
      <c r="E203" s="277"/>
      <c r="F203" s="277"/>
      <c r="G203" s="277"/>
      <c r="H203" s="277"/>
      <c r="I203" s="277"/>
      <c r="J203" s="278"/>
      <c r="K203" s="278"/>
      <c r="L203" s="277"/>
      <c r="M203" s="186"/>
      <c r="N203" s="169"/>
      <c r="O203" s="169"/>
    </row>
    <row r="204" spans="2:15" ht="15.75" hidden="1">
      <c r="B204" s="138" t="s">
        <v>241</v>
      </c>
      <c r="C204" s="187"/>
      <c r="D204" s="188"/>
      <c r="E204" s="189"/>
      <c r="F204" s="188"/>
      <c r="G204" s="188"/>
      <c r="H204" s="191">
        <f>SUM(D204:G204)</f>
        <v>0</v>
      </c>
      <c r="I204" s="192"/>
      <c r="J204" s="193"/>
      <c r="K204" s="193"/>
      <c r="L204" s="194"/>
      <c r="M204" s="195"/>
      <c r="N204" s="169"/>
      <c r="O204" s="169"/>
    </row>
    <row r="205" spans="2:15" ht="15.75" hidden="1">
      <c r="B205" s="138" t="s">
        <v>242</v>
      </c>
      <c r="C205" s="187"/>
      <c r="D205" s="188"/>
      <c r="E205" s="189"/>
      <c r="F205" s="188"/>
      <c r="G205" s="188"/>
      <c r="H205" s="191">
        <f t="shared" ref="H205:H211" si="23">SUM(D205:G205)</f>
        <v>0</v>
      </c>
      <c r="I205" s="192"/>
      <c r="J205" s="193"/>
      <c r="K205" s="193"/>
      <c r="L205" s="194"/>
      <c r="M205" s="195"/>
      <c r="N205" s="169"/>
      <c r="O205" s="169"/>
    </row>
    <row r="206" spans="2:15" ht="15.75" hidden="1">
      <c r="B206" s="138" t="s">
        <v>243</v>
      </c>
      <c r="C206" s="187"/>
      <c r="D206" s="188"/>
      <c r="E206" s="189"/>
      <c r="F206" s="188"/>
      <c r="G206" s="188"/>
      <c r="H206" s="191">
        <f>SUM(D206:G206)</f>
        <v>0</v>
      </c>
      <c r="I206" s="192"/>
      <c r="J206" s="193"/>
      <c r="K206" s="193"/>
      <c r="L206" s="194"/>
      <c r="M206" s="195"/>
      <c r="N206" s="169"/>
      <c r="O206" s="169"/>
    </row>
    <row r="207" spans="2:15" ht="15.75" hidden="1">
      <c r="B207" s="138" t="s">
        <v>244</v>
      </c>
      <c r="C207" s="187"/>
      <c r="D207" s="188"/>
      <c r="E207" s="189"/>
      <c r="F207" s="188"/>
      <c r="G207" s="188"/>
      <c r="H207" s="191">
        <f t="shared" si="23"/>
        <v>0</v>
      </c>
      <c r="I207" s="192"/>
      <c r="J207" s="193"/>
      <c r="K207" s="193"/>
      <c r="L207" s="194"/>
      <c r="M207" s="195"/>
      <c r="N207" s="169"/>
      <c r="O207" s="169"/>
    </row>
    <row r="208" spans="2:15" ht="15.75" hidden="1">
      <c r="B208" s="138" t="s">
        <v>245</v>
      </c>
      <c r="C208" s="187"/>
      <c r="D208" s="188"/>
      <c r="E208" s="189"/>
      <c r="F208" s="188"/>
      <c r="G208" s="188"/>
      <c r="H208" s="191">
        <f t="shared" si="23"/>
        <v>0</v>
      </c>
      <c r="I208" s="192"/>
      <c r="J208" s="193"/>
      <c r="K208" s="193"/>
      <c r="L208" s="194"/>
      <c r="M208" s="195"/>
      <c r="N208" s="169"/>
      <c r="O208" s="169"/>
    </row>
    <row r="209" spans="2:15" ht="15.75" hidden="1">
      <c r="B209" s="138" t="s">
        <v>246</v>
      </c>
      <c r="C209" s="187"/>
      <c r="D209" s="188"/>
      <c r="E209" s="189"/>
      <c r="F209" s="188"/>
      <c r="G209" s="188"/>
      <c r="H209" s="191">
        <f t="shared" si="23"/>
        <v>0</v>
      </c>
      <c r="I209" s="192"/>
      <c r="J209" s="193"/>
      <c r="K209" s="193"/>
      <c r="L209" s="194"/>
      <c r="M209" s="195"/>
      <c r="N209" s="169"/>
      <c r="O209" s="169"/>
    </row>
    <row r="210" spans="2:15" ht="15.75" hidden="1">
      <c r="B210" s="138" t="s">
        <v>247</v>
      </c>
      <c r="C210" s="217"/>
      <c r="D210" s="199"/>
      <c r="E210" s="189"/>
      <c r="F210" s="199"/>
      <c r="G210" s="199"/>
      <c r="H210" s="191">
        <f t="shared" si="23"/>
        <v>0</v>
      </c>
      <c r="I210" s="200"/>
      <c r="J210" s="201"/>
      <c r="K210" s="201"/>
      <c r="L210" s="202"/>
      <c r="M210" s="195"/>
      <c r="N210" s="169"/>
      <c r="O210" s="169"/>
    </row>
    <row r="211" spans="2:15" ht="15.75" hidden="1">
      <c r="B211" s="138" t="s">
        <v>248</v>
      </c>
      <c r="C211" s="217"/>
      <c r="D211" s="199"/>
      <c r="E211" s="189"/>
      <c r="F211" s="199"/>
      <c r="G211" s="199"/>
      <c r="H211" s="191">
        <f t="shared" si="23"/>
        <v>0</v>
      </c>
      <c r="I211" s="200"/>
      <c r="J211" s="201"/>
      <c r="K211" s="201"/>
      <c r="L211" s="202"/>
      <c r="M211" s="195"/>
      <c r="N211" s="169"/>
      <c r="O211" s="169"/>
    </row>
    <row r="212" spans="2:15" ht="15.75" hidden="1">
      <c r="B212" s="203"/>
      <c r="C212" s="243" t="s">
        <v>221</v>
      </c>
      <c r="D212" s="204">
        <f>SUM(D204:D211)</f>
        <v>0</v>
      </c>
      <c r="E212" s="218">
        <f>SUM(E204:E211)</f>
        <v>0</v>
      </c>
      <c r="F212" s="204">
        <f>SUM(F204:F211)</f>
        <v>0</v>
      </c>
      <c r="G212" s="204">
        <f>SUM(G204:G211)</f>
        <v>0</v>
      </c>
      <c r="H212" s="204">
        <f>SUM(H204:H211)</f>
        <v>0</v>
      </c>
      <c r="I212" s="206">
        <f>(I204*H204)+(I205*H205)+(I206*H206)+(I207*H207)+(I208*H208)+(I209*H209)+(I210*H210)+(I211*H211)</f>
        <v>0</v>
      </c>
      <c r="J212" s="206">
        <f>SUM(J204:J211)</f>
        <v>0</v>
      </c>
      <c r="K212" s="206"/>
      <c r="L212" s="202"/>
      <c r="M212" s="207"/>
      <c r="N212" s="169"/>
      <c r="O212" s="169"/>
    </row>
    <row r="213" spans="2:15" ht="15.75" hidden="1" customHeight="1">
      <c r="B213" s="233"/>
      <c r="C213" s="234"/>
      <c r="D213" s="235"/>
      <c r="E213" s="236"/>
      <c r="F213" s="235"/>
      <c r="G213" s="235"/>
      <c r="H213" s="235"/>
      <c r="I213" s="235"/>
      <c r="J213" s="235"/>
      <c r="K213" s="235"/>
      <c r="L213" s="234"/>
      <c r="M213" s="237"/>
      <c r="N213" s="169"/>
      <c r="O213" s="169"/>
    </row>
    <row r="214" spans="2:15" ht="15.75" customHeight="1">
      <c r="B214" s="233"/>
      <c r="C214" s="234"/>
      <c r="D214" s="235"/>
      <c r="E214" s="236"/>
      <c r="F214" s="235"/>
      <c r="G214" s="235"/>
      <c r="H214" s="235"/>
      <c r="I214" s="235"/>
      <c r="J214" s="235"/>
      <c r="K214" s="235"/>
      <c r="L214" s="234"/>
      <c r="M214" s="237"/>
      <c r="N214" s="169"/>
      <c r="O214" s="169"/>
    </row>
    <row r="215" spans="2:15" ht="34.5" customHeight="1">
      <c r="B215" s="184" t="s">
        <v>249</v>
      </c>
      <c r="C215" s="245"/>
      <c r="D215" s="246"/>
      <c r="E215" s="247"/>
      <c r="F215" s="246"/>
      <c r="G215" s="246"/>
      <c r="H215" s="248">
        <f>SUM(D215:G215)</f>
        <v>0</v>
      </c>
      <c r="I215" s="249"/>
      <c r="J215" s="246"/>
      <c r="K215" s="246"/>
      <c r="L215" s="250"/>
      <c r="M215" s="207"/>
      <c r="N215" s="169"/>
      <c r="O215" s="169"/>
    </row>
    <row r="216" spans="2:15" ht="36.75" customHeight="1">
      <c r="B216" s="184" t="s">
        <v>250</v>
      </c>
      <c r="C216" s="245"/>
      <c r="D216" s="246"/>
      <c r="E216" s="251">
        <v>28037.3836363636</v>
      </c>
      <c r="F216" s="246"/>
      <c r="G216" s="246"/>
      <c r="H216" s="248">
        <f>SUM(D216:G216)</f>
        <v>28037.3836363636</v>
      </c>
      <c r="I216" s="249"/>
      <c r="J216" s="246">
        <v>28037.38</v>
      </c>
      <c r="K216" s="246"/>
      <c r="L216" s="250"/>
      <c r="M216" s="207"/>
      <c r="N216" s="169"/>
      <c r="O216" s="169"/>
    </row>
    <row r="217" spans="2:15" ht="35.25" customHeight="1">
      <c r="B217" s="184" t="s">
        <v>251</v>
      </c>
      <c r="C217" s="252"/>
      <c r="D217" s="246">
        <v>20000</v>
      </c>
      <c r="E217" s="236">
        <f>144536.84-90000</f>
        <v>54536.84</v>
      </c>
      <c r="F217" s="246">
        <v>100000</v>
      </c>
      <c r="G217" s="246"/>
      <c r="H217" s="248">
        <f>SUM(D217:G217)</f>
        <v>174536.84</v>
      </c>
      <c r="I217" s="249"/>
      <c r="J217" s="246">
        <f>20000+54764.96+80112</f>
        <v>154876.96</v>
      </c>
      <c r="K217" s="246"/>
      <c r="L217" s="250"/>
      <c r="M217" s="207"/>
      <c r="N217" s="169"/>
      <c r="O217" s="169"/>
    </row>
    <row r="218" spans="2:15" ht="27" customHeight="1">
      <c r="B218" s="212" t="s">
        <v>252</v>
      </c>
      <c r="C218" s="245"/>
      <c r="D218" s="246"/>
      <c r="E218" s="247">
        <v>90000</v>
      </c>
      <c r="F218" s="247"/>
      <c r="G218" s="246"/>
      <c r="H218" s="248">
        <f>SUM(D218:G218)</f>
        <v>90000</v>
      </c>
      <c r="I218" s="249"/>
      <c r="J218" s="246">
        <v>90000</v>
      </c>
      <c r="K218" s="246"/>
      <c r="L218" s="250"/>
      <c r="M218" s="207"/>
      <c r="N218" s="169"/>
      <c r="O218" s="169"/>
    </row>
    <row r="219" spans="2:15" ht="38.25" customHeight="1">
      <c r="B219" s="5"/>
      <c r="C219" s="66" t="s">
        <v>253</v>
      </c>
      <c r="D219" s="67">
        <f>SUM(D215:D218)</f>
        <v>20000</v>
      </c>
      <c r="E219" s="155">
        <f>SUM(E215:E218)</f>
        <v>172574.2236363636</v>
      </c>
      <c r="F219" s="67">
        <f>SUM(F215:F218)</f>
        <v>100000</v>
      </c>
      <c r="G219" s="67">
        <f>SUM(G215:G218)</f>
        <v>0</v>
      </c>
      <c r="H219" s="67">
        <f>SUM(H215:H218)</f>
        <v>292574.22363636363</v>
      </c>
      <c r="I219" s="65">
        <f>(I215*H215)+(I216*H216)+(I217*H217)+(I218*H218)</f>
        <v>0</v>
      </c>
      <c r="J219" s="65">
        <f>SUM(J215:J218)</f>
        <v>272914.33999999997</v>
      </c>
      <c r="K219" s="65"/>
      <c r="L219" s="118"/>
      <c r="M219" s="8"/>
    </row>
    <row r="220" spans="2:15" ht="15.75" customHeight="1">
      <c r="B220" s="5"/>
      <c r="C220" s="116"/>
      <c r="D220" s="117"/>
      <c r="E220" s="123"/>
      <c r="F220" s="117"/>
      <c r="G220" s="117"/>
      <c r="H220" s="117"/>
      <c r="I220" s="117"/>
      <c r="J220" s="117"/>
      <c r="K220" s="117"/>
      <c r="L220" s="116"/>
      <c r="M220" s="8"/>
    </row>
    <row r="221" spans="2:15" ht="15.75" customHeight="1">
      <c r="B221" s="5"/>
      <c r="C221" s="116"/>
      <c r="D221" s="117"/>
      <c r="E221" s="123"/>
      <c r="F221" s="117"/>
      <c r="G221" s="117"/>
      <c r="H221" s="117"/>
      <c r="I221" s="117"/>
      <c r="J221" s="117"/>
      <c r="K221" s="117"/>
      <c r="L221" s="116"/>
      <c r="M221" s="8"/>
    </row>
    <row r="222" spans="2:15" ht="15.75" customHeight="1">
      <c r="B222" s="5"/>
      <c r="C222" s="116"/>
      <c r="D222" s="117"/>
      <c r="E222" s="123"/>
      <c r="F222" s="117"/>
      <c r="G222" s="117"/>
      <c r="H222" s="117"/>
      <c r="I222" s="117"/>
      <c r="J222" s="117"/>
      <c r="K222" s="117"/>
      <c r="L222" s="116"/>
      <c r="M222" s="8"/>
    </row>
    <row r="223" spans="2:15" ht="15.75" customHeight="1">
      <c r="B223" s="5"/>
      <c r="C223" s="116"/>
      <c r="D223" s="117"/>
      <c r="E223" s="123"/>
      <c r="F223" s="117"/>
      <c r="G223" s="117"/>
      <c r="H223" s="117"/>
      <c r="I223" s="117"/>
      <c r="J223" s="117"/>
      <c r="K223" s="117"/>
      <c r="L223" s="116"/>
      <c r="M223" s="8"/>
    </row>
    <row r="224" spans="2:15" ht="15.75" customHeight="1">
      <c r="B224" s="5"/>
      <c r="C224" s="116"/>
      <c r="D224" s="117"/>
      <c r="E224" s="123"/>
      <c r="F224" s="117"/>
      <c r="G224" s="117"/>
      <c r="H224" s="117"/>
      <c r="I224" s="117"/>
      <c r="J224" s="117"/>
      <c r="K224" s="117"/>
      <c r="L224" s="116"/>
      <c r="M224" s="8"/>
    </row>
    <row r="225" spans="2:13" ht="15.75" customHeight="1">
      <c r="B225" s="5"/>
      <c r="C225" s="116"/>
      <c r="D225" s="117"/>
      <c r="E225" s="123"/>
      <c r="F225" s="117"/>
      <c r="G225" s="117"/>
      <c r="H225" s="117"/>
      <c r="I225" s="117"/>
      <c r="J225" s="117"/>
      <c r="K225" s="117"/>
      <c r="L225" s="116"/>
      <c r="M225" s="8"/>
    </row>
    <row r="226" spans="2:13" ht="15.75" customHeight="1" thickBot="1">
      <c r="B226" s="5"/>
      <c r="C226" s="116"/>
      <c r="D226" s="117"/>
      <c r="E226" s="123"/>
      <c r="F226" s="117"/>
      <c r="G226" s="117"/>
      <c r="H226" s="117"/>
      <c r="I226" s="117"/>
      <c r="J226" s="117"/>
      <c r="K226" s="83"/>
      <c r="L226" s="447"/>
      <c r="M226" s="8"/>
    </row>
    <row r="227" spans="2:13" ht="15.75">
      <c r="B227" s="5"/>
      <c r="C227" s="306" t="s">
        <v>254</v>
      </c>
      <c r="D227" s="307"/>
      <c r="E227" s="307"/>
      <c r="F227" s="307"/>
      <c r="G227" s="307"/>
      <c r="H227" s="308"/>
      <c r="I227" s="8"/>
      <c r="J227" s="83"/>
      <c r="K227" s="83"/>
      <c r="L227" s="447"/>
    </row>
    <row r="228" spans="2:13" ht="40.5" customHeight="1">
      <c r="B228" s="5"/>
      <c r="C228" s="296"/>
      <c r="D228" s="65" t="s">
        <v>255</v>
      </c>
      <c r="E228" s="156" t="s">
        <v>256</v>
      </c>
      <c r="F228" s="65" t="s">
        <v>257</v>
      </c>
      <c r="G228" s="65" t="s">
        <v>258</v>
      </c>
      <c r="H228" s="298" t="s">
        <v>3</v>
      </c>
      <c r="I228" s="116"/>
      <c r="J228" s="117"/>
      <c r="K228" s="83"/>
      <c r="L228" s="447"/>
    </row>
    <row r="229" spans="2:13" ht="24.75" customHeight="1">
      <c r="B229" s="5"/>
      <c r="C229" s="297"/>
      <c r="D229" s="60" t="str">
        <f>D13</f>
        <v>UNHCR</v>
      </c>
      <c r="E229" s="157" t="str">
        <f>E13</f>
        <v>UNICEF</v>
      </c>
      <c r="F229" s="60" t="str">
        <f>F13</f>
        <v>UNDP</v>
      </c>
      <c r="G229" s="60">
        <f>G13</f>
        <v>0</v>
      </c>
      <c r="H229" s="299"/>
      <c r="I229" s="116"/>
      <c r="J229" s="117"/>
      <c r="K229" s="117"/>
      <c r="L229" s="8"/>
    </row>
    <row r="230" spans="2:13" ht="41.25" customHeight="1">
      <c r="B230" s="119"/>
      <c r="C230" s="120" t="s">
        <v>259</v>
      </c>
      <c r="D230" s="144">
        <f>SUM(D24,D36,D46,D56, D66, D78,D88,D98, D108, D118, D130,D140,D150,D160, D170, D182,D192,D202,D212,D215,D216,D217,D218)</f>
        <v>810000</v>
      </c>
      <c r="E230" s="158">
        <f>SUM(E24,E36,E46,E56, E66, E78,E88,E98, E108, E118, E130,E140,E150,E160, E170, E182,E192,E202,E212,E215,E216,E217,E218)</f>
        <v>934579.42327272717</v>
      </c>
      <c r="F230" s="144">
        <f>SUM(F24,F36,F46,F56, F66, F78,F88,F98, F108, F118, F130,F140,F150,F160, F170, F182,F192,F202,F212,F215,F216,F217,F218)</f>
        <v>1347056</v>
      </c>
      <c r="G230" s="144">
        <f>SUM(G24,G36,G46,G56, G66, G78,G88,G98, G108, G118, G130,G140,G150,G160, G170, G182,G192,G202,G212,G215,G216,G217,G218)</f>
        <v>0</v>
      </c>
      <c r="H230" s="145">
        <f>SUM(D230:G230)</f>
        <v>3091635.4232727271</v>
      </c>
      <c r="I230" s="116"/>
      <c r="J230" s="117"/>
      <c r="K230" s="117"/>
      <c r="L230" s="121"/>
    </row>
    <row r="231" spans="2:13" ht="51.75" customHeight="1">
      <c r="B231" s="122"/>
      <c r="C231" s="120" t="s">
        <v>260</v>
      </c>
      <c r="D231" s="144">
        <f>D230*0.07</f>
        <v>56700.000000000007</v>
      </c>
      <c r="E231" s="158">
        <f>E230*0.07</f>
        <v>65420.559629090909</v>
      </c>
      <c r="F231" s="144">
        <f>F230*0.07</f>
        <v>94293.920000000013</v>
      </c>
      <c r="G231" s="144">
        <f>G230*0.07</f>
        <v>0</v>
      </c>
      <c r="H231" s="145">
        <f>H230*0.07</f>
        <v>216414.47962909093</v>
      </c>
      <c r="I231" s="122"/>
      <c r="J231" s="123"/>
      <c r="K231" s="123"/>
      <c r="L231" s="124"/>
    </row>
    <row r="232" spans="2:13" ht="51.75" customHeight="1" thickBot="1">
      <c r="B232" s="122"/>
      <c r="C232" s="7" t="s">
        <v>3</v>
      </c>
      <c r="D232" s="142">
        <f>SUM(D230:D231)</f>
        <v>866700</v>
      </c>
      <c r="E232" s="159">
        <f>SUM(E230:E231)</f>
        <v>999999.98290181812</v>
      </c>
      <c r="F232" s="142">
        <f>SUM(F230:F231)</f>
        <v>1441349.92</v>
      </c>
      <c r="G232" s="142">
        <f>SUM(G230:G231)</f>
        <v>0</v>
      </c>
      <c r="H232" s="143">
        <f>SUM(H230:H231)</f>
        <v>3308049.902901818</v>
      </c>
      <c r="I232" s="122"/>
      <c r="J232" s="123"/>
      <c r="K232" s="123"/>
      <c r="L232" s="124"/>
    </row>
    <row r="233" spans="2:13" ht="42" customHeight="1">
      <c r="B233" s="122"/>
      <c r="L233" s="3"/>
      <c r="M233" s="124"/>
    </row>
    <row r="234" spans="2:13" s="23" customFormat="1" ht="29.25" customHeight="1" thickBot="1">
      <c r="B234" s="116"/>
      <c r="C234" s="17"/>
      <c r="D234" s="18"/>
      <c r="E234" s="6"/>
      <c r="F234" s="18"/>
      <c r="G234" s="18"/>
      <c r="H234" s="18"/>
      <c r="I234" s="18"/>
      <c r="J234" s="85"/>
      <c r="K234" s="85"/>
      <c r="L234" s="8"/>
      <c r="M234" s="121"/>
    </row>
    <row r="235" spans="2:13" ht="23.25" customHeight="1">
      <c r="B235" s="124"/>
      <c r="C235" s="290" t="s">
        <v>261</v>
      </c>
      <c r="D235" s="291"/>
      <c r="E235" s="292"/>
      <c r="F235" s="292"/>
      <c r="G235" s="292"/>
      <c r="H235" s="292"/>
      <c r="I235" s="293"/>
      <c r="J235" s="86"/>
      <c r="K235" s="86"/>
      <c r="L235" s="124"/>
      <c r="M235" s="24"/>
    </row>
    <row r="236" spans="2:13" ht="41.25" customHeight="1">
      <c r="B236" s="124"/>
      <c r="C236" s="56"/>
      <c r="D236" s="12" t="s">
        <v>255</v>
      </c>
      <c r="E236" s="160" t="s">
        <v>256</v>
      </c>
      <c r="F236" s="12" t="s">
        <v>257</v>
      </c>
      <c r="G236" s="12" t="s">
        <v>258</v>
      </c>
      <c r="H236" s="300" t="s">
        <v>3</v>
      </c>
      <c r="I236" s="302" t="s">
        <v>262</v>
      </c>
      <c r="J236" s="86"/>
      <c r="K236" s="86"/>
      <c r="L236" s="124"/>
      <c r="M236" s="24"/>
    </row>
    <row r="237" spans="2:13" ht="27.75" customHeight="1">
      <c r="B237" s="124"/>
      <c r="C237" s="56"/>
      <c r="D237" s="57" t="str">
        <f>D13</f>
        <v>UNHCR</v>
      </c>
      <c r="E237" s="161" t="str">
        <f>E13</f>
        <v>UNICEF</v>
      </c>
      <c r="F237" s="57" t="str">
        <f>F13</f>
        <v>UNDP</v>
      </c>
      <c r="G237" s="57">
        <f>G13</f>
        <v>0</v>
      </c>
      <c r="H237" s="301"/>
      <c r="I237" s="303"/>
      <c r="J237" s="86"/>
      <c r="K237" s="86"/>
      <c r="L237" s="124"/>
      <c r="M237" s="24"/>
    </row>
    <row r="238" spans="2:13" ht="27" customHeight="1">
      <c r="B238" s="124"/>
      <c r="C238" s="13" t="s">
        <v>263</v>
      </c>
      <c r="D238" s="139">
        <f>$D$232*I238</f>
        <v>260010</v>
      </c>
      <c r="E238" s="162">
        <f>$E$232*I238</f>
        <v>299999.9948705454</v>
      </c>
      <c r="F238" s="140">
        <f>$F$232*I238</f>
        <v>432404.97599999997</v>
      </c>
      <c r="G238" s="140">
        <f>$G$232*I238</f>
        <v>0</v>
      </c>
      <c r="H238" s="140">
        <f>SUM(D238:G238)</f>
        <v>992414.97087054537</v>
      </c>
      <c r="I238" s="68">
        <v>0.3</v>
      </c>
      <c r="J238" s="83"/>
      <c r="K238" s="83"/>
      <c r="L238" s="124"/>
      <c r="M238" s="24"/>
    </row>
    <row r="239" spans="2:13" ht="27" customHeight="1">
      <c r="B239" s="289"/>
      <c r="C239" s="99" t="s">
        <v>264</v>
      </c>
      <c r="D239" s="139">
        <f>$D$232*I239</f>
        <v>303345</v>
      </c>
      <c r="E239" s="162">
        <f>$E$232*I239</f>
        <v>349999.99401563633</v>
      </c>
      <c r="F239" s="140">
        <f>$F$232*I239</f>
        <v>504472.47199999995</v>
      </c>
      <c r="G239" s="140">
        <f>$G$232*I239</f>
        <v>0</v>
      </c>
      <c r="H239" s="141">
        <f>SUM(D239:G239)</f>
        <v>1157817.4660156365</v>
      </c>
      <c r="I239" s="69">
        <v>0.35</v>
      </c>
      <c r="J239" s="83"/>
      <c r="K239" s="83"/>
      <c r="L239" s="24"/>
      <c r="M239" s="24"/>
    </row>
    <row r="240" spans="2:13" ht="27" customHeight="1">
      <c r="B240" s="289"/>
      <c r="C240" s="99" t="s">
        <v>265</v>
      </c>
      <c r="D240" s="139">
        <f>$D$232*I240</f>
        <v>303345</v>
      </c>
      <c r="E240" s="162">
        <f>$E$232*I240</f>
        <v>349999.99401563633</v>
      </c>
      <c r="F240" s="140">
        <f>$F$232*I240</f>
        <v>504472.47199999995</v>
      </c>
      <c r="G240" s="140">
        <f>$G$232*I240</f>
        <v>0</v>
      </c>
      <c r="H240" s="141">
        <f>SUM(D240:G240)</f>
        <v>1157817.4660156365</v>
      </c>
      <c r="I240" s="70">
        <v>0.35</v>
      </c>
      <c r="J240" s="87"/>
      <c r="K240" s="87"/>
      <c r="L240" s="24"/>
      <c r="M240" s="24"/>
    </row>
    <row r="241" spans="1:13" ht="38.25" customHeight="1" thickBot="1">
      <c r="B241" s="289"/>
      <c r="C241" s="7" t="s">
        <v>266</v>
      </c>
      <c r="D241" s="142">
        <f>SUM(D238:D240)</f>
        <v>866700</v>
      </c>
      <c r="E241" s="159">
        <f>SUM(E238:E240)</f>
        <v>999999.98290181812</v>
      </c>
      <c r="F241" s="142">
        <f>SUM(F238:F240)</f>
        <v>1441349.92</v>
      </c>
      <c r="G241" s="142">
        <f>SUM(G238:G240)</f>
        <v>0</v>
      </c>
      <c r="H241" s="142">
        <f>SUM(H238:H240)</f>
        <v>3308049.9029018185</v>
      </c>
      <c r="I241" s="58">
        <f t="shared" ref="I241" si="24">SUM(I238:I240)</f>
        <v>0.99999999999999989</v>
      </c>
      <c r="J241" s="88"/>
      <c r="K241" s="88"/>
      <c r="L241" s="24"/>
      <c r="M241" s="24"/>
    </row>
    <row r="242" spans="1:13" ht="21.75" customHeight="1" thickBot="1">
      <c r="B242" s="289"/>
      <c r="C242" s="2"/>
      <c r="D242" s="6"/>
      <c r="E242" s="6"/>
      <c r="F242" s="6"/>
      <c r="G242" s="6"/>
      <c r="H242" s="6"/>
      <c r="I242" s="6"/>
      <c r="J242" s="89"/>
      <c r="K242" s="89"/>
      <c r="L242" s="24"/>
      <c r="M242" s="24"/>
    </row>
    <row r="243" spans="1:13" ht="49.5" customHeight="1">
      <c r="B243" s="289"/>
      <c r="C243" s="100" t="s">
        <v>267</v>
      </c>
      <c r="D243" s="146">
        <f>SUM(I24,I36,I46,I56, I66, I78,I88,I98,I108, I118, I130,I140,I150,I160,I182, I170, I192,I202,I212,I219)*1.07</f>
        <v>1044912.3449282728</v>
      </c>
      <c r="E243" s="6"/>
      <c r="F243" s="18"/>
      <c r="G243" s="18"/>
      <c r="H243" s="18"/>
      <c r="I243" s="93" t="s">
        <v>268</v>
      </c>
      <c r="J243" s="94">
        <f>(SUM(J219,J212,J202,J192,J182, J170, J160,J150,J140,J130, J118, J108,J98,J88,J78, J66, J56,J46,J36,J24))*1.07</f>
        <v>3103739.4241946028</v>
      </c>
      <c r="K243" s="267"/>
      <c r="L243" s="24"/>
      <c r="M243" s="24"/>
    </row>
    <row r="244" spans="1:13" ht="28.5" customHeight="1" thickBot="1">
      <c r="B244" s="289"/>
      <c r="C244" s="101" t="s">
        <v>269</v>
      </c>
      <c r="D244" s="147">
        <f>D243/H232</f>
        <v>0.3158695834702121</v>
      </c>
      <c r="E244" s="149"/>
      <c r="F244" s="26"/>
      <c r="G244" s="26"/>
      <c r="H244" s="26"/>
      <c r="I244" s="102" t="s">
        <v>270</v>
      </c>
      <c r="J244" s="95">
        <f>J243/H232</f>
        <v>0.93823839279812726</v>
      </c>
      <c r="K244" s="266"/>
      <c r="L244" s="24"/>
      <c r="M244" s="24"/>
    </row>
    <row r="245" spans="1:13" ht="28.5" customHeight="1">
      <c r="B245" s="289"/>
      <c r="C245" s="304"/>
      <c r="D245" s="305"/>
      <c r="E245" s="150"/>
      <c r="F245" s="27"/>
      <c r="G245" s="27"/>
      <c r="H245" s="27"/>
      <c r="L245" s="24"/>
      <c r="M245" s="24"/>
    </row>
    <row r="246" spans="1:13" ht="28.5" customHeight="1">
      <c r="B246" s="289"/>
      <c r="C246" s="101" t="s">
        <v>271</v>
      </c>
      <c r="D246" s="59">
        <f>SUM(D217:G218)*1.07</f>
        <v>283054.41879999998</v>
      </c>
      <c r="E246" s="151"/>
      <c r="F246" s="28"/>
      <c r="G246" s="28"/>
      <c r="H246" s="28"/>
      <c r="L246" s="24"/>
      <c r="M246" s="24"/>
    </row>
    <row r="247" spans="1:13" ht="23.25" customHeight="1">
      <c r="B247" s="289"/>
      <c r="C247" s="101" t="s">
        <v>272</v>
      </c>
      <c r="D247" s="82">
        <f>D246/H232</f>
        <v>8.5565341245821269E-2</v>
      </c>
      <c r="E247" s="151"/>
      <c r="F247" s="28"/>
      <c r="G247" s="28"/>
      <c r="H247" s="28"/>
      <c r="L247" s="24"/>
      <c r="M247" s="24"/>
    </row>
    <row r="248" spans="1:13" ht="66.75" customHeight="1" thickBot="1">
      <c r="B248" s="289"/>
      <c r="C248" s="294" t="s">
        <v>273</v>
      </c>
      <c r="D248" s="295"/>
      <c r="E248" s="152"/>
      <c r="F248" s="19"/>
      <c r="G248" s="19"/>
      <c r="H248" s="19"/>
      <c r="I248" s="24"/>
      <c r="J248" s="90"/>
      <c r="K248" s="90"/>
      <c r="L248" s="24"/>
      <c r="M248" s="24"/>
    </row>
    <row r="249" spans="1:13" ht="55.5" customHeight="1">
      <c r="B249" s="289"/>
      <c r="M249" s="23"/>
    </row>
    <row r="250" spans="1:13" ht="42.75" customHeight="1">
      <c r="B250" s="289"/>
      <c r="L250" s="24"/>
    </row>
    <row r="251" spans="1:13" ht="21.75" customHeight="1">
      <c r="B251" s="289"/>
      <c r="L251" s="24"/>
    </row>
    <row r="252" spans="1:13" ht="21.75" customHeight="1">
      <c r="A252" s="24"/>
      <c r="B252" s="289"/>
    </row>
    <row r="253" spans="1:13" s="24" customFormat="1" ht="23.25" customHeight="1">
      <c r="A253" s="22"/>
      <c r="B253" s="289"/>
      <c r="C253" s="22"/>
      <c r="D253" s="22"/>
      <c r="F253" s="22"/>
      <c r="G253" s="22"/>
      <c r="H253" s="22"/>
      <c r="I253" s="22"/>
      <c r="J253" s="84"/>
      <c r="K253" s="84"/>
      <c r="L253" s="22"/>
      <c r="M253" s="22"/>
    </row>
    <row r="254" spans="1:13" ht="23.25" customHeight="1"/>
    <row r="255" spans="1:13" ht="21.75" customHeight="1"/>
    <row r="256" spans="1:13" ht="16.5" customHeight="1"/>
    <row r="257" ht="29.25" customHeight="1"/>
    <row r="258" ht="24.75" customHeight="1"/>
    <row r="259" ht="33" customHeight="1"/>
    <row r="261" ht="15" customHeight="1"/>
    <row r="262" ht="25.5" customHeight="1"/>
    <row r="313" spans="1:1">
      <c r="A313" s="22" t="s">
        <v>274</v>
      </c>
    </row>
  </sheetData>
  <sheetProtection sheet="1" formatCells="0" formatColumns="0" formatRows="0"/>
  <mergeCells count="35">
    <mergeCell ref="C193:L193"/>
    <mergeCell ref="C203:L203"/>
    <mergeCell ref="B239:B253"/>
    <mergeCell ref="C235:I235"/>
    <mergeCell ref="C248:D248"/>
    <mergeCell ref="C228:C229"/>
    <mergeCell ref="H228:H229"/>
    <mergeCell ref="H236:H237"/>
    <mergeCell ref="I236:I237"/>
    <mergeCell ref="C245:D245"/>
    <mergeCell ref="C227:H227"/>
    <mergeCell ref="B2:E2"/>
    <mergeCell ref="B9:I9"/>
    <mergeCell ref="C25:L25"/>
    <mergeCell ref="C15:L15"/>
    <mergeCell ref="C37:L37"/>
    <mergeCell ref="C47:L47"/>
    <mergeCell ref="C14:L14"/>
    <mergeCell ref="C68:L68"/>
    <mergeCell ref="C69:L69"/>
    <mergeCell ref="B6:O6"/>
    <mergeCell ref="C57:L57"/>
    <mergeCell ref="C79:L79"/>
    <mergeCell ref="C89:L89"/>
    <mergeCell ref="C99:L99"/>
    <mergeCell ref="C120:L120"/>
    <mergeCell ref="C121:L121"/>
    <mergeCell ref="C109:L109"/>
    <mergeCell ref="C131:L131"/>
    <mergeCell ref="C141:L141"/>
    <mergeCell ref="C172:L172"/>
    <mergeCell ref="C151:L151"/>
    <mergeCell ref="C183:L183"/>
    <mergeCell ref="C173:L173"/>
    <mergeCell ref="C161:L161"/>
  </mergeCells>
  <phoneticPr fontId="16" type="noConversion"/>
  <conditionalFormatting sqref="D244">
    <cfRule type="cellIs" dxfId="28" priority="46" operator="lessThan">
      <formula>0.15</formula>
    </cfRule>
  </conditionalFormatting>
  <conditionalFormatting sqref="D247">
    <cfRule type="cellIs" dxfId="27" priority="44" operator="lessThan">
      <formula>0.05</formula>
    </cfRule>
  </conditionalFormatting>
  <conditionalFormatting sqref="I241:K241">
    <cfRule type="cellIs" dxfId="26"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xr:uid="{00000000-0002-0000-0000-000000000000}"/>
    <dataValidation allowBlank="1" showInputMessage="1" showErrorMessage="1" prompt="M&amp;E Budget Cannot be Less than 5%_x000a_" sqref="D247:H247" xr:uid="{00000000-0002-0000-0000-000001000000}"/>
    <dataValidation allowBlank="1" showInputMessage="1" showErrorMessage="1" prompt="Insert *text* description of Outcome here" sqref="C172:L172 C68:L68 C14:L14 C120:L120" xr:uid="{00000000-0002-0000-0000-000002000000}"/>
    <dataValidation allowBlank="1" showInputMessage="1" showErrorMessage="1" prompt="Insert *text* description of Output here" sqref="C161 C25 C15 C47 C37 C69 C89 C99 C109 C79 C131 C151 C173 C183 C193 C203 C57 C121 C141" xr:uid="{00000000-0002-0000-0000-000003000000}"/>
    <dataValidation allowBlank="1" showInputMessage="1" showErrorMessage="1" prompt="Insert *text* description of Activity here" sqref="C100 C110 C16 C48 C38 C70 C162 C90 C58 C80 C132 C152 C174 C184 C194 C204 C122 C14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46:H246" xr:uid="{00000000-0002-0000-0000-000006000000}"/>
  </dataValidations>
  <pageMargins left="0.7" right="0.7" top="0.75" bottom="0.75" header="0.3" footer="0.3"/>
  <pageSetup scale="74" orientation="landscape" r:id="rId1"/>
  <rowBreaks count="1" manualBreakCount="1">
    <brk id="79" max="16383" man="1"/>
  </rowBreaks>
  <ignoredErrors>
    <ignoredError sqref="E217 E90:E9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87"/>
  <sheetViews>
    <sheetView showGridLines="0" showZeros="0" topLeftCell="A10" zoomScale="70" zoomScaleNormal="70" workbookViewId="0">
      <pane ySplit="1" topLeftCell="A122" activePane="bottomLeft" state="frozen"/>
      <selection activeCell="A10" sqref="A10"/>
      <selection pane="bottomLeft" activeCell="F27" sqref="F27"/>
    </sheetView>
  </sheetViews>
  <sheetFormatPr defaultColWidth="9.28515625" defaultRowHeight="15.75"/>
  <cols>
    <col min="1" max="1" width="4.42578125" style="29" customWidth="1"/>
    <col min="2" max="2" width="3.28515625" style="29" customWidth="1"/>
    <col min="3" max="3" width="51.42578125" style="29" customWidth="1"/>
    <col min="4" max="4" width="27.7109375" style="30" customWidth="1"/>
    <col min="5" max="5" width="29.85546875" style="30" customWidth="1"/>
    <col min="6" max="6" width="26.42578125" style="30" customWidth="1"/>
    <col min="7" max="7" width="21.28515625" style="30" customWidth="1"/>
    <col min="8" max="8" width="25.7109375" style="29" customWidth="1"/>
    <col min="9" max="9" width="21.42578125" style="29" customWidth="1"/>
    <col min="10" max="10" width="16.7109375" style="29" customWidth="1"/>
    <col min="11" max="11" width="19.42578125" style="29" customWidth="1"/>
    <col min="12" max="12" width="19" style="29" customWidth="1"/>
    <col min="13" max="13" width="26" style="29" customWidth="1"/>
    <col min="14" max="14" width="21.28515625" style="29" customWidth="1"/>
    <col min="15" max="15" width="7" style="31" customWidth="1"/>
    <col min="16" max="16" width="24.28515625" style="29" customWidth="1"/>
    <col min="17" max="17" width="26.42578125" style="29" customWidth="1"/>
    <col min="18" max="18" width="30.28515625" style="29" customWidth="1"/>
    <col min="19" max="19" width="33" style="29" customWidth="1"/>
    <col min="20" max="21" width="22.7109375" style="29" customWidth="1"/>
    <col min="22" max="22" width="23.42578125" style="29" customWidth="1"/>
    <col min="23" max="23" width="32.28515625" style="29" customWidth="1"/>
    <col min="24" max="24" width="9.28515625" style="29"/>
    <col min="25" max="25" width="17.7109375" style="29" customWidth="1"/>
    <col min="26" max="26" width="26.42578125" style="29" customWidth="1"/>
    <col min="27" max="27" width="22.42578125" style="29" customWidth="1"/>
    <col min="28" max="28" width="29.7109375" style="29" customWidth="1"/>
    <col min="29" max="29" width="23.42578125" style="29" customWidth="1"/>
    <col min="30" max="30" width="18.42578125" style="29" customWidth="1"/>
    <col min="31" max="31" width="17.42578125" style="29" customWidth="1"/>
    <col min="32" max="32" width="25.28515625" style="29" customWidth="1"/>
    <col min="33" max="16384" width="9.28515625" style="29"/>
  </cols>
  <sheetData>
    <row r="1" spans="2:15" ht="24" customHeight="1">
      <c r="B1" s="125"/>
      <c r="C1" s="125"/>
      <c r="D1" s="126"/>
      <c r="E1" s="126"/>
      <c r="F1" s="126"/>
      <c r="G1" s="126"/>
      <c r="H1" s="125"/>
      <c r="I1" s="125"/>
      <c r="J1" s="125"/>
      <c r="K1" s="125"/>
      <c r="L1" s="125"/>
      <c r="M1" s="10"/>
      <c r="N1" s="4"/>
      <c r="O1" s="125"/>
    </row>
    <row r="2" spans="2:15" ht="46.5" customHeight="1">
      <c r="B2" s="343"/>
      <c r="C2" s="344" t="s">
        <v>275</v>
      </c>
      <c r="D2" s="344"/>
      <c r="E2" s="344"/>
      <c r="F2" s="344"/>
      <c r="G2" s="345"/>
      <c r="H2" s="346"/>
      <c r="I2" s="21"/>
      <c r="J2" s="21"/>
      <c r="K2" s="125"/>
      <c r="L2" s="125"/>
      <c r="M2" s="10"/>
      <c r="N2" s="4"/>
      <c r="O2" s="125"/>
    </row>
    <row r="3" spans="2:15" ht="24" customHeight="1">
      <c r="B3" s="343"/>
      <c r="C3" s="347"/>
      <c r="D3" s="169"/>
      <c r="E3" s="175"/>
      <c r="F3" s="169"/>
      <c r="G3" s="169"/>
      <c r="H3" s="169"/>
      <c r="I3" s="22"/>
      <c r="J3" s="22"/>
      <c r="K3" s="125"/>
      <c r="L3" s="125"/>
      <c r="M3" s="10"/>
      <c r="N3" s="4"/>
      <c r="O3" s="125"/>
    </row>
    <row r="4" spans="2:15" ht="24" customHeight="1" thickBot="1">
      <c r="B4" s="343"/>
      <c r="C4" s="347"/>
      <c r="D4" s="169"/>
      <c r="E4" s="175"/>
      <c r="F4" s="169"/>
      <c r="G4" s="169"/>
      <c r="H4" s="169"/>
      <c r="I4" s="22"/>
      <c r="J4" s="22"/>
      <c r="K4" s="125"/>
      <c r="L4" s="125"/>
      <c r="M4" s="10"/>
      <c r="N4" s="4"/>
      <c r="O4" s="125"/>
    </row>
    <row r="5" spans="2:15" ht="30" customHeight="1">
      <c r="B5" s="343"/>
      <c r="C5" s="348" t="s">
        <v>1</v>
      </c>
      <c r="D5" s="349"/>
      <c r="E5" s="349"/>
      <c r="F5" s="349"/>
      <c r="G5" s="349"/>
      <c r="H5" s="350"/>
      <c r="I5" s="125"/>
      <c r="J5" s="125"/>
      <c r="K5" s="10"/>
      <c r="L5" s="4"/>
      <c r="M5" s="125"/>
      <c r="N5" s="125"/>
      <c r="O5" s="125"/>
    </row>
    <row r="6" spans="2:15" ht="24" customHeight="1">
      <c r="B6" s="343"/>
      <c r="C6" s="351" t="s">
        <v>276</v>
      </c>
      <c r="D6" s="352"/>
      <c r="E6" s="352"/>
      <c r="F6" s="352"/>
      <c r="G6" s="352"/>
      <c r="H6" s="353"/>
      <c r="I6" s="125"/>
      <c r="J6" s="125"/>
      <c r="K6" s="10"/>
      <c r="L6" s="4"/>
      <c r="M6" s="125"/>
      <c r="N6" s="125"/>
      <c r="O6" s="125"/>
    </row>
    <row r="7" spans="2:15" ht="41.25" customHeight="1">
      <c r="B7" s="343"/>
      <c r="C7" s="351"/>
      <c r="D7" s="352"/>
      <c r="E7" s="352"/>
      <c r="F7" s="352"/>
      <c r="G7" s="352"/>
      <c r="H7" s="353"/>
      <c r="I7" s="125"/>
      <c r="J7" s="125"/>
      <c r="K7" s="10"/>
      <c r="L7" s="4"/>
      <c r="M7" s="125"/>
      <c r="N7" s="125"/>
      <c r="O7" s="125"/>
    </row>
    <row r="8" spans="2:15" ht="24" customHeight="1" thickBot="1">
      <c r="B8" s="343"/>
      <c r="C8" s="354"/>
      <c r="D8" s="355"/>
      <c r="E8" s="355"/>
      <c r="F8" s="355"/>
      <c r="G8" s="355"/>
      <c r="H8" s="356"/>
      <c r="I8" s="125"/>
      <c r="J8" s="125"/>
      <c r="K8" s="10"/>
      <c r="L8" s="4"/>
      <c r="M8" s="125"/>
      <c r="N8" s="125"/>
      <c r="O8" s="125"/>
    </row>
    <row r="9" spans="2:15" ht="24" customHeight="1" thickBot="1">
      <c r="B9" s="343"/>
      <c r="C9" s="357"/>
      <c r="D9" s="357"/>
      <c r="E9" s="357"/>
      <c r="F9" s="357"/>
      <c r="G9" s="357"/>
      <c r="H9" s="343"/>
      <c r="I9" s="125"/>
      <c r="J9" s="125"/>
      <c r="K9" s="125"/>
      <c r="L9" s="125"/>
      <c r="M9" s="10"/>
      <c r="N9" s="4"/>
      <c r="O9" s="125"/>
    </row>
    <row r="10" spans="2:15" ht="25.5" customHeight="1" thickBot="1">
      <c r="B10" s="343"/>
      <c r="C10" s="286" t="s">
        <v>277</v>
      </c>
      <c r="D10" s="287"/>
      <c r="E10" s="287"/>
      <c r="F10" s="288"/>
      <c r="G10" s="358"/>
      <c r="H10" s="343"/>
      <c r="I10" s="125"/>
      <c r="J10" s="125"/>
      <c r="K10" s="125"/>
      <c r="L10" s="125"/>
      <c r="M10" s="10"/>
      <c r="N10" s="4"/>
      <c r="O10" s="125"/>
    </row>
    <row r="11" spans="2:15" ht="24" customHeight="1">
      <c r="B11" s="343"/>
      <c r="C11" s="357"/>
      <c r="D11" s="357"/>
      <c r="E11" s="357"/>
      <c r="F11" s="357"/>
      <c r="G11" s="357"/>
      <c r="H11" s="343"/>
      <c r="I11" s="125"/>
      <c r="J11" s="125"/>
      <c r="K11" s="125"/>
      <c r="L11" s="125"/>
      <c r="M11" s="10"/>
      <c r="N11" s="4"/>
      <c r="O11" s="125"/>
    </row>
    <row r="12" spans="2:15" ht="40.5" customHeight="1">
      <c r="B12" s="343"/>
      <c r="C12" s="357"/>
      <c r="D12" s="359" t="s">
        <v>278</v>
      </c>
      <c r="E12" s="360" t="s">
        <v>279</v>
      </c>
      <c r="F12" s="359" t="s">
        <v>280</v>
      </c>
      <c r="G12" s="359" t="s">
        <v>281</v>
      </c>
      <c r="H12" s="361" t="s">
        <v>3</v>
      </c>
      <c r="I12" s="125"/>
      <c r="J12" s="125"/>
      <c r="K12" s="125"/>
      <c r="L12" s="125"/>
      <c r="M12" s="10"/>
      <c r="N12" s="4"/>
      <c r="O12" s="125"/>
    </row>
    <row r="13" spans="2:15" ht="24" customHeight="1">
      <c r="B13" s="343"/>
      <c r="C13" s="357"/>
      <c r="D13" s="362" t="str">
        <f>'1) Budget Table'!D13</f>
        <v>UNHCR</v>
      </c>
      <c r="E13" s="363" t="str">
        <f>'1) Budget Table'!E13</f>
        <v>UNICEF</v>
      </c>
      <c r="F13" s="362" t="str">
        <f>'1) Budget Table'!F13</f>
        <v>UNDP</v>
      </c>
      <c r="G13" s="362"/>
      <c r="H13" s="364"/>
      <c r="I13" s="125"/>
      <c r="J13" s="125"/>
      <c r="K13" s="125"/>
      <c r="L13" s="125"/>
      <c r="M13" s="10"/>
      <c r="N13" s="4"/>
      <c r="O13" s="125"/>
    </row>
    <row r="14" spans="2:15" ht="24" customHeight="1">
      <c r="B14" s="365" t="s">
        <v>282</v>
      </c>
      <c r="C14" s="366"/>
      <c r="D14" s="366"/>
      <c r="E14" s="366"/>
      <c r="F14" s="366"/>
      <c r="G14" s="366"/>
      <c r="H14" s="367"/>
      <c r="I14" s="125"/>
      <c r="J14" s="125"/>
      <c r="K14" s="125"/>
      <c r="L14" s="125"/>
      <c r="M14" s="10"/>
      <c r="N14" s="4"/>
      <c r="O14" s="125"/>
    </row>
    <row r="15" spans="2:15" ht="22.5" customHeight="1">
      <c r="B15" s="343"/>
      <c r="C15" s="365" t="s">
        <v>283</v>
      </c>
      <c r="D15" s="366"/>
      <c r="E15" s="366"/>
      <c r="F15" s="366"/>
      <c r="G15" s="366"/>
      <c r="H15" s="367"/>
      <c r="I15" s="125"/>
      <c r="J15" s="125"/>
      <c r="K15" s="125"/>
      <c r="L15" s="125"/>
      <c r="M15" s="10"/>
      <c r="N15" s="4"/>
      <c r="O15" s="125"/>
    </row>
    <row r="16" spans="2:15" ht="24.75" customHeight="1" thickBot="1">
      <c r="B16" s="343"/>
      <c r="C16" s="368" t="s">
        <v>284</v>
      </c>
      <c r="D16" s="369">
        <f>'1) Budget Table'!D24</f>
        <v>0</v>
      </c>
      <c r="E16" s="370">
        <f>'1) Budget Table'!E24</f>
        <v>0</v>
      </c>
      <c r="F16" s="369">
        <f>'1) Budget Table'!F24</f>
        <v>82800</v>
      </c>
      <c r="G16" s="369">
        <f>'1) Budget Table'!G24</f>
        <v>0</v>
      </c>
      <c r="H16" s="371">
        <f t="shared" ref="H16:H24" si="0">SUM(D16:G16)</f>
        <v>82800</v>
      </c>
      <c r="I16" s="125"/>
      <c r="J16" s="125"/>
      <c r="K16" s="125"/>
      <c r="L16" s="125"/>
      <c r="M16" s="10"/>
      <c r="N16" s="4"/>
      <c r="O16" s="125"/>
    </row>
    <row r="17" spans="2:15" ht="21.75" customHeight="1">
      <c r="B17" s="343"/>
      <c r="C17" s="372" t="s">
        <v>285</v>
      </c>
      <c r="D17" s="373"/>
      <c r="E17" s="374"/>
      <c r="F17" s="374">
        <v>18400</v>
      </c>
      <c r="G17" s="374"/>
      <c r="H17" s="375">
        <f t="shared" si="0"/>
        <v>18400</v>
      </c>
      <c r="I17" s="125"/>
      <c r="J17" s="125"/>
      <c r="K17" s="125"/>
      <c r="L17" s="125"/>
      <c r="M17" s="125"/>
      <c r="N17" s="125"/>
      <c r="O17" s="125"/>
    </row>
    <row r="18" spans="2:15">
      <c r="B18" s="343"/>
      <c r="C18" s="376" t="s">
        <v>286</v>
      </c>
      <c r="D18" s="377"/>
      <c r="E18" s="199"/>
      <c r="F18" s="199">
        <v>9200</v>
      </c>
      <c r="G18" s="199"/>
      <c r="H18" s="375">
        <f t="shared" si="0"/>
        <v>9200</v>
      </c>
      <c r="I18" s="125"/>
      <c r="J18" s="125"/>
      <c r="K18" s="125"/>
      <c r="L18" s="125"/>
      <c r="M18" s="125"/>
      <c r="N18" s="125"/>
      <c r="O18" s="125"/>
    </row>
    <row r="19" spans="2:15" ht="15.75" customHeight="1">
      <c r="B19" s="343"/>
      <c r="C19" s="376" t="s">
        <v>287</v>
      </c>
      <c r="D19" s="377"/>
      <c r="E19" s="378"/>
      <c r="F19" s="377"/>
      <c r="G19" s="377"/>
      <c r="H19" s="375">
        <f t="shared" si="0"/>
        <v>0</v>
      </c>
      <c r="I19" s="125"/>
      <c r="J19" s="125"/>
      <c r="K19" s="125"/>
      <c r="L19" s="125"/>
      <c r="M19" s="125"/>
      <c r="N19" s="125"/>
      <c r="O19" s="125"/>
    </row>
    <row r="20" spans="2:15">
      <c r="B20" s="343"/>
      <c r="C20" s="379" t="s">
        <v>288</v>
      </c>
      <c r="D20" s="377"/>
      <c r="E20" s="378"/>
      <c r="F20" s="377">
        <v>11040</v>
      </c>
      <c r="G20" s="377"/>
      <c r="H20" s="375">
        <f t="shared" si="0"/>
        <v>11040</v>
      </c>
      <c r="I20" s="125"/>
      <c r="J20" s="125"/>
      <c r="K20" s="125"/>
      <c r="L20" s="125"/>
      <c r="M20" s="125"/>
      <c r="N20" s="125"/>
      <c r="O20" s="125"/>
    </row>
    <row r="21" spans="2:15">
      <c r="B21" s="343"/>
      <c r="C21" s="376" t="s">
        <v>289</v>
      </c>
      <c r="D21" s="377"/>
      <c r="E21" s="378"/>
      <c r="F21" s="377"/>
      <c r="G21" s="377"/>
      <c r="H21" s="375">
        <f t="shared" si="0"/>
        <v>0</v>
      </c>
      <c r="I21" s="125"/>
      <c r="J21" s="125"/>
      <c r="K21" s="125"/>
      <c r="L21" s="125"/>
      <c r="M21" s="125"/>
      <c r="N21" s="125"/>
      <c r="O21" s="125"/>
    </row>
    <row r="22" spans="2:15" ht="21.75" customHeight="1">
      <c r="B22" s="343"/>
      <c r="C22" s="376" t="s">
        <v>290</v>
      </c>
      <c r="D22" s="377"/>
      <c r="E22" s="378"/>
      <c r="F22" s="377">
        <v>36800</v>
      </c>
      <c r="G22" s="377"/>
      <c r="H22" s="375">
        <f t="shared" si="0"/>
        <v>36800</v>
      </c>
      <c r="I22" s="125"/>
      <c r="J22" s="125"/>
      <c r="K22" s="125"/>
      <c r="L22" s="125"/>
      <c r="M22" s="125"/>
      <c r="N22" s="125"/>
      <c r="O22" s="125"/>
    </row>
    <row r="23" spans="2:15" ht="36.75" customHeight="1">
      <c r="B23" s="343"/>
      <c r="C23" s="376" t="s">
        <v>291</v>
      </c>
      <c r="D23" s="377"/>
      <c r="E23" s="378"/>
      <c r="F23" s="377">
        <v>7360</v>
      </c>
      <c r="G23" s="377"/>
      <c r="H23" s="375">
        <f t="shared" si="0"/>
        <v>7360</v>
      </c>
      <c r="I23" s="125"/>
      <c r="J23" s="125"/>
      <c r="K23" s="125"/>
      <c r="L23" s="125"/>
      <c r="M23" s="125"/>
      <c r="N23" s="125"/>
      <c r="O23" s="125"/>
    </row>
    <row r="24" spans="2:15" ht="15.75" customHeight="1">
      <c r="B24" s="343"/>
      <c r="C24" s="380" t="s">
        <v>292</v>
      </c>
      <c r="D24" s="381">
        <f>SUM(D17:D23)</f>
        <v>0</v>
      </c>
      <c r="E24" s="382">
        <f>SUM(E17:E23)</f>
        <v>0</v>
      </c>
      <c r="F24" s="381">
        <f>SUM(F17:F23)</f>
        <v>82800</v>
      </c>
      <c r="G24" s="381">
        <f>SUM(G17:G23)</f>
        <v>0</v>
      </c>
      <c r="H24" s="375">
        <f t="shared" si="0"/>
        <v>82800</v>
      </c>
      <c r="I24" s="125"/>
      <c r="J24" s="125"/>
      <c r="K24" s="125"/>
      <c r="L24" s="125"/>
      <c r="M24" s="125"/>
      <c r="N24" s="125"/>
      <c r="O24" s="125"/>
    </row>
    <row r="25" spans="2:15" s="30" customFormat="1">
      <c r="B25" s="383"/>
      <c r="C25" s="384"/>
      <c r="D25" s="385"/>
      <c r="E25" s="385"/>
      <c r="F25" s="385"/>
      <c r="G25" s="385"/>
      <c r="H25" s="386"/>
      <c r="I25" s="126"/>
      <c r="J25" s="126"/>
      <c r="K25" s="126"/>
      <c r="L25" s="126"/>
      <c r="M25" s="126"/>
      <c r="N25" s="126"/>
      <c r="O25" s="126"/>
    </row>
    <row r="26" spans="2:15">
      <c r="B26" s="343"/>
      <c r="C26" s="365" t="s">
        <v>293</v>
      </c>
      <c r="D26" s="366"/>
      <c r="E26" s="366"/>
      <c r="F26" s="366"/>
      <c r="G26" s="366"/>
      <c r="H26" s="367"/>
      <c r="I26" s="125"/>
      <c r="J26" s="125"/>
      <c r="K26" s="125"/>
      <c r="L26" s="125"/>
      <c r="M26" s="125"/>
      <c r="N26" s="125"/>
      <c r="O26" s="125"/>
    </row>
    <row r="27" spans="2:15" ht="27" customHeight="1" thickBot="1">
      <c r="B27" s="343"/>
      <c r="C27" s="368" t="s">
        <v>284</v>
      </c>
      <c r="D27" s="369">
        <f>'1) Budget Table'!D36</f>
        <v>670000</v>
      </c>
      <c r="E27" s="370">
        <f>'1) Budget Table'!E36</f>
        <v>0</v>
      </c>
      <c r="F27" s="369">
        <f>'1) Budget Table'!F36</f>
        <v>268000</v>
      </c>
      <c r="G27" s="369">
        <f>'1) Budget Table'!G36</f>
        <v>0</v>
      </c>
      <c r="H27" s="387">
        <f>SUM(D27:G27)</f>
        <v>938000</v>
      </c>
      <c r="I27" s="125"/>
      <c r="J27" s="125"/>
      <c r="K27" s="125"/>
      <c r="L27" s="125"/>
      <c r="M27" s="125"/>
      <c r="N27" s="125"/>
      <c r="O27" s="125"/>
    </row>
    <row r="28" spans="2:15">
      <c r="B28" s="343"/>
      <c r="C28" s="372" t="s">
        <v>285</v>
      </c>
      <c r="D28" s="373">
        <v>60000</v>
      </c>
      <c r="E28" s="374"/>
      <c r="F28" s="374">
        <v>60000</v>
      </c>
      <c r="G28" s="374"/>
      <c r="H28" s="388">
        <f>SUM(D28:G28)</f>
        <v>120000</v>
      </c>
      <c r="I28" s="125"/>
      <c r="J28" s="125"/>
      <c r="K28" s="125"/>
      <c r="L28" s="125"/>
      <c r="M28" s="125"/>
      <c r="N28" s="125"/>
      <c r="O28" s="125"/>
    </row>
    <row r="29" spans="2:15">
      <c r="B29" s="343"/>
      <c r="C29" s="376" t="s">
        <v>286</v>
      </c>
      <c r="D29" s="377"/>
      <c r="E29" s="199"/>
      <c r="F29" s="199">
        <v>3500</v>
      </c>
      <c r="G29" s="199"/>
      <c r="H29" s="388">
        <f>SUM(D29:G29)</f>
        <v>3500</v>
      </c>
      <c r="I29" s="125"/>
      <c r="J29" s="125"/>
      <c r="K29" s="125"/>
      <c r="L29" s="125"/>
      <c r="M29" s="125"/>
      <c r="N29" s="125"/>
      <c r="O29" s="125"/>
    </row>
    <row r="30" spans="2:15" ht="31.5">
      <c r="B30" s="343"/>
      <c r="C30" s="376" t="s">
        <v>287</v>
      </c>
      <c r="D30" s="377"/>
      <c r="E30" s="378"/>
      <c r="F30" s="377">
        <v>4500</v>
      </c>
      <c r="G30" s="377"/>
      <c r="H30" s="388">
        <f>SUM(D30:G30)</f>
        <v>4500</v>
      </c>
      <c r="I30" s="125"/>
      <c r="J30" s="125"/>
      <c r="K30" s="125"/>
      <c r="L30" s="125"/>
      <c r="M30" s="125"/>
      <c r="N30" s="125"/>
      <c r="O30" s="125"/>
    </row>
    <row r="31" spans="2:15">
      <c r="B31" s="343"/>
      <c r="C31" s="379" t="s">
        <v>288</v>
      </c>
      <c r="D31" s="377">
        <v>80000</v>
      </c>
      <c r="E31" s="378"/>
      <c r="F31" s="377">
        <v>50000</v>
      </c>
      <c r="G31" s="377"/>
      <c r="H31" s="388">
        <f>SUM(D31:G31)</f>
        <v>130000</v>
      </c>
      <c r="I31" s="125"/>
      <c r="J31" s="125"/>
      <c r="K31" s="125"/>
      <c r="L31" s="125"/>
      <c r="M31" s="125"/>
      <c r="N31" s="125"/>
      <c r="O31" s="125"/>
    </row>
    <row r="32" spans="2:15">
      <c r="B32" s="343"/>
      <c r="C32" s="376" t="s">
        <v>289</v>
      </c>
      <c r="D32" s="377"/>
      <c r="E32" s="378"/>
      <c r="F32" s="377"/>
      <c r="G32" s="377"/>
      <c r="H32" s="388">
        <f t="shared" ref="H32" si="1">SUM(D32:G32)</f>
        <v>0</v>
      </c>
      <c r="I32" s="125"/>
      <c r="J32" s="125"/>
      <c r="K32" s="125"/>
      <c r="L32" s="125"/>
      <c r="M32" s="125"/>
      <c r="N32" s="125"/>
      <c r="O32" s="125"/>
    </row>
    <row r="33" spans="2:15">
      <c r="B33" s="343"/>
      <c r="C33" s="376" t="s">
        <v>290</v>
      </c>
      <c r="D33" s="377">
        <v>500000</v>
      </c>
      <c r="E33" s="378"/>
      <c r="F33" s="377">
        <v>135000</v>
      </c>
      <c r="G33" s="377"/>
      <c r="H33" s="388">
        <f>SUM(D33:G33)</f>
        <v>635000</v>
      </c>
      <c r="I33" s="125"/>
      <c r="J33" s="125"/>
      <c r="K33" s="125"/>
      <c r="L33" s="125"/>
      <c r="M33" s="125"/>
      <c r="N33" s="125"/>
      <c r="O33" s="125"/>
    </row>
    <row r="34" spans="2:15">
      <c r="B34" s="343"/>
      <c r="C34" s="376" t="s">
        <v>291</v>
      </c>
      <c r="D34" s="377">
        <v>30000</v>
      </c>
      <c r="E34" s="378"/>
      <c r="F34" s="377">
        <v>15000</v>
      </c>
      <c r="G34" s="377"/>
      <c r="H34" s="388">
        <f>SUM(D34:G34)</f>
        <v>45000</v>
      </c>
      <c r="I34" s="125"/>
      <c r="J34" s="125"/>
      <c r="K34" s="125"/>
      <c r="L34" s="125"/>
      <c r="M34" s="125"/>
      <c r="N34" s="125"/>
      <c r="O34" s="125"/>
    </row>
    <row r="35" spans="2:15">
      <c r="B35" s="343"/>
      <c r="C35" s="380" t="s">
        <v>292</v>
      </c>
      <c r="D35" s="381">
        <f>SUM(D28:D34)</f>
        <v>670000</v>
      </c>
      <c r="E35" s="382">
        <f>SUM(E28:E34)</f>
        <v>0</v>
      </c>
      <c r="F35" s="381">
        <f>SUM(F28:F34)</f>
        <v>268000</v>
      </c>
      <c r="G35" s="381"/>
      <c r="H35" s="388">
        <f>SUM(D35:G35)</f>
        <v>938000</v>
      </c>
      <c r="I35" s="125"/>
      <c r="J35" s="125"/>
      <c r="K35" s="125"/>
      <c r="L35" s="125"/>
      <c r="M35" s="125"/>
      <c r="N35" s="125"/>
      <c r="O35" s="125"/>
    </row>
    <row r="36" spans="2:15" s="30" customFormat="1">
      <c r="B36" s="383"/>
      <c r="C36" s="384"/>
      <c r="D36" s="385"/>
      <c r="E36" s="385"/>
      <c r="F36" s="385"/>
      <c r="G36" s="385"/>
      <c r="H36" s="389"/>
      <c r="I36" s="126"/>
      <c r="J36" s="126"/>
      <c r="K36" s="126"/>
      <c r="L36" s="126"/>
      <c r="M36" s="126"/>
      <c r="N36" s="126"/>
      <c r="O36" s="126"/>
    </row>
    <row r="37" spans="2:15">
      <c r="B37" s="343"/>
      <c r="C37" s="365" t="s">
        <v>294</v>
      </c>
      <c r="D37" s="366"/>
      <c r="E37" s="366"/>
      <c r="F37" s="366"/>
      <c r="G37" s="366"/>
      <c r="H37" s="367"/>
      <c r="I37" s="125"/>
      <c r="J37" s="125"/>
      <c r="K37" s="125"/>
      <c r="L37" s="125"/>
      <c r="M37" s="125"/>
      <c r="N37" s="125"/>
      <c r="O37" s="125"/>
    </row>
    <row r="38" spans="2:15" ht="21.75" customHeight="1" thickBot="1">
      <c r="B38" s="343"/>
      <c r="C38" s="368" t="s">
        <v>284</v>
      </c>
      <c r="D38" s="369">
        <f>'1) Budget Table'!D46</f>
        <v>0</v>
      </c>
      <c r="E38" s="370">
        <f>'1) Budget Table'!E46</f>
        <v>0</v>
      </c>
      <c r="F38" s="369">
        <f>'1) Budget Table'!F46</f>
        <v>83400</v>
      </c>
      <c r="G38" s="369">
        <f>'1) Budget Table'!G46</f>
        <v>0</v>
      </c>
      <c r="H38" s="387">
        <f>SUM(D38:G38)</f>
        <v>83400</v>
      </c>
      <c r="I38" s="125"/>
      <c r="J38" s="125"/>
      <c r="K38" s="125"/>
      <c r="L38" s="125"/>
      <c r="M38" s="125"/>
      <c r="N38" s="125"/>
      <c r="O38" s="125"/>
    </row>
    <row r="39" spans="2:15">
      <c r="B39" s="343"/>
      <c r="C39" s="372" t="s">
        <v>285</v>
      </c>
      <c r="D39" s="373"/>
      <c r="E39" s="374"/>
      <c r="F39" s="374">
        <v>18400</v>
      </c>
      <c r="G39" s="374"/>
      <c r="H39" s="388">
        <f>SUM(D39:G39)</f>
        <v>18400</v>
      </c>
      <c r="I39" s="125"/>
      <c r="J39" s="125"/>
      <c r="K39" s="125"/>
      <c r="L39" s="125"/>
      <c r="M39" s="125"/>
      <c r="N39" s="125"/>
      <c r="O39" s="125"/>
    </row>
    <row r="40" spans="2:15" s="30" customFormat="1" ht="15.75" customHeight="1">
      <c r="B40" s="383"/>
      <c r="C40" s="376" t="s">
        <v>286</v>
      </c>
      <c r="D40" s="377"/>
      <c r="E40" s="199"/>
      <c r="F40" s="199">
        <v>9200</v>
      </c>
      <c r="G40" s="199"/>
      <c r="H40" s="388">
        <f>SUM(D40:G40)</f>
        <v>9200</v>
      </c>
      <c r="I40" s="126"/>
      <c r="J40" s="126"/>
      <c r="K40" s="126"/>
      <c r="L40" s="126"/>
      <c r="M40" s="126"/>
      <c r="N40" s="126"/>
      <c r="O40" s="126"/>
    </row>
    <row r="41" spans="2:15" s="30" customFormat="1" ht="31.5">
      <c r="B41" s="383"/>
      <c r="C41" s="376" t="s">
        <v>287</v>
      </c>
      <c r="D41" s="377"/>
      <c r="E41" s="378"/>
      <c r="F41" s="377">
        <v>4600</v>
      </c>
      <c r="G41" s="377"/>
      <c r="H41" s="388">
        <f>SUM(D41:G41)</f>
        <v>4600</v>
      </c>
      <c r="I41" s="126"/>
      <c r="J41" s="126"/>
      <c r="K41" s="126"/>
      <c r="L41" s="126"/>
      <c r="M41" s="126"/>
      <c r="N41" s="126"/>
      <c r="O41" s="126"/>
    </row>
    <row r="42" spans="2:15" s="30" customFormat="1">
      <c r="B42" s="383"/>
      <c r="C42" s="379" t="s">
        <v>288</v>
      </c>
      <c r="D42" s="377">
        <v>0</v>
      </c>
      <c r="E42" s="378"/>
      <c r="F42" s="377">
        <v>7040</v>
      </c>
      <c r="G42" s="377"/>
      <c r="H42" s="388">
        <f>SUM(D42:G42)</f>
        <v>7040</v>
      </c>
      <c r="I42" s="126"/>
      <c r="J42" s="126"/>
      <c r="K42" s="126"/>
      <c r="L42" s="126"/>
      <c r="M42" s="126"/>
      <c r="N42" s="126"/>
      <c r="O42" s="126"/>
    </row>
    <row r="43" spans="2:15">
      <c r="B43" s="343"/>
      <c r="C43" s="376" t="s">
        <v>289</v>
      </c>
      <c r="D43" s="377">
        <v>0</v>
      </c>
      <c r="E43" s="378"/>
      <c r="F43" s="377"/>
      <c r="G43" s="377"/>
      <c r="H43" s="388">
        <f t="shared" ref="H43:H46" si="2">SUM(D43:G43)</f>
        <v>0</v>
      </c>
      <c r="I43" s="125"/>
      <c r="J43" s="125"/>
      <c r="K43" s="125"/>
      <c r="L43" s="125"/>
      <c r="M43" s="125"/>
      <c r="N43" s="125"/>
      <c r="O43" s="125"/>
    </row>
    <row r="44" spans="2:15">
      <c r="B44" s="343"/>
      <c r="C44" s="376" t="s">
        <v>290</v>
      </c>
      <c r="D44" s="377"/>
      <c r="E44" s="378"/>
      <c r="F44" s="377">
        <v>36800</v>
      </c>
      <c r="G44" s="377"/>
      <c r="H44" s="388">
        <f t="shared" si="2"/>
        <v>36800</v>
      </c>
      <c r="I44" s="125"/>
      <c r="J44" s="125"/>
      <c r="K44" s="125"/>
      <c r="L44" s="125"/>
      <c r="M44" s="125"/>
      <c r="N44" s="125"/>
      <c r="O44" s="125"/>
    </row>
    <row r="45" spans="2:15">
      <c r="B45" s="343"/>
      <c r="C45" s="376" t="s">
        <v>291</v>
      </c>
      <c r="D45" s="377"/>
      <c r="E45" s="378"/>
      <c r="F45" s="377">
        <v>7360</v>
      </c>
      <c r="G45" s="377"/>
      <c r="H45" s="388">
        <f t="shared" si="2"/>
        <v>7360</v>
      </c>
      <c r="I45" s="125"/>
      <c r="J45" s="125"/>
      <c r="K45" s="125"/>
      <c r="L45" s="125"/>
      <c r="M45" s="125"/>
      <c r="N45" s="125"/>
      <c r="O45" s="125"/>
    </row>
    <row r="46" spans="2:15">
      <c r="B46" s="343"/>
      <c r="C46" s="390" t="s">
        <v>292</v>
      </c>
      <c r="D46" s="391">
        <f>SUM(D39:D45)</f>
        <v>0</v>
      </c>
      <c r="E46" s="392">
        <f>SUM(E39:E45)</f>
        <v>0</v>
      </c>
      <c r="F46" s="391">
        <f>SUM(F39:F45)</f>
        <v>83400</v>
      </c>
      <c r="G46" s="391">
        <f>SUM(G39:G45)</f>
        <v>0</v>
      </c>
      <c r="H46" s="388">
        <f t="shared" si="2"/>
        <v>83400</v>
      </c>
      <c r="I46" s="125"/>
      <c r="J46" s="125"/>
      <c r="K46" s="125"/>
      <c r="L46" s="125"/>
      <c r="M46" s="125"/>
      <c r="N46" s="125"/>
      <c r="O46" s="125"/>
    </row>
    <row r="47" spans="2:15">
      <c r="B47" s="343"/>
      <c r="C47" s="393"/>
      <c r="D47" s="394"/>
      <c r="E47" s="394"/>
      <c r="F47" s="394"/>
      <c r="G47" s="394"/>
      <c r="H47" s="395"/>
      <c r="I47" s="125"/>
      <c r="J47" s="125"/>
      <c r="K47" s="125"/>
      <c r="L47" s="125"/>
      <c r="M47" s="125"/>
      <c r="N47" s="125"/>
      <c r="O47" s="125"/>
    </row>
    <row r="48" spans="2:15" s="30" customFormat="1" ht="16.149999999999999" customHeight="1">
      <c r="B48" s="383"/>
      <c r="C48" s="396" t="s">
        <v>295</v>
      </c>
      <c r="D48" s="397"/>
      <c r="E48" s="398"/>
      <c r="F48" s="397"/>
      <c r="G48" s="397"/>
      <c r="H48" s="399"/>
      <c r="I48" s="126"/>
      <c r="J48" s="126"/>
      <c r="K48" s="126"/>
      <c r="L48" s="126"/>
      <c r="M48" s="126"/>
      <c r="N48" s="126"/>
      <c r="O48" s="126"/>
    </row>
    <row r="49" spans="2:15" ht="20.25" customHeight="1" thickBot="1">
      <c r="B49" s="343"/>
      <c r="C49" s="368" t="s">
        <v>284</v>
      </c>
      <c r="D49" s="369">
        <f>'1) Budget Table'!D56</f>
        <v>0</v>
      </c>
      <c r="E49" s="370">
        <f>'1) Budget Table'!E56</f>
        <v>0</v>
      </c>
      <c r="F49" s="369">
        <f>'1) Budget Table'!F56</f>
        <v>0</v>
      </c>
      <c r="G49" s="369">
        <f>'1) Budget Table'!G56</f>
        <v>0</v>
      </c>
      <c r="H49" s="387">
        <f>SUM(D49:G49)</f>
        <v>0</v>
      </c>
      <c r="I49" s="125"/>
      <c r="J49" s="125"/>
      <c r="K49" s="125"/>
      <c r="L49" s="125"/>
      <c r="M49" s="125"/>
      <c r="N49" s="125"/>
      <c r="O49" s="125"/>
    </row>
    <row r="50" spans="2:15">
      <c r="B50" s="343"/>
      <c r="C50" s="372" t="s">
        <v>285</v>
      </c>
      <c r="D50" s="373"/>
      <c r="E50" s="374"/>
      <c r="F50" s="374"/>
      <c r="G50" s="374"/>
      <c r="H50" s="388">
        <f t="shared" ref="H50:H57" si="3">SUM(D50:G50)</f>
        <v>0</v>
      </c>
      <c r="I50" s="125"/>
      <c r="J50" s="125"/>
      <c r="K50" s="125"/>
      <c r="L50" s="125"/>
      <c r="M50" s="125"/>
      <c r="N50" s="125"/>
      <c r="O50" s="125"/>
    </row>
    <row r="51" spans="2:15" ht="15.75" customHeight="1">
      <c r="B51" s="343"/>
      <c r="C51" s="376" t="s">
        <v>286</v>
      </c>
      <c r="D51" s="377"/>
      <c r="E51" s="199"/>
      <c r="F51" s="199"/>
      <c r="G51" s="199"/>
      <c r="H51" s="388">
        <f t="shared" si="3"/>
        <v>0</v>
      </c>
      <c r="I51" s="125"/>
      <c r="J51" s="125"/>
      <c r="K51" s="125"/>
      <c r="L51" s="125"/>
      <c r="M51" s="125"/>
      <c r="N51" s="125"/>
      <c r="O51" s="125"/>
    </row>
    <row r="52" spans="2:15" ht="32.25" customHeight="1">
      <c r="B52" s="343"/>
      <c r="C52" s="376" t="s">
        <v>287</v>
      </c>
      <c r="D52" s="377"/>
      <c r="E52" s="378"/>
      <c r="F52" s="377"/>
      <c r="G52" s="377"/>
      <c r="H52" s="388">
        <f t="shared" si="3"/>
        <v>0</v>
      </c>
      <c r="I52" s="125"/>
      <c r="J52" s="125"/>
      <c r="K52" s="125"/>
      <c r="L52" s="125"/>
      <c r="M52" s="125"/>
      <c r="N52" s="125"/>
      <c r="O52" s="125"/>
    </row>
    <row r="53" spans="2:15" s="30" customFormat="1">
      <c r="B53" s="383"/>
      <c r="C53" s="379" t="s">
        <v>288</v>
      </c>
      <c r="D53" s="377"/>
      <c r="E53" s="378"/>
      <c r="F53" s="377"/>
      <c r="G53" s="377"/>
      <c r="H53" s="388">
        <f t="shared" si="3"/>
        <v>0</v>
      </c>
      <c r="I53" s="126"/>
      <c r="J53" s="126"/>
      <c r="K53" s="126"/>
      <c r="L53" s="126"/>
      <c r="M53" s="126"/>
      <c r="N53" s="126"/>
      <c r="O53" s="126"/>
    </row>
    <row r="54" spans="2:15">
      <c r="B54" s="343"/>
      <c r="C54" s="376" t="s">
        <v>289</v>
      </c>
      <c r="D54" s="377"/>
      <c r="E54" s="378"/>
      <c r="F54" s="377"/>
      <c r="G54" s="377"/>
      <c r="H54" s="388">
        <f t="shared" si="3"/>
        <v>0</v>
      </c>
      <c r="I54" s="125"/>
      <c r="J54" s="125"/>
      <c r="K54" s="125"/>
      <c r="L54" s="125"/>
      <c r="M54" s="125"/>
      <c r="N54" s="125"/>
      <c r="O54" s="125"/>
    </row>
    <row r="55" spans="2:15">
      <c r="B55" s="343"/>
      <c r="C55" s="376" t="s">
        <v>290</v>
      </c>
      <c r="D55" s="377"/>
      <c r="E55" s="378"/>
      <c r="F55" s="377"/>
      <c r="G55" s="377"/>
      <c r="H55" s="388">
        <f t="shared" si="3"/>
        <v>0</v>
      </c>
      <c r="I55" s="125"/>
      <c r="J55" s="125"/>
      <c r="K55" s="125"/>
      <c r="L55" s="125"/>
      <c r="M55" s="125"/>
      <c r="N55" s="125"/>
      <c r="O55" s="125"/>
    </row>
    <row r="56" spans="2:15">
      <c r="B56" s="343"/>
      <c r="C56" s="376" t="s">
        <v>291</v>
      </c>
      <c r="D56" s="377"/>
      <c r="E56" s="378"/>
      <c r="F56" s="377"/>
      <c r="G56" s="377"/>
      <c r="H56" s="388">
        <f t="shared" si="3"/>
        <v>0</v>
      </c>
      <c r="I56" s="125"/>
      <c r="J56" s="125"/>
      <c r="K56" s="125"/>
      <c r="L56" s="125"/>
      <c r="M56" s="125"/>
      <c r="N56" s="125"/>
      <c r="O56" s="125"/>
    </row>
    <row r="57" spans="2:15" ht="21" customHeight="1">
      <c r="B57" s="343"/>
      <c r="C57" s="390" t="s">
        <v>292</v>
      </c>
      <c r="D57" s="391">
        <f>SUM(D50:D56)</f>
        <v>0</v>
      </c>
      <c r="E57" s="392">
        <f>SUM(E50:E56)</f>
        <v>0</v>
      </c>
      <c r="F57" s="391">
        <f>SUM(F50:F56)</f>
        <v>0</v>
      </c>
      <c r="G57" s="391">
        <f>SUM(G50:G56)</f>
        <v>0</v>
      </c>
      <c r="H57" s="388">
        <f t="shared" si="3"/>
        <v>0</v>
      </c>
      <c r="I57" s="125"/>
      <c r="J57" s="125"/>
      <c r="K57" s="125"/>
      <c r="L57" s="125"/>
      <c r="M57" s="125"/>
      <c r="N57" s="125"/>
      <c r="O57" s="125"/>
    </row>
    <row r="58" spans="2:15" ht="21" customHeight="1">
      <c r="B58" s="343"/>
      <c r="C58" s="384"/>
      <c r="D58" s="385"/>
      <c r="E58" s="385"/>
      <c r="F58" s="385"/>
      <c r="G58" s="385"/>
      <c r="H58" s="400"/>
      <c r="I58" s="125"/>
      <c r="J58" s="125"/>
      <c r="K58" s="125"/>
      <c r="L58" s="125"/>
      <c r="M58" s="125"/>
      <c r="N58" s="125"/>
      <c r="O58" s="125"/>
    </row>
    <row r="59" spans="2:15" ht="21" customHeight="1">
      <c r="B59" s="343"/>
      <c r="C59" s="396" t="s">
        <v>296</v>
      </c>
      <c r="D59" s="397"/>
      <c r="E59" s="398"/>
      <c r="F59" s="397"/>
      <c r="G59" s="397"/>
      <c r="H59" s="399"/>
      <c r="I59" s="125"/>
      <c r="J59" s="125"/>
      <c r="K59" s="125"/>
      <c r="L59" s="125"/>
      <c r="M59" s="125"/>
      <c r="N59" s="125"/>
      <c r="O59" s="125"/>
    </row>
    <row r="60" spans="2:15" ht="21" customHeight="1" thickBot="1">
      <c r="B60" s="343"/>
      <c r="C60" s="368" t="s">
        <v>284</v>
      </c>
      <c r="D60" s="369">
        <f>'1) Budget Table'!D66</f>
        <v>0</v>
      </c>
      <c r="E60" s="370">
        <f>'1) Budget Table'!E66</f>
        <v>0</v>
      </c>
      <c r="F60" s="369">
        <f>'1) Budget Table'!F66</f>
        <v>0</v>
      </c>
      <c r="G60" s="369">
        <f>'1) Budget Table'!G66</f>
        <v>0</v>
      </c>
      <c r="H60" s="387">
        <f>SUM(D60:G60)</f>
        <v>0</v>
      </c>
      <c r="I60" s="125"/>
      <c r="J60" s="125"/>
      <c r="K60" s="125"/>
      <c r="L60" s="125"/>
      <c r="M60" s="125"/>
      <c r="N60" s="125"/>
      <c r="O60" s="125"/>
    </row>
    <row r="61" spans="2:15" ht="21" customHeight="1">
      <c r="B61" s="343"/>
      <c r="C61" s="372" t="s">
        <v>285</v>
      </c>
      <c r="D61" s="373"/>
      <c r="E61" s="374"/>
      <c r="F61" s="374"/>
      <c r="G61" s="374"/>
      <c r="H61" s="388">
        <f t="shared" ref="H61:H68" si="4">SUM(D61:G61)</f>
        <v>0</v>
      </c>
      <c r="I61" s="125"/>
      <c r="J61" s="125"/>
      <c r="K61" s="125"/>
      <c r="L61" s="125"/>
      <c r="M61" s="125"/>
      <c r="N61" s="125"/>
      <c r="O61" s="125"/>
    </row>
    <row r="62" spans="2:15" ht="21" customHeight="1">
      <c r="B62" s="343"/>
      <c r="C62" s="376" t="s">
        <v>286</v>
      </c>
      <c r="D62" s="377"/>
      <c r="E62" s="199"/>
      <c r="F62" s="199"/>
      <c r="G62" s="199"/>
      <c r="H62" s="388">
        <f t="shared" si="4"/>
        <v>0</v>
      </c>
      <c r="I62" s="125"/>
      <c r="J62" s="125"/>
      <c r="K62" s="125"/>
      <c r="L62" s="125"/>
      <c r="M62" s="125"/>
      <c r="N62" s="125"/>
      <c r="O62" s="125"/>
    </row>
    <row r="63" spans="2:15" ht="31.5" customHeight="1">
      <c r="B63" s="343"/>
      <c r="C63" s="376" t="s">
        <v>287</v>
      </c>
      <c r="D63" s="377"/>
      <c r="E63" s="378"/>
      <c r="F63" s="377"/>
      <c r="G63" s="377"/>
      <c r="H63" s="388">
        <f t="shared" si="4"/>
        <v>0</v>
      </c>
      <c r="I63" s="125"/>
      <c r="J63" s="125"/>
      <c r="K63" s="125"/>
      <c r="L63" s="125"/>
      <c r="M63" s="125"/>
      <c r="N63" s="125"/>
      <c r="O63" s="125"/>
    </row>
    <row r="64" spans="2:15" ht="21" customHeight="1">
      <c r="B64" s="343"/>
      <c r="C64" s="379" t="s">
        <v>288</v>
      </c>
      <c r="D64" s="377"/>
      <c r="E64" s="378"/>
      <c r="F64" s="377"/>
      <c r="G64" s="377"/>
      <c r="H64" s="388">
        <f t="shared" si="4"/>
        <v>0</v>
      </c>
      <c r="I64" s="125"/>
      <c r="J64" s="125"/>
      <c r="K64" s="125"/>
      <c r="L64" s="125"/>
      <c r="M64" s="125"/>
      <c r="N64" s="125"/>
      <c r="O64" s="125"/>
    </row>
    <row r="65" spans="2:15" ht="21" customHeight="1">
      <c r="B65" s="343"/>
      <c r="C65" s="376" t="s">
        <v>289</v>
      </c>
      <c r="D65" s="377"/>
      <c r="E65" s="378"/>
      <c r="F65" s="377"/>
      <c r="G65" s="377"/>
      <c r="H65" s="388">
        <f t="shared" si="4"/>
        <v>0</v>
      </c>
      <c r="I65" s="125"/>
      <c r="J65" s="125"/>
      <c r="K65" s="125"/>
      <c r="L65" s="125"/>
      <c r="M65" s="125"/>
      <c r="N65" s="125"/>
      <c r="O65" s="125"/>
    </row>
    <row r="66" spans="2:15" ht="21" customHeight="1">
      <c r="B66" s="343"/>
      <c r="C66" s="376" t="s">
        <v>290</v>
      </c>
      <c r="D66" s="377"/>
      <c r="E66" s="378"/>
      <c r="F66" s="377"/>
      <c r="G66" s="377"/>
      <c r="H66" s="388">
        <f t="shared" si="4"/>
        <v>0</v>
      </c>
      <c r="I66" s="125"/>
      <c r="J66" s="125"/>
      <c r="K66" s="125"/>
      <c r="L66" s="125"/>
      <c r="M66" s="125"/>
      <c r="N66" s="125"/>
      <c r="O66" s="125"/>
    </row>
    <row r="67" spans="2:15" ht="21" customHeight="1">
      <c r="B67" s="343"/>
      <c r="C67" s="376" t="s">
        <v>291</v>
      </c>
      <c r="D67" s="377"/>
      <c r="E67" s="378"/>
      <c r="F67" s="377"/>
      <c r="G67" s="377"/>
      <c r="H67" s="388">
        <f t="shared" si="4"/>
        <v>0</v>
      </c>
      <c r="I67" s="125"/>
      <c r="J67" s="125"/>
      <c r="K67" s="125"/>
      <c r="L67" s="125"/>
      <c r="M67" s="125"/>
      <c r="N67" s="125"/>
      <c r="O67" s="125"/>
    </row>
    <row r="68" spans="2:15" ht="21" customHeight="1">
      <c r="B68" s="343"/>
      <c r="C68" s="380" t="s">
        <v>292</v>
      </c>
      <c r="D68" s="381">
        <f>SUM(D61:D67)</f>
        <v>0</v>
      </c>
      <c r="E68" s="382">
        <f>SUM(E61:E67)</f>
        <v>0</v>
      </c>
      <c r="F68" s="381">
        <f>SUM(F61:F67)</f>
        <v>0</v>
      </c>
      <c r="G68" s="381">
        <f>SUM(G61:G67)</f>
        <v>0</v>
      </c>
      <c r="H68" s="388">
        <f t="shared" si="4"/>
        <v>0</v>
      </c>
      <c r="I68" s="125"/>
      <c r="J68" s="125"/>
      <c r="K68" s="125"/>
      <c r="L68" s="125"/>
      <c r="M68" s="125"/>
      <c r="N68" s="125"/>
      <c r="O68" s="125"/>
    </row>
    <row r="69" spans="2:15" s="30" customFormat="1" ht="22.5" customHeight="1">
      <c r="B69" s="383"/>
      <c r="C69" s="401"/>
      <c r="D69" s="385"/>
      <c r="E69" s="385"/>
      <c r="F69" s="385"/>
      <c r="G69" s="385"/>
      <c r="H69" s="389"/>
      <c r="I69" s="126"/>
      <c r="J69" s="126"/>
      <c r="K69" s="126"/>
      <c r="L69" s="126"/>
      <c r="M69" s="126"/>
      <c r="N69" s="126"/>
      <c r="O69" s="126"/>
    </row>
    <row r="70" spans="2:15">
      <c r="B70" s="365" t="s">
        <v>297</v>
      </c>
      <c r="C70" s="366"/>
      <c r="D70" s="366"/>
      <c r="E70" s="366"/>
      <c r="F70" s="366"/>
      <c r="G70" s="366"/>
      <c r="H70" s="367"/>
      <c r="I70" s="125"/>
      <c r="J70" s="125"/>
      <c r="K70" s="125"/>
      <c r="L70" s="125"/>
      <c r="M70" s="125"/>
      <c r="N70" s="125"/>
      <c r="O70" s="125"/>
    </row>
    <row r="71" spans="2:15">
      <c r="B71" s="343"/>
      <c r="C71" s="365" t="s">
        <v>298</v>
      </c>
      <c r="D71" s="366"/>
      <c r="E71" s="366"/>
      <c r="F71" s="366"/>
      <c r="G71" s="366"/>
      <c r="H71" s="367"/>
      <c r="I71" s="125"/>
      <c r="J71" s="125"/>
      <c r="K71" s="125"/>
      <c r="L71" s="125"/>
      <c r="M71" s="125"/>
      <c r="N71" s="125"/>
      <c r="O71" s="125"/>
    </row>
    <row r="72" spans="2:15" ht="24" customHeight="1" thickBot="1">
      <c r="B72" s="343"/>
      <c r="C72" s="368" t="s">
        <v>284</v>
      </c>
      <c r="D72" s="369">
        <f>'1) Budget Table'!D78</f>
        <v>0</v>
      </c>
      <c r="E72" s="370">
        <f>'1) Budget Table'!E78</f>
        <v>0</v>
      </c>
      <c r="F72" s="369">
        <f>'1) Budget Table'!F78</f>
        <v>166428</v>
      </c>
      <c r="G72" s="369">
        <f>'1) Budget Table'!G78</f>
        <v>0</v>
      </c>
      <c r="H72" s="387">
        <f>SUM(D72:G72)</f>
        <v>166428</v>
      </c>
      <c r="I72" s="125"/>
      <c r="J72" s="125"/>
      <c r="K72" s="125"/>
      <c r="L72" s="125"/>
      <c r="M72" s="125"/>
      <c r="N72" s="125"/>
      <c r="O72" s="125"/>
    </row>
    <row r="73" spans="2:15" ht="15.75" customHeight="1">
      <c r="B73" s="343"/>
      <c r="C73" s="372" t="s">
        <v>285</v>
      </c>
      <c r="D73" s="373"/>
      <c r="E73" s="374"/>
      <c r="F73" s="374">
        <v>36984</v>
      </c>
      <c r="G73" s="374"/>
      <c r="H73" s="388">
        <f t="shared" ref="H73:H80" si="5">SUM(D73:G73)</f>
        <v>36984</v>
      </c>
      <c r="I73" s="125"/>
      <c r="J73" s="125"/>
      <c r="K73" s="125"/>
      <c r="L73" s="125"/>
      <c r="M73" s="125"/>
      <c r="N73" s="125"/>
      <c r="O73" s="125"/>
    </row>
    <row r="74" spans="2:15" ht="15.75" customHeight="1">
      <c r="B74" s="343"/>
      <c r="C74" s="376" t="s">
        <v>286</v>
      </c>
      <c r="D74" s="377"/>
      <c r="E74" s="199"/>
      <c r="F74" s="199"/>
      <c r="G74" s="199"/>
      <c r="H74" s="388">
        <f t="shared" si="5"/>
        <v>0</v>
      </c>
      <c r="I74" s="125"/>
      <c r="J74" s="125"/>
      <c r="K74" s="125"/>
      <c r="L74" s="125"/>
      <c r="M74" s="125"/>
      <c r="N74" s="125"/>
      <c r="O74" s="125"/>
    </row>
    <row r="75" spans="2:15" ht="15.75" customHeight="1">
      <c r="B75" s="343"/>
      <c r="C75" s="376" t="s">
        <v>287</v>
      </c>
      <c r="D75" s="377"/>
      <c r="E75" s="378"/>
      <c r="F75" s="377">
        <v>9246</v>
      </c>
      <c r="G75" s="377"/>
      <c r="H75" s="388">
        <f t="shared" si="5"/>
        <v>9246</v>
      </c>
      <c r="I75" s="125"/>
      <c r="J75" s="125"/>
      <c r="K75" s="125"/>
      <c r="L75" s="125"/>
      <c r="M75" s="125"/>
      <c r="N75" s="125"/>
      <c r="O75" s="125"/>
    </row>
    <row r="76" spans="2:15" ht="18.75" customHeight="1">
      <c r="B76" s="343"/>
      <c r="C76" s="379" t="s">
        <v>288</v>
      </c>
      <c r="D76" s="377"/>
      <c r="E76" s="378"/>
      <c r="F76" s="377">
        <v>22190.399999999998</v>
      </c>
      <c r="G76" s="377"/>
      <c r="H76" s="388">
        <f t="shared" si="5"/>
        <v>22190.399999999998</v>
      </c>
      <c r="I76" s="125"/>
      <c r="J76" s="125"/>
      <c r="K76" s="125"/>
      <c r="L76" s="125"/>
      <c r="M76" s="125"/>
      <c r="N76" s="125"/>
      <c r="O76" s="125"/>
    </row>
    <row r="77" spans="2:15">
      <c r="B77" s="343"/>
      <c r="C77" s="376" t="s">
        <v>289</v>
      </c>
      <c r="D77" s="377"/>
      <c r="E77" s="378"/>
      <c r="F77" s="377"/>
      <c r="G77" s="377"/>
      <c r="H77" s="388">
        <f t="shared" si="5"/>
        <v>0</v>
      </c>
      <c r="I77" s="125"/>
      <c r="J77" s="125"/>
      <c r="K77" s="125"/>
      <c r="L77" s="125"/>
      <c r="M77" s="125"/>
      <c r="N77" s="125"/>
      <c r="O77" s="125"/>
    </row>
    <row r="78" spans="2:15" s="30" customFormat="1" ht="21.75" customHeight="1">
      <c r="B78" s="343"/>
      <c r="C78" s="376" t="s">
        <v>290</v>
      </c>
      <c r="D78" s="377"/>
      <c r="E78" s="378"/>
      <c r="F78" s="377">
        <v>83214</v>
      </c>
      <c r="G78" s="377"/>
      <c r="H78" s="388">
        <f t="shared" si="5"/>
        <v>83214</v>
      </c>
      <c r="I78" s="126"/>
      <c r="J78" s="126"/>
      <c r="K78" s="126"/>
      <c r="L78" s="126"/>
      <c r="M78" s="126"/>
      <c r="N78" s="126"/>
      <c r="O78" s="126"/>
    </row>
    <row r="79" spans="2:15" s="30" customFormat="1">
      <c r="B79" s="343"/>
      <c r="C79" s="376" t="s">
        <v>291</v>
      </c>
      <c r="D79" s="377"/>
      <c r="E79" s="378"/>
      <c r="F79" s="377">
        <v>14793.6</v>
      </c>
      <c r="G79" s="377"/>
      <c r="H79" s="388">
        <f t="shared" si="5"/>
        <v>14793.6</v>
      </c>
      <c r="I79" s="126"/>
      <c r="J79" s="126"/>
      <c r="K79" s="126"/>
      <c r="L79" s="126"/>
      <c r="M79" s="126"/>
      <c r="N79" s="126"/>
      <c r="O79" s="126"/>
    </row>
    <row r="80" spans="2:15">
      <c r="B80" s="343"/>
      <c r="C80" s="380" t="s">
        <v>292</v>
      </c>
      <c r="D80" s="381">
        <f>SUM(D73:D79)</f>
        <v>0</v>
      </c>
      <c r="E80" s="382">
        <f>SUM(E73:E79)</f>
        <v>0</v>
      </c>
      <c r="F80" s="381">
        <f>SUM(F73:F79)</f>
        <v>166428</v>
      </c>
      <c r="G80" s="381">
        <f>SUM(G73:G79)</f>
        <v>0</v>
      </c>
      <c r="H80" s="388">
        <f t="shared" si="5"/>
        <v>166428</v>
      </c>
      <c r="I80" s="125"/>
      <c r="J80" s="125"/>
      <c r="K80" s="125"/>
      <c r="L80" s="125"/>
      <c r="M80" s="125"/>
      <c r="N80" s="125"/>
      <c r="O80" s="125"/>
    </row>
    <row r="81" spans="2:15" s="30" customFormat="1">
      <c r="B81" s="383"/>
      <c r="C81" s="384"/>
      <c r="D81" s="385"/>
      <c r="E81" s="385"/>
      <c r="F81" s="385"/>
      <c r="G81" s="385"/>
      <c r="H81" s="389"/>
      <c r="I81" s="126"/>
      <c r="J81" s="126"/>
      <c r="K81" s="126"/>
      <c r="L81" s="126"/>
      <c r="M81" s="126"/>
      <c r="N81" s="126"/>
      <c r="O81" s="126"/>
    </row>
    <row r="82" spans="2:15">
      <c r="B82" s="383"/>
      <c r="C82" s="365" t="s">
        <v>92</v>
      </c>
      <c r="D82" s="366"/>
      <c r="E82" s="366"/>
      <c r="F82" s="366"/>
      <c r="G82" s="366"/>
      <c r="H82" s="367"/>
      <c r="I82" s="125"/>
      <c r="J82" s="125"/>
      <c r="K82" s="125"/>
      <c r="L82" s="125"/>
      <c r="M82" s="125"/>
      <c r="N82" s="125"/>
      <c r="O82" s="125"/>
    </row>
    <row r="83" spans="2:15" ht="21.75" customHeight="1" thickBot="1">
      <c r="B83" s="343"/>
      <c r="C83" s="368" t="s">
        <v>284</v>
      </c>
      <c r="D83" s="369">
        <f>'1) Budget Table'!D88</f>
        <v>0</v>
      </c>
      <c r="E83" s="370">
        <f>'1) Budget Table'!E88</f>
        <v>0</v>
      </c>
      <c r="F83" s="369">
        <f>'1) Budget Table'!F88</f>
        <v>241380</v>
      </c>
      <c r="G83" s="369">
        <f>'1) Budget Table'!G88</f>
        <v>0</v>
      </c>
      <c r="H83" s="387">
        <f>SUM(D83:G83)</f>
        <v>241380</v>
      </c>
      <c r="I83" s="125"/>
      <c r="J83" s="125"/>
      <c r="K83" s="125"/>
      <c r="L83" s="125"/>
      <c r="M83" s="125"/>
      <c r="N83" s="125"/>
      <c r="O83" s="125"/>
    </row>
    <row r="84" spans="2:15" ht="15.75" customHeight="1">
      <c r="B84" s="343"/>
      <c r="C84" s="372" t="s">
        <v>285</v>
      </c>
      <c r="D84" s="373"/>
      <c r="E84" s="374"/>
      <c r="F84" s="374">
        <v>61640</v>
      </c>
      <c r="G84" s="374"/>
      <c r="H84" s="388">
        <f t="shared" ref="H84:H91" si="6">SUM(D84:G84)</f>
        <v>61640</v>
      </c>
      <c r="I84" s="125"/>
      <c r="J84" s="125"/>
      <c r="K84" s="125"/>
      <c r="L84" s="125"/>
      <c r="M84" s="125"/>
      <c r="N84" s="125"/>
      <c r="O84" s="125"/>
    </row>
    <row r="85" spans="2:15" ht="15.75" customHeight="1">
      <c r="B85" s="343"/>
      <c r="C85" s="376" t="s">
        <v>286</v>
      </c>
      <c r="D85" s="377"/>
      <c r="E85" s="199"/>
      <c r="F85" s="199"/>
      <c r="G85" s="199"/>
      <c r="H85" s="388">
        <f t="shared" si="6"/>
        <v>0</v>
      </c>
      <c r="I85" s="125"/>
      <c r="J85" s="125"/>
      <c r="K85" s="125"/>
      <c r="L85" s="125"/>
      <c r="M85" s="125"/>
      <c r="N85" s="125"/>
      <c r="O85" s="125"/>
    </row>
    <row r="86" spans="2:15" ht="15.75" customHeight="1">
      <c r="B86" s="343"/>
      <c r="C86" s="376" t="s">
        <v>287</v>
      </c>
      <c r="D86" s="377"/>
      <c r="E86" s="378"/>
      <c r="F86" s="377">
        <v>15410</v>
      </c>
      <c r="G86" s="377"/>
      <c r="H86" s="388">
        <f t="shared" si="6"/>
        <v>15410</v>
      </c>
      <c r="I86" s="125"/>
      <c r="J86" s="125"/>
      <c r="K86" s="125"/>
      <c r="L86" s="125"/>
      <c r="M86" s="125"/>
      <c r="N86" s="125"/>
      <c r="O86" s="125"/>
    </row>
    <row r="87" spans="2:15">
      <c r="B87" s="343"/>
      <c r="C87" s="379" t="s">
        <v>288</v>
      </c>
      <c r="D87" s="377"/>
      <c r="E87" s="378"/>
      <c r="F87" s="377">
        <v>30984</v>
      </c>
      <c r="G87" s="377"/>
      <c r="H87" s="388">
        <f t="shared" si="6"/>
        <v>30984</v>
      </c>
      <c r="I87" s="125"/>
      <c r="J87" s="125"/>
      <c r="K87" s="125"/>
      <c r="L87" s="125"/>
      <c r="M87" s="125"/>
      <c r="N87" s="125"/>
      <c r="O87" s="125"/>
    </row>
    <row r="88" spans="2:15">
      <c r="B88" s="343"/>
      <c r="C88" s="376" t="s">
        <v>289</v>
      </c>
      <c r="D88" s="377"/>
      <c r="E88" s="378"/>
      <c r="F88" s="377"/>
      <c r="G88" s="377"/>
      <c r="H88" s="388">
        <f t="shared" si="6"/>
        <v>0</v>
      </c>
      <c r="I88" s="125"/>
      <c r="J88" s="125"/>
      <c r="K88" s="125"/>
      <c r="L88" s="125"/>
      <c r="M88" s="125"/>
      <c r="N88" s="125"/>
      <c r="O88" s="125"/>
    </row>
    <row r="89" spans="2:15">
      <c r="B89" s="343"/>
      <c r="C89" s="376" t="s">
        <v>290</v>
      </c>
      <c r="D89" s="377"/>
      <c r="E89" s="378"/>
      <c r="F89" s="377">
        <v>108690</v>
      </c>
      <c r="G89" s="377"/>
      <c r="H89" s="388">
        <f>SUM(D89:G89)</f>
        <v>108690</v>
      </c>
      <c r="I89" s="125"/>
      <c r="J89" s="125"/>
      <c r="K89" s="125"/>
      <c r="L89" s="125"/>
      <c r="M89" s="125"/>
      <c r="N89" s="125"/>
      <c r="O89" s="125"/>
    </row>
    <row r="90" spans="2:15">
      <c r="B90" s="343"/>
      <c r="C90" s="376" t="s">
        <v>291</v>
      </c>
      <c r="D90" s="377"/>
      <c r="E90" s="378"/>
      <c r="F90" s="377">
        <v>24656</v>
      </c>
      <c r="G90" s="377"/>
      <c r="H90" s="388">
        <f>SUM(D90:G90)</f>
        <v>24656</v>
      </c>
      <c r="I90" s="125"/>
      <c r="J90" s="125"/>
      <c r="K90" s="125"/>
      <c r="L90" s="125"/>
      <c r="M90" s="125"/>
      <c r="N90" s="125"/>
      <c r="O90" s="125"/>
    </row>
    <row r="91" spans="2:15">
      <c r="B91" s="343"/>
      <c r="C91" s="380" t="s">
        <v>292</v>
      </c>
      <c r="D91" s="381">
        <f>SUM(D84:D90)</f>
        <v>0</v>
      </c>
      <c r="E91" s="382">
        <f>SUM(E84:E90)</f>
        <v>0</v>
      </c>
      <c r="F91" s="381">
        <f>SUM(F84:F90)</f>
        <v>241380</v>
      </c>
      <c r="G91" s="381">
        <f>SUM(G84:G90)</f>
        <v>0</v>
      </c>
      <c r="H91" s="388">
        <f t="shared" si="6"/>
        <v>241380</v>
      </c>
      <c r="I91" s="125"/>
      <c r="J91" s="125"/>
      <c r="K91" s="125"/>
      <c r="L91" s="125"/>
      <c r="M91" s="125"/>
      <c r="N91" s="125"/>
      <c r="O91" s="125"/>
    </row>
    <row r="92" spans="2:15" s="30" customFormat="1">
      <c r="B92" s="383"/>
      <c r="C92" s="384"/>
      <c r="D92" s="385"/>
      <c r="E92" s="385"/>
      <c r="F92" s="385"/>
      <c r="G92" s="385"/>
      <c r="H92" s="389"/>
      <c r="I92" s="126"/>
      <c r="J92" s="126"/>
      <c r="K92" s="126"/>
      <c r="L92" s="126"/>
      <c r="M92" s="126"/>
      <c r="N92" s="126"/>
      <c r="O92" s="126"/>
    </row>
    <row r="93" spans="2:15">
      <c r="B93" s="343"/>
      <c r="C93" s="365" t="s">
        <v>107</v>
      </c>
      <c r="D93" s="366"/>
      <c r="E93" s="366"/>
      <c r="F93" s="366"/>
      <c r="G93" s="366"/>
      <c r="H93" s="367"/>
      <c r="I93" s="125"/>
      <c r="J93" s="125"/>
      <c r="K93" s="125"/>
      <c r="L93" s="125"/>
      <c r="M93" s="125"/>
      <c r="N93" s="125"/>
      <c r="O93" s="125"/>
    </row>
    <row r="94" spans="2:15" ht="21.75" customHeight="1" thickBot="1">
      <c r="B94" s="383"/>
      <c r="C94" s="402" t="s">
        <v>284</v>
      </c>
      <c r="D94" s="369">
        <f>'1) Budget Table'!D98</f>
        <v>0</v>
      </c>
      <c r="E94" s="370">
        <f>'1) Budget Table'!E98</f>
        <v>455131.81000000006</v>
      </c>
      <c r="F94" s="369">
        <f>'1) Budget Table'!F98</f>
        <v>0</v>
      </c>
      <c r="G94" s="369">
        <f>'1) Budget Table'!G98</f>
        <v>0</v>
      </c>
      <c r="H94" s="387">
        <f>SUM(D94:G94)</f>
        <v>455131.81000000006</v>
      </c>
      <c r="I94" s="125"/>
      <c r="J94" s="125"/>
      <c r="K94" s="125"/>
      <c r="L94" s="125"/>
      <c r="M94" s="125"/>
      <c r="N94" s="125"/>
      <c r="O94" s="125"/>
    </row>
    <row r="95" spans="2:15" ht="18" customHeight="1">
      <c r="B95" s="343"/>
      <c r="C95" s="403" t="s">
        <v>285</v>
      </c>
      <c r="D95" s="373"/>
      <c r="E95" s="404">
        <f>88317.76-13186.0466666667</f>
        <v>75131.713333333289</v>
      </c>
      <c r="F95" s="374"/>
      <c r="G95" s="374"/>
      <c r="H95" s="388">
        <f t="shared" ref="H95:H102" si="7">SUM(D95:G95)</f>
        <v>75131.713333333289</v>
      </c>
      <c r="I95" s="125"/>
      <c r="J95" s="125"/>
      <c r="K95" s="125"/>
      <c r="L95" s="125"/>
      <c r="M95" s="125"/>
      <c r="N95" s="125"/>
      <c r="O95" s="125"/>
    </row>
    <row r="96" spans="2:15" ht="15.75" customHeight="1">
      <c r="B96" s="343"/>
      <c r="C96" s="403" t="s">
        <v>286</v>
      </c>
      <c r="D96" s="377"/>
      <c r="E96" s="404">
        <f>100000-13186.0466666667</f>
        <v>86813.953333333295</v>
      </c>
      <c r="F96" s="199"/>
      <c r="G96" s="199"/>
      <c r="H96" s="388">
        <f t="shared" si="7"/>
        <v>86813.953333333295</v>
      </c>
      <c r="I96" s="125"/>
      <c r="J96" s="125"/>
      <c r="K96" s="125"/>
      <c r="L96" s="125"/>
      <c r="M96" s="125"/>
      <c r="N96" s="125"/>
      <c r="O96" s="125"/>
    </row>
    <row r="97" spans="2:15" s="30" customFormat="1" ht="15.75" customHeight="1">
      <c r="B97" s="343"/>
      <c r="C97" s="403" t="s">
        <v>287</v>
      </c>
      <c r="D97" s="377"/>
      <c r="E97" s="404">
        <f>20000-13186.0466666667</f>
        <v>6813.9533333333002</v>
      </c>
      <c r="F97" s="377"/>
      <c r="G97" s="377"/>
      <c r="H97" s="388">
        <f t="shared" si="7"/>
        <v>6813.9533333333002</v>
      </c>
      <c r="I97" s="126"/>
      <c r="J97" s="126"/>
      <c r="K97" s="126"/>
      <c r="L97" s="126"/>
      <c r="M97" s="126"/>
      <c r="N97" s="126"/>
      <c r="O97" s="126"/>
    </row>
    <row r="98" spans="2:15">
      <c r="B98" s="383"/>
      <c r="C98" s="405" t="s">
        <v>288</v>
      </c>
      <c r="D98" s="377"/>
      <c r="E98" s="404">
        <f>21775.7-13186.0466666667</f>
        <v>8589.6533333333009</v>
      </c>
      <c r="F98" s="377"/>
      <c r="G98" s="377"/>
      <c r="H98" s="388">
        <f t="shared" si="7"/>
        <v>8589.6533333333009</v>
      </c>
      <c r="I98" s="125"/>
      <c r="J98" s="125"/>
      <c r="K98" s="125"/>
      <c r="L98" s="125"/>
      <c r="M98" s="125"/>
      <c r="N98" s="125"/>
      <c r="O98" s="125"/>
    </row>
    <row r="99" spans="2:15">
      <c r="B99" s="383"/>
      <c r="C99" s="403" t="s">
        <v>289</v>
      </c>
      <c r="D99" s="377"/>
      <c r="E99" s="404">
        <f>15000-13186.0466666667</f>
        <v>1813.9533333333002</v>
      </c>
      <c r="F99" s="377"/>
      <c r="G99" s="377"/>
      <c r="H99" s="388">
        <f t="shared" si="7"/>
        <v>1813.9533333333002</v>
      </c>
      <c r="I99" s="125"/>
      <c r="J99" s="125"/>
      <c r="K99" s="125"/>
      <c r="L99" s="125"/>
      <c r="M99" s="125"/>
      <c r="N99" s="125"/>
      <c r="O99" s="125"/>
    </row>
    <row r="100" spans="2:15">
      <c r="B100" s="383"/>
      <c r="C100" s="403" t="s">
        <v>290</v>
      </c>
      <c r="D100" s="377"/>
      <c r="E100" s="404">
        <f>289154.63-13186.0466666667</f>
        <v>275968.58333333331</v>
      </c>
      <c r="F100" s="377"/>
      <c r="G100" s="377"/>
      <c r="H100" s="388">
        <f t="shared" si="7"/>
        <v>275968.58333333331</v>
      </c>
      <c r="I100" s="125"/>
      <c r="J100" s="125"/>
      <c r="K100" s="125"/>
      <c r="L100" s="125"/>
      <c r="M100" s="125"/>
      <c r="N100" s="125"/>
      <c r="O100" s="125"/>
    </row>
    <row r="101" spans="2:15" ht="19.149999999999999" customHeight="1">
      <c r="B101" s="343"/>
      <c r="C101" s="403" t="s">
        <v>291</v>
      </c>
      <c r="D101" s="377"/>
      <c r="E101" s="406"/>
      <c r="F101" s="377"/>
      <c r="G101" s="377"/>
      <c r="H101" s="388">
        <f t="shared" si="7"/>
        <v>0</v>
      </c>
      <c r="I101" s="125"/>
      <c r="J101" s="125"/>
      <c r="K101" s="125"/>
      <c r="L101" s="125"/>
      <c r="M101" s="125"/>
      <c r="N101" s="125"/>
      <c r="O101" s="125"/>
    </row>
    <row r="102" spans="2:15">
      <c r="B102" s="343"/>
      <c r="C102" s="407" t="s">
        <v>299</v>
      </c>
      <c r="D102" s="381">
        <f>SUM(D95:D101)</f>
        <v>0</v>
      </c>
      <c r="E102" s="382">
        <f>SUM(E95:E101)</f>
        <v>455131.80999999982</v>
      </c>
      <c r="F102" s="381">
        <f>SUM(F95:F101)</f>
        <v>0</v>
      </c>
      <c r="G102" s="381">
        <f>SUM(G95:G101)</f>
        <v>0</v>
      </c>
      <c r="H102" s="388">
        <f t="shared" si="7"/>
        <v>455131.80999999982</v>
      </c>
      <c r="I102" s="125"/>
      <c r="J102" s="125"/>
      <c r="K102" s="125"/>
      <c r="L102" s="125"/>
      <c r="M102" s="125"/>
      <c r="N102" s="125"/>
      <c r="O102" s="125"/>
    </row>
    <row r="103" spans="2:15" s="30" customFormat="1">
      <c r="B103" s="383"/>
      <c r="C103" s="384"/>
      <c r="D103" s="385"/>
      <c r="E103" s="385"/>
      <c r="F103" s="385"/>
      <c r="G103" s="385"/>
      <c r="H103" s="389"/>
      <c r="I103" s="126"/>
      <c r="J103" s="126"/>
      <c r="K103" s="126"/>
      <c r="L103" s="126"/>
      <c r="M103" s="126"/>
      <c r="N103" s="126"/>
      <c r="O103" s="126"/>
    </row>
    <row r="104" spans="2:15">
      <c r="B104" s="343"/>
      <c r="C104" s="365" t="s">
        <v>120</v>
      </c>
      <c r="D104" s="366"/>
      <c r="E104" s="366"/>
      <c r="F104" s="366"/>
      <c r="G104" s="366"/>
      <c r="H104" s="367"/>
      <c r="I104" s="125"/>
      <c r="J104" s="125"/>
      <c r="K104" s="125"/>
      <c r="L104" s="125"/>
      <c r="M104" s="125"/>
      <c r="N104" s="125"/>
      <c r="O104" s="125"/>
    </row>
    <row r="105" spans="2:15" ht="21.75" customHeight="1" thickBot="1">
      <c r="B105" s="343"/>
      <c r="C105" s="402" t="s">
        <v>284</v>
      </c>
      <c r="D105" s="369">
        <f>'1) Budget Table'!D108</f>
        <v>0</v>
      </c>
      <c r="E105" s="370">
        <f>'1) Budget Table'!E108</f>
        <v>151053.5</v>
      </c>
      <c r="F105" s="369">
        <f>'1) Budget Table'!F108</f>
        <v>0</v>
      </c>
      <c r="G105" s="369">
        <f>'1) Budget Table'!G108</f>
        <v>0</v>
      </c>
      <c r="H105" s="387">
        <f>SUM(D105:G105)</f>
        <v>151053.5</v>
      </c>
      <c r="I105" s="125"/>
      <c r="J105" s="125"/>
      <c r="K105" s="125"/>
      <c r="L105" s="125"/>
      <c r="M105" s="125"/>
      <c r="N105" s="125"/>
      <c r="O105" s="125"/>
    </row>
    <row r="106" spans="2:15" ht="15.75" customHeight="1">
      <c r="B106" s="343"/>
      <c r="C106" s="403" t="s">
        <v>285</v>
      </c>
      <c r="D106" s="373"/>
      <c r="E106" s="408">
        <v>23831.77</v>
      </c>
      <c r="F106" s="374"/>
      <c r="G106" s="374"/>
      <c r="H106" s="388">
        <f t="shared" ref="H106:H113" si="8">SUM(D106:G106)</f>
        <v>23831.77</v>
      </c>
      <c r="I106" s="125"/>
      <c r="J106" s="125"/>
      <c r="K106" s="125"/>
      <c r="L106" s="125"/>
      <c r="M106" s="125"/>
      <c r="N106" s="125"/>
      <c r="O106" s="125"/>
    </row>
    <row r="107" spans="2:15" ht="15.75" customHeight="1">
      <c r="B107" s="383"/>
      <c r="C107" s="403" t="s">
        <v>286</v>
      </c>
      <c r="D107" s="377"/>
      <c r="E107" s="199">
        <v>5000</v>
      </c>
      <c r="F107" s="199"/>
      <c r="G107" s="199"/>
      <c r="H107" s="388">
        <f t="shared" si="8"/>
        <v>5000</v>
      </c>
      <c r="I107" s="125"/>
      <c r="J107" s="125"/>
      <c r="K107" s="125"/>
      <c r="L107" s="125"/>
      <c r="M107" s="125"/>
      <c r="N107" s="125"/>
      <c r="O107" s="125"/>
    </row>
    <row r="108" spans="2:15" ht="15.75" customHeight="1">
      <c r="B108" s="343"/>
      <c r="C108" s="403" t="s">
        <v>287</v>
      </c>
      <c r="D108" s="377"/>
      <c r="E108" s="378"/>
      <c r="F108" s="377"/>
      <c r="G108" s="377"/>
      <c r="H108" s="388">
        <f t="shared" si="8"/>
        <v>0</v>
      </c>
      <c r="I108" s="125"/>
      <c r="J108" s="125"/>
      <c r="K108" s="125"/>
      <c r="L108" s="125"/>
      <c r="M108" s="125"/>
      <c r="N108" s="125"/>
      <c r="O108" s="125"/>
    </row>
    <row r="109" spans="2:15">
      <c r="B109" s="343"/>
      <c r="C109" s="405" t="s">
        <v>288</v>
      </c>
      <c r="D109" s="377"/>
      <c r="E109" s="378">
        <v>3177.56</v>
      </c>
      <c r="F109" s="377"/>
      <c r="G109" s="377"/>
      <c r="H109" s="388">
        <f t="shared" si="8"/>
        <v>3177.56</v>
      </c>
      <c r="I109" s="125"/>
      <c r="J109" s="125"/>
      <c r="K109" s="125"/>
      <c r="L109" s="125"/>
      <c r="M109" s="125"/>
      <c r="N109" s="125"/>
      <c r="O109" s="125"/>
    </row>
    <row r="110" spans="2:15">
      <c r="B110" s="343"/>
      <c r="C110" s="403" t="s">
        <v>289</v>
      </c>
      <c r="D110" s="377"/>
      <c r="E110" s="378">
        <v>7000</v>
      </c>
      <c r="F110" s="377"/>
      <c r="G110" s="377"/>
      <c r="H110" s="388">
        <f t="shared" si="8"/>
        <v>7000</v>
      </c>
      <c r="I110" s="125"/>
      <c r="J110" s="125"/>
      <c r="K110" s="125"/>
      <c r="L110" s="125"/>
      <c r="M110" s="125"/>
      <c r="N110" s="125"/>
      <c r="O110" s="125"/>
    </row>
    <row r="111" spans="2:15" ht="25.5" customHeight="1">
      <c r="B111" s="343"/>
      <c r="C111" s="403" t="s">
        <v>290</v>
      </c>
      <c r="D111" s="377"/>
      <c r="E111" s="378">
        <f>112044.17</f>
        <v>112044.17</v>
      </c>
      <c r="F111" s="377"/>
      <c r="G111" s="377"/>
      <c r="H111" s="388">
        <f t="shared" si="8"/>
        <v>112044.17</v>
      </c>
      <c r="I111" s="125"/>
      <c r="J111" s="125"/>
      <c r="K111" s="125"/>
      <c r="L111" s="125"/>
      <c r="M111" s="125"/>
      <c r="N111" s="125"/>
      <c r="O111" s="125"/>
    </row>
    <row r="112" spans="2:15" ht="35.1" customHeight="1">
      <c r="B112" s="383"/>
      <c r="C112" s="403" t="s">
        <v>291</v>
      </c>
      <c r="D112" s="377"/>
      <c r="E112" s="378"/>
      <c r="F112" s="377"/>
      <c r="G112" s="377"/>
      <c r="H112" s="388">
        <f t="shared" si="8"/>
        <v>0</v>
      </c>
      <c r="I112" s="125"/>
      <c r="J112" s="125"/>
      <c r="K112" s="125"/>
      <c r="L112" s="125"/>
      <c r="M112" s="125"/>
      <c r="N112" s="125"/>
      <c r="O112" s="125"/>
    </row>
    <row r="113" spans="2:15" ht="15.75" customHeight="1">
      <c r="B113" s="343"/>
      <c r="C113" s="407" t="s">
        <v>299</v>
      </c>
      <c r="D113" s="381">
        <f>SUM(D106:D112)</f>
        <v>0</v>
      </c>
      <c r="E113" s="382">
        <f>SUM(E106:E112)</f>
        <v>151053.5</v>
      </c>
      <c r="F113" s="381">
        <f>SUM(F106:F112)</f>
        <v>0</v>
      </c>
      <c r="G113" s="381">
        <f>SUM(G106:G112)</f>
        <v>0</v>
      </c>
      <c r="H113" s="388">
        <f t="shared" si="8"/>
        <v>151053.5</v>
      </c>
      <c r="I113" s="125"/>
      <c r="J113" s="125"/>
      <c r="K113" s="125"/>
      <c r="L113" s="125"/>
      <c r="M113" s="125"/>
      <c r="N113" s="125"/>
      <c r="O113" s="125"/>
    </row>
    <row r="114" spans="2:15" ht="15.75" customHeight="1">
      <c r="B114" s="343"/>
      <c r="C114" s="409"/>
      <c r="D114" s="410"/>
      <c r="E114" s="410"/>
      <c r="F114" s="410"/>
      <c r="G114" s="410"/>
      <c r="H114" s="411"/>
      <c r="I114" s="125"/>
      <c r="J114" s="125"/>
      <c r="K114" s="125"/>
      <c r="L114" s="125"/>
      <c r="M114" s="125"/>
      <c r="N114" s="125"/>
      <c r="O114" s="125"/>
    </row>
    <row r="115" spans="2:15" ht="15.75" customHeight="1">
      <c r="B115" s="343"/>
      <c r="C115" s="365" t="s">
        <v>132</v>
      </c>
      <c r="D115" s="366"/>
      <c r="E115" s="366"/>
      <c r="F115" s="366"/>
      <c r="G115" s="366"/>
      <c r="H115" s="367"/>
      <c r="I115" s="125"/>
      <c r="J115" s="125"/>
      <c r="K115" s="125"/>
      <c r="L115" s="125"/>
      <c r="M115" s="125"/>
      <c r="N115" s="125"/>
      <c r="O115" s="125"/>
    </row>
    <row r="116" spans="2:15" ht="15.75" customHeight="1" thickBot="1">
      <c r="B116" s="343"/>
      <c r="C116" s="402" t="s">
        <v>284</v>
      </c>
      <c r="D116" s="369">
        <f>'1) Budget Table'!D118</f>
        <v>0</v>
      </c>
      <c r="E116" s="370">
        <f>'1) Budget Table'!E118</f>
        <v>0</v>
      </c>
      <c r="F116" s="369">
        <f>'1) Budget Table'!F118</f>
        <v>0</v>
      </c>
      <c r="G116" s="369">
        <f>'1) Budget Table'!G118</f>
        <v>0</v>
      </c>
      <c r="H116" s="387">
        <f>SUM(D116:G116)</f>
        <v>0</v>
      </c>
      <c r="I116" s="125"/>
      <c r="J116" s="125"/>
      <c r="K116" s="125"/>
      <c r="L116" s="125"/>
      <c r="M116" s="125"/>
      <c r="N116" s="125"/>
      <c r="O116" s="125"/>
    </row>
    <row r="117" spans="2:15" ht="15.75" customHeight="1">
      <c r="B117" s="343"/>
      <c r="C117" s="403" t="s">
        <v>285</v>
      </c>
      <c r="D117" s="373"/>
      <c r="E117" s="374"/>
      <c r="F117" s="374"/>
      <c r="G117" s="374"/>
      <c r="H117" s="388">
        <f t="shared" ref="H117:H124" si="9">SUM(D117:G117)</f>
        <v>0</v>
      </c>
      <c r="I117" s="125"/>
      <c r="J117" s="125"/>
      <c r="K117" s="125"/>
      <c r="L117" s="125"/>
      <c r="M117" s="125"/>
      <c r="N117" s="125"/>
      <c r="O117" s="125"/>
    </row>
    <row r="118" spans="2:15" ht="15.75" customHeight="1">
      <c r="B118" s="343"/>
      <c r="C118" s="403" t="s">
        <v>286</v>
      </c>
      <c r="D118" s="377"/>
      <c r="E118" s="199"/>
      <c r="F118" s="199"/>
      <c r="G118" s="199"/>
      <c r="H118" s="388">
        <f t="shared" si="9"/>
        <v>0</v>
      </c>
      <c r="I118" s="125"/>
      <c r="J118" s="125"/>
      <c r="K118" s="125"/>
      <c r="L118" s="125"/>
      <c r="M118" s="125"/>
      <c r="N118" s="125"/>
      <c r="O118" s="125"/>
    </row>
    <row r="119" spans="2:15" ht="15.75" customHeight="1">
      <c r="B119" s="343"/>
      <c r="C119" s="403" t="s">
        <v>287</v>
      </c>
      <c r="D119" s="377"/>
      <c r="E119" s="378"/>
      <c r="F119" s="377"/>
      <c r="G119" s="377"/>
      <c r="H119" s="388">
        <f t="shared" si="9"/>
        <v>0</v>
      </c>
      <c r="I119" s="125"/>
      <c r="J119" s="125"/>
      <c r="K119" s="125"/>
      <c r="L119" s="125"/>
      <c r="M119" s="125"/>
      <c r="N119" s="125"/>
      <c r="O119" s="125"/>
    </row>
    <row r="120" spans="2:15" ht="15.75" customHeight="1">
      <c r="B120" s="343"/>
      <c r="C120" s="405" t="s">
        <v>288</v>
      </c>
      <c r="D120" s="377"/>
      <c r="E120" s="378"/>
      <c r="F120" s="377"/>
      <c r="G120" s="377"/>
      <c r="H120" s="388">
        <f t="shared" si="9"/>
        <v>0</v>
      </c>
      <c r="I120" s="125"/>
      <c r="J120" s="125"/>
      <c r="K120" s="125"/>
      <c r="L120" s="125"/>
      <c r="M120" s="125"/>
      <c r="N120" s="125"/>
      <c r="O120" s="125"/>
    </row>
    <row r="121" spans="2:15" ht="15.75" customHeight="1">
      <c r="B121" s="343"/>
      <c r="C121" s="403" t="s">
        <v>289</v>
      </c>
      <c r="D121" s="377"/>
      <c r="E121" s="378"/>
      <c r="F121" s="377"/>
      <c r="G121" s="377"/>
      <c r="H121" s="388">
        <f t="shared" si="9"/>
        <v>0</v>
      </c>
      <c r="I121" s="125"/>
      <c r="J121" s="125"/>
      <c r="K121" s="125"/>
      <c r="L121" s="125"/>
      <c r="M121" s="125"/>
      <c r="N121" s="125"/>
      <c r="O121" s="125"/>
    </row>
    <row r="122" spans="2:15" ht="15.75" customHeight="1">
      <c r="B122" s="343"/>
      <c r="C122" s="403" t="s">
        <v>290</v>
      </c>
      <c r="D122" s="377"/>
      <c r="E122" s="378"/>
      <c r="F122" s="377"/>
      <c r="G122" s="377"/>
      <c r="H122" s="388">
        <f t="shared" si="9"/>
        <v>0</v>
      </c>
      <c r="I122" s="125"/>
      <c r="J122" s="125"/>
      <c r="K122" s="125"/>
      <c r="L122" s="125"/>
      <c r="M122" s="125"/>
      <c r="N122" s="125"/>
      <c r="O122" s="125"/>
    </row>
    <row r="123" spans="2:15" ht="15.75" customHeight="1">
      <c r="B123" s="343"/>
      <c r="C123" s="403" t="s">
        <v>291</v>
      </c>
      <c r="D123" s="377"/>
      <c r="E123" s="378"/>
      <c r="F123" s="377"/>
      <c r="G123" s="377"/>
      <c r="H123" s="388">
        <f t="shared" si="9"/>
        <v>0</v>
      </c>
      <c r="I123" s="125"/>
      <c r="J123" s="125"/>
      <c r="K123" s="125"/>
      <c r="L123" s="125"/>
      <c r="M123" s="125"/>
      <c r="N123" s="125"/>
      <c r="O123" s="125"/>
    </row>
    <row r="124" spans="2:15" ht="15.75" customHeight="1">
      <c r="B124" s="343"/>
      <c r="C124" s="407" t="s">
        <v>299</v>
      </c>
      <c r="D124" s="381">
        <f>SUM(D117:D123)</f>
        <v>0</v>
      </c>
      <c r="E124" s="382">
        <f>SUM(E117:E123)</f>
        <v>0</v>
      </c>
      <c r="F124" s="381">
        <f>SUM(F117:F123)</f>
        <v>0</v>
      </c>
      <c r="G124" s="381">
        <f>SUM(G117:G123)</f>
        <v>0</v>
      </c>
      <c r="H124" s="388">
        <f t="shared" si="9"/>
        <v>0</v>
      </c>
      <c r="I124" s="125"/>
      <c r="J124" s="125"/>
      <c r="K124" s="125"/>
      <c r="L124" s="125"/>
      <c r="M124" s="125"/>
      <c r="N124" s="125"/>
      <c r="O124" s="125"/>
    </row>
    <row r="125" spans="2:15" ht="25.5" customHeight="1">
      <c r="B125" s="343"/>
      <c r="C125" s="343"/>
      <c r="D125" s="412"/>
      <c r="E125" s="383"/>
      <c r="F125" s="412"/>
      <c r="G125" s="412"/>
      <c r="H125" s="412"/>
      <c r="I125" s="125"/>
      <c r="J125" s="125"/>
      <c r="K125" s="125"/>
      <c r="L125" s="125"/>
      <c r="M125" s="125"/>
      <c r="N125" s="125"/>
      <c r="O125" s="125"/>
    </row>
    <row r="126" spans="2:15">
      <c r="B126" s="365" t="s">
        <v>300</v>
      </c>
      <c r="C126" s="366"/>
      <c r="D126" s="366"/>
      <c r="E126" s="366"/>
      <c r="F126" s="366"/>
      <c r="G126" s="366"/>
      <c r="H126" s="367"/>
      <c r="I126" s="125"/>
      <c r="J126" s="125"/>
      <c r="K126" s="125"/>
      <c r="L126" s="125"/>
      <c r="M126" s="125"/>
      <c r="N126" s="125"/>
      <c r="O126" s="125"/>
    </row>
    <row r="127" spans="2:15">
      <c r="B127" s="343"/>
      <c r="C127" s="365" t="s">
        <v>143</v>
      </c>
      <c r="D127" s="366"/>
      <c r="E127" s="366"/>
      <c r="F127" s="366"/>
      <c r="G127" s="366"/>
      <c r="H127" s="367"/>
      <c r="I127" s="125"/>
      <c r="J127" s="125"/>
      <c r="K127" s="125"/>
      <c r="L127" s="125"/>
      <c r="M127" s="125"/>
      <c r="N127" s="125"/>
      <c r="O127" s="125"/>
    </row>
    <row r="128" spans="2:15" ht="22.5" customHeight="1" thickBot="1">
      <c r="B128" s="343"/>
      <c r="C128" s="402" t="s">
        <v>284</v>
      </c>
      <c r="D128" s="369">
        <f>'1) Budget Table'!D130</f>
        <v>0</v>
      </c>
      <c r="E128" s="370">
        <f>'1) Budget Table'!E130</f>
        <v>0</v>
      </c>
      <c r="F128" s="369">
        <f>'1) Budget Table'!F130</f>
        <v>178000</v>
      </c>
      <c r="G128" s="369">
        <f>'1) Budget Table'!G130</f>
        <v>0</v>
      </c>
      <c r="H128" s="387">
        <f>SUM(D128:G128)</f>
        <v>178000</v>
      </c>
      <c r="I128" s="125"/>
      <c r="J128" s="125"/>
      <c r="K128" s="125"/>
      <c r="L128" s="125"/>
      <c r="M128" s="125"/>
      <c r="N128" s="125"/>
      <c r="O128" s="125"/>
    </row>
    <row r="129" spans="2:15">
      <c r="B129" s="343"/>
      <c r="C129" s="403" t="s">
        <v>285</v>
      </c>
      <c r="D129" s="373"/>
      <c r="E129" s="374"/>
      <c r="F129" s="374">
        <v>40000</v>
      </c>
      <c r="G129" s="374"/>
      <c r="H129" s="388">
        <f t="shared" ref="H129:H136" si="10">SUM(D129:G129)</f>
        <v>40000</v>
      </c>
      <c r="I129" s="125"/>
      <c r="J129" s="125"/>
      <c r="K129" s="125"/>
      <c r="L129" s="125"/>
      <c r="M129" s="125"/>
      <c r="N129" s="125"/>
      <c r="O129" s="125"/>
    </row>
    <row r="130" spans="2:15">
      <c r="B130" s="343"/>
      <c r="C130" s="403" t="s">
        <v>286</v>
      </c>
      <c r="D130" s="377"/>
      <c r="E130" s="199"/>
      <c r="F130" s="199">
        <v>3500</v>
      </c>
      <c r="G130" s="199"/>
      <c r="H130" s="388">
        <f t="shared" si="10"/>
        <v>3500</v>
      </c>
      <c r="I130" s="125"/>
      <c r="J130" s="125"/>
      <c r="K130" s="125"/>
      <c r="L130" s="125"/>
      <c r="M130" s="125"/>
      <c r="N130" s="125"/>
      <c r="O130" s="125"/>
    </row>
    <row r="131" spans="2:15" ht="15.75" customHeight="1">
      <c r="B131" s="343"/>
      <c r="C131" s="403" t="s">
        <v>287</v>
      </c>
      <c r="D131" s="377"/>
      <c r="E131" s="378"/>
      <c r="F131" s="377">
        <v>4500</v>
      </c>
      <c r="G131" s="377"/>
      <c r="H131" s="388">
        <f t="shared" si="10"/>
        <v>4500</v>
      </c>
      <c r="I131" s="125"/>
      <c r="J131" s="125"/>
      <c r="K131" s="125"/>
      <c r="L131" s="125"/>
      <c r="M131" s="125"/>
      <c r="N131" s="125"/>
      <c r="O131" s="125"/>
    </row>
    <row r="132" spans="2:15">
      <c r="B132" s="343"/>
      <c r="C132" s="405" t="s">
        <v>288</v>
      </c>
      <c r="D132" s="377"/>
      <c r="E132" s="378"/>
      <c r="F132" s="377">
        <v>20000</v>
      </c>
      <c r="G132" s="377"/>
      <c r="H132" s="388">
        <f t="shared" si="10"/>
        <v>20000</v>
      </c>
      <c r="I132" s="125"/>
      <c r="J132" s="125"/>
      <c r="K132" s="125"/>
      <c r="L132" s="125"/>
      <c r="M132" s="125"/>
      <c r="N132" s="125"/>
      <c r="O132" s="125"/>
    </row>
    <row r="133" spans="2:15">
      <c r="B133" s="343"/>
      <c r="C133" s="403" t="s">
        <v>289</v>
      </c>
      <c r="D133" s="377"/>
      <c r="E133" s="378"/>
      <c r="F133" s="377"/>
      <c r="G133" s="377"/>
      <c r="H133" s="388">
        <f t="shared" si="10"/>
        <v>0</v>
      </c>
      <c r="I133" s="125"/>
      <c r="J133" s="125"/>
      <c r="K133" s="125"/>
      <c r="L133" s="125"/>
      <c r="M133" s="125"/>
      <c r="N133" s="125"/>
      <c r="O133" s="125"/>
    </row>
    <row r="134" spans="2:15">
      <c r="B134" s="343"/>
      <c r="C134" s="403" t="s">
        <v>290</v>
      </c>
      <c r="D134" s="377"/>
      <c r="E134" s="378"/>
      <c r="F134" s="377">
        <v>100000</v>
      </c>
      <c r="G134" s="377"/>
      <c r="H134" s="388">
        <f t="shared" si="10"/>
        <v>100000</v>
      </c>
      <c r="I134" s="125"/>
      <c r="J134" s="125"/>
      <c r="K134" s="125"/>
      <c r="L134" s="125"/>
      <c r="M134" s="125"/>
      <c r="N134" s="125"/>
      <c r="O134" s="125"/>
    </row>
    <row r="135" spans="2:15" ht="35.1" customHeight="1">
      <c r="B135" s="343"/>
      <c r="C135" s="403" t="s">
        <v>291</v>
      </c>
      <c r="D135" s="377"/>
      <c r="E135" s="378"/>
      <c r="F135" s="377">
        <v>10000</v>
      </c>
      <c r="G135" s="377"/>
      <c r="H135" s="388">
        <f t="shared" si="10"/>
        <v>10000</v>
      </c>
      <c r="I135" s="125"/>
      <c r="J135" s="125"/>
      <c r="K135" s="125"/>
      <c r="L135" s="125"/>
      <c r="M135" s="125"/>
      <c r="N135" s="125"/>
      <c r="O135" s="125"/>
    </row>
    <row r="136" spans="2:15">
      <c r="B136" s="343"/>
      <c r="C136" s="407" t="s">
        <v>299</v>
      </c>
      <c r="D136" s="381">
        <f>SUM(D129:D135)</f>
        <v>0</v>
      </c>
      <c r="E136" s="382">
        <f>SUM(E129:E135)</f>
        <v>0</v>
      </c>
      <c r="F136" s="381">
        <f>SUM(F129:F135)</f>
        <v>178000</v>
      </c>
      <c r="G136" s="381">
        <f>SUM(G129:G135)</f>
        <v>0</v>
      </c>
      <c r="H136" s="388">
        <f t="shared" si="10"/>
        <v>178000</v>
      </c>
      <c r="I136" s="125"/>
      <c r="J136" s="125"/>
      <c r="K136" s="125"/>
      <c r="L136" s="125"/>
      <c r="M136" s="125"/>
      <c r="N136" s="125"/>
      <c r="O136" s="125"/>
    </row>
    <row r="137" spans="2:15" s="30" customFormat="1">
      <c r="B137" s="383"/>
      <c r="C137" s="384"/>
      <c r="D137" s="385"/>
      <c r="E137" s="385"/>
      <c r="F137" s="385"/>
      <c r="G137" s="385"/>
      <c r="H137" s="389"/>
      <c r="I137" s="126"/>
      <c r="J137" s="126"/>
      <c r="K137" s="126"/>
      <c r="L137" s="126"/>
      <c r="M137" s="126"/>
      <c r="N137" s="126"/>
      <c r="O137" s="126"/>
    </row>
    <row r="138" spans="2:15" ht="15.75" customHeight="1">
      <c r="B138" s="343"/>
      <c r="C138" s="365" t="s">
        <v>301</v>
      </c>
      <c r="D138" s="366"/>
      <c r="E138" s="366"/>
      <c r="F138" s="366"/>
      <c r="G138" s="366"/>
      <c r="H138" s="367"/>
      <c r="I138" s="125"/>
      <c r="J138" s="125"/>
      <c r="K138" s="125"/>
      <c r="L138" s="125"/>
      <c r="M138" s="125"/>
      <c r="N138" s="125"/>
      <c r="O138" s="125"/>
    </row>
    <row r="139" spans="2:15" ht="21.75" customHeight="1" thickBot="1">
      <c r="B139" s="343"/>
      <c r="C139" s="402" t="s">
        <v>284</v>
      </c>
      <c r="D139" s="369">
        <f>'1) Budget Table'!D140</f>
        <v>0</v>
      </c>
      <c r="E139" s="370">
        <f>'1) Budget Table'!E140</f>
        <v>0</v>
      </c>
      <c r="F139" s="369">
        <f>'1) Budget Table'!F140</f>
        <v>188040</v>
      </c>
      <c r="G139" s="369">
        <f>'1) Budget Table'!G140</f>
        <v>0</v>
      </c>
      <c r="H139" s="387">
        <f>SUM(D139:G139)</f>
        <v>188040</v>
      </c>
      <c r="I139" s="125"/>
      <c r="J139" s="125"/>
      <c r="K139" s="125"/>
      <c r="L139" s="125"/>
      <c r="M139" s="125"/>
      <c r="N139" s="125"/>
      <c r="O139" s="125"/>
    </row>
    <row r="140" spans="2:15">
      <c r="B140" s="343"/>
      <c r="C140" s="403" t="s">
        <v>285</v>
      </c>
      <c r="D140" s="373"/>
      <c r="E140" s="374"/>
      <c r="F140" s="374">
        <v>36800</v>
      </c>
      <c r="G140" s="374"/>
      <c r="H140" s="388">
        <f t="shared" ref="H140:H147" si="11">SUM(D140:G140)</f>
        <v>36800</v>
      </c>
      <c r="I140" s="125"/>
      <c r="J140" s="125"/>
      <c r="K140" s="125"/>
      <c r="L140" s="125"/>
      <c r="M140" s="125"/>
      <c r="N140" s="125"/>
      <c r="O140" s="125"/>
    </row>
    <row r="141" spans="2:15">
      <c r="B141" s="343"/>
      <c r="C141" s="403" t="s">
        <v>286</v>
      </c>
      <c r="D141" s="377"/>
      <c r="E141" s="199"/>
      <c r="F141" s="199">
        <v>9200</v>
      </c>
      <c r="G141" s="199"/>
      <c r="H141" s="388">
        <f t="shared" si="11"/>
        <v>9200</v>
      </c>
      <c r="I141" s="125"/>
      <c r="J141" s="125"/>
      <c r="K141" s="125"/>
      <c r="L141" s="125"/>
      <c r="M141" s="125"/>
      <c r="N141" s="125"/>
      <c r="O141" s="125"/>
    </row>
    <row r="142" spans="2:15" ht="31.5">
      <c r="B142" s="343"/>
      <c r="C142" s="403" t="s">
        <v>287</v>
      </c>
      <c r="D142" s="377"/>
      <c r="E142" s="378"/>
      <c r="F142" s="377">
        <v>9200</v>
      </c>
      <c r="G142" s="377"/>
      <c r="H142" s="388">
        <f>SUM(D142:G142)</f>
        <v>9200</v>
      </c>
      <c r="I142" s="125"/>
      <c r="J142" s="125"/>
      <c r="K142" s="125"/>
      <c r="L142" s="125"/>
      <c r="M142" s="125"/>
      <c r="N142" s="125"/>
      <c r="O142" s="125"/>
    </row>
    <row r="143" spans="2:15">
      <c r="B143" s="343"/>
      <c r="C143" s="405" t="s">
        <v>288</v>
      </c>
      <c r="D143" s="377"/>
      <c r="E143" s="378"/>
      <c r="F143" s="377">
        <v>15080</v>
      </c>
      <c r="G143" s="377"/>
      <c r="H143" s="388">
        <f t="shared" si="11"/>
        <v>15080</v>
      </c>
      <c r="I143" s="125"/>
      <c r="J143" s="125"/>
      <c r="K143" s="125"/>
      <c r="L143" s="125"/>
      <c r="M143" s="125"/>
      <c r="N143" s="125"/>
      <c r="O143" s="125"/>
    </row>
    <row r="144" spans="2:15">
      <c r="B144" s="343"/>
      <c r="C144" s="403" t="s">
        <v>289</v>
      </c>
      <c r="D144" s="377"/>
      <c r="E144" s="378"/>
      <c r="F144" s="377"/>
      <c r="G144" s="377"/>
      <c r="H144" s="388">
        <f t="shared" si="11"/>
        <v>0</v>
      </c>
      <c r="I144" s="125"/>
      <c r="J144" s="125"/>
      <c r="K144" s="125"/>
      <c r="L144" s="125"/>
      <c r="M144" s="125"/>
      <c r="N144" s="125"/>
      <c r="O144" s="125"/>
    </row>
    <row r="145" spans="2:15">
      <c r="B145" s="343"/>
      <c r="C145" s="403" t="s">
        <v>290</v>
      </c>
      <c r="D145" s="377"/>
      <c r="E145" s="378"/>
      <c r="F145" s="377">
        <v>103040.00000000001</v>
      </c>
      <c r="G145" s="377"/>
      <c r="H145" s="388">
        <f t="shared" si="11"/>
        <v>103040.00000000001</v>
      </c>
      <c r="I145" s="125"/>
      <c r="J145" s="125"/>
      <c r="K145" s="125"/>
      <c r="L145" s="125"/>
      <c r="M145" s="125"/>
      <c r="N145" s="125"/>
      <c r="O145" s="125"/>
    </row>
    <row r="146" spans="2:15" ht="35.1" customHeight="1">
      <c r="B146" s="343"/>
      <c r="C146" s="403" t="s">
        <v>291</v>
      </c>
      <c r="D146" s="377"/>
      <c r="E146" s="378"/>
      <c r="F146" s="377">
        <v>14720</v>
      </c>
      <c r="G146" s="377"/>
      <c r="H146" s="388">
        <f t="shared" si="11"/>
        <v>14720</v>
      </c>
      <c r="I146" s="125"/>
      <c r="J146" s="125"/>
      <c r="K146" s="125"/>
      <c r="L146" s="125"/>
      <c r="M146" s="125"/>
      <c r="N146" s="125"/>
      <c r="O146" s="125"/>
    </row>
    <row r="147" spans="2:15">
      <c r="B147" s="343"/>
      <c r="C147" s="407" t="s">
        <v>299</v>
      </c>
      <c r="D147" s="381">
        <f>SUM(D140:D146)</f>
        <v>0</v>
      </c>
      <c r="E147" s="382">
        <f>SUM(E140:E146)</f>
        <v>0</v>
      </c>
      <c r="F147" s="381">
        <f>SUM(F140:F146)</f>
        <v>188040</v>
      </c>
      <c r="G147" s="381">
        <f>SUM(G140:G146)</f>
        <v>0</v>
      </c>
      <c r="H147" s="388">
        <f t="shared" si="11"/>
        <v>188040</v>
      </c>
      <c r="I147" s="125"/>
      <c r="J147" s="125"/>
      <c r="K147" s="125"/>
      <c r="L147" s="125"/>
      <c r="M147" s="125"/>
      <c r="N147" s="125"/>
      <c r="O147" s="125"/>
    </row>
    <row r="148" spans="2:15" s="30" customFormat="1">
      <c r="B148" s="383"/>
      <c r="C148" s="384"/>
      <c r="D148" s="385"/>
      <c r="E148" s="385"/>
      <c r="F148" s="385"/>
      <c r="G148" s="385"/>
      <c r="H148" s="389"/>
      <c r="I148" s="126"/>
      <c r="J148" s="126"/>
      <c r="K148" s="126"/>
      <c r="L148" s="126"/>
      <c r="M148" s="126"/>
      <c r="N148" s="126"/>
      <c r="O148" s="126"/>
    </row>
    <row r="149" spans="2:15">
      <c r="B149" s="343"/>
      <c r="C149" s="365" t="s">
        <v>173</v>
      </c>
      <c r="D149" s="366"/>
      <c r="E149" s="366"/>
      <c r="F149" s="366"/>
      <c r="G149" s="366"/>
      <c r="H149" s="367"/>
      <c r="I149" s="125"/>
      <c r="J149" s="125"/>
      <c r="K149" s="125"/>
      <c r="L149" s="125"/>
      <c r="M149" s="125"/>
      <c r="N149" s="125"/>
      <c r="O149" s="125"/>
    </row>
    <row r="150" spans="2:15" ht="21" customHeight="1" thickBot="1">
      <c r="B150" s="343"/>
      <c r="C150" s="402" t="s">
        <v>284</v>
      </c>
      <c r="D150" s="369">
        <f>'1) Budget Table'!D150</f>
        <v>0</v>
      </c>
      <c r="E150" s="370">
        <f>'1) Budget Table'!E150</f>
        <v>155819.8896363636</v>
      </c>
      <c r="F150" s="369">
        <f>'1) Budget Table'!F150</f>
        <v>0</v>
      </c>
      <c r="G150" s="369">
        <f>'1) Budget Table'!G150</f>
        <v>0</v>
      </c>
      <c r="H150" s="387">
        <f>SUM(D150:G150)</f>
        <v>155819.8896363636</v>
      </c>
      <c r="I150" s="125"/>
      <c r="J150" s="125"/>
      <c r="K150" s="125"/>
      <c r="L150" s="125"/>
      <c r="M150" s="125"/>
      <c r="N150" s="125"/>
      <c r="O150" s="125"/>
    </row>
    <row r="151" spans="2:15">
      <c r="B151" s="343"/>
      <c r="C151" s="403" t="s">
        <v>285</v>
      </c>
      <c r="D151" s="373"/>
      <c r="E151" s="413">
        <f>140186.909090909*0.2</f>
        <v>28037.381818181802</v>
      </c>
      <c r="F151" s="374"/>
      <c r="G151" s="374"/>
      <c r="H151" s="388">
        <f t="shared" ref="H151:H157" si="12">SUM(D151:G151)</f>
        <v>28037.381818181802</v>
      </c>
      <c r="I151" s="125"/>
      <c r="J151" s="125"/>
      <c r="K151" s="125"/>
      <c r="L151" s="125"/>
      <c r="M151" s="125"/>
      <c r="N151" s="125"/>
      <c r="O151" s="125"/>
    </row>
    <row r="152" spans="2:15">
      <c r="B152" s="343"/>
      <c r="C152" s="403" t="s">
        <v>286</v>
      </c>
      <c r="D152" s="377"/>
      <c r="E152" s="378">
        <v>10000</v>
      </c>
      <c r="F152" s="199"/>
      <c r="G152" s="199"/>
      <c r="H152" s="388">
        <f t="shared" si="12"/>
        <v>10000</v>
      </c>
      <c r="I152" s="125"/>
      <c r="J152" s="125"/>
      <c r="K152" s="125"/>
      <c r="L152" s="125"/>
      <c r="M152" s="125"/>
      <c r="N152" s="125"/>
      <c r="O152" s="125"/>
    </row>
    <row r="153" spans="2:15" ht="31.5">
      <c r="B153" s="343"/>
      <c r="C153" s="403" t="s">
        <v>287</v>
      </c>
      <c r="D153" s="377"/>
      <c r="E153" s="378">
        <v>20000</v>
      </c>
      <c r="F153" s="377"/>
      <c r="G153" s="377"/>
      <c r="H153" s="388">
        <f t="shared" si="12"/>
        <v>20000</v>
      </c>
      <c r="I153" s="125"/>
      <c r="J153" s="125"/>
      <c r="K153" s="125"/>
      <c r="L153" s="125"/>
      <c r="M153" s="125"/>
      <c r="N153" s="125"/>
      <c r="O153" s="125"/>
    </row>
    <row r="154" spans="2:15">
      <c r="B154" s="343"/>
      <c r="C154" s="405" t="s">
        <v>288</v>
      </c>
      <c r="D154" s="377"/>
      <c r="E154" s="378">
        <f>(18691.589090909*0.2)</f>
        <v>3738.3178181818002</v>
      </c>
      <c r="F154" s="377"/>
      <c r="G154" s="377"/>
      <c r="H154" s="388">
        <f t="shared" si="12"/>
        <v>3738.3178181818002</v>
      </c>
      <c r="I154" s="125"/>
      <c r="J154" s="125"/>
      <c r="K154" s="125"/>
      <c r="L154" s="125"/>
      <c r="M154" s="125"/>
      <c r="N154" s="125"/>
      <c r="O154" s="125"/>
    </row>
    <row r="155" spans="2:15">
      <c r="B155" s="343"/>
      <c r="C155" s="403" t="s">
        <v>289</v>
      </c>
      <c r="D155" s="377"/>
      <c r="E155" s="378">
        <v>2000</v>
      </c>
      <c r="F155" s="377"/>
      <c r="G155" s="377"/>
      <c r="H155" s="388">
        <f t="shared" si="12"/>
        <v>2000</v>
      </c>
      <c r="I155" s="125"/>
      <c r="J155" s="125"/>
      <c r="K155" s="125"/>
      <c r="L155" s="125"/>
      <c r="M155" s="125"/>
      <c r="N155" s="125"/>
      <c r="O155" s="125"/>
    </row>
    <row r="156" spans="2:15">
      <c r="B156" s="343"/>
      <c r="C156" s="403" t="s">
        <v>290</v>
      </c>
      <c r="D156" s="377"/>
      <c r="E156" s="378">
        <v>92044.19</v>
      </c>
      <c r="F156" s="377"/>
      <c r="G156" s="377"/>
      <c r="H156" s="388">
        <f t="shared" si="12"/>
        <v>92044.19</v>
      </c>
      <c r="I156" s="125"/>
      <c r="J156" s="125"/>
      <c r="K156" s="125"/>
      <c r="L156" s="125"/>
      <c r="M156" s="125"/>
      <c r="N156" s="125"/>
      <c r="O156" s="125"/>
    </row>
    <row r="157" spans="2:15" ht="35.1" customHeight="1">
      <c r="B157" s="343"/>
      <c r="C157" s="403" t="s">
        <v>291</v>
      </c>
      <c r="D157" s="377"/>
      <c r="E157" s="378"/>
      <c r="F157" s="377"/>
      <c r="G157" s="377"/>
      <c r="H157" s="388">
        <f t="shared" si="12"/>
        <v>0</v>
      </c>
      <c r="I157" s="125"/>
      <c r="J157" s="125"/>
      <c r="K157" s="125"/>
      <c r="L157" s="125"/>
      <c r="M157" s="125"/>
      <c r="N157" s="125"/>
      <c r="O157" s="125"/>
    </row>
    <row r="158" spans="2:15">
      <c r="B158" s="343"/>
      <c r="C158" s="407" t="s">
        <v>299</v>
      </c>
      <c r="D158" s="381">
        <f>SUM(D151:D157)</f>
        <v>0</v>
      </c>
      <c r="E158" s="382">
        <f>SUM(E151:E157)</f>
        <v>155819.8896363636</v>
      </c>
      <c r="F158" s="381">
        <f>SUM(F151:F157)</f>
        <v>0</v>
      </c>
      <c r="G158" s="381">
        <f>SUM(G151:G157)</f>
        <v>0</v>
      </c>
      <c r="H158" s="388">
        <f>SUM(D158:G158)</f>
        <v>155819.8896363636</v>
      </c>
      <c r="I158" s="125"/>
      <c r="J158" s="125"/>
      <c r="K158" s="125"/>
      <c r="L158" s="125"/>
      <c r="M158" s="125"/>
      <c r="N158" s="125"/>
      <c r="O158" s="125"/>
    </row>
    <row r="159" spans="2:15" s="30" customFormat="1">
      <c r="B159" s="383"/>
      <c r="C159" s="384"/>
      <c r="D159" s="385"/>
      <c r="E159" s="385"/>
      <c r="F159" s="385"/>
      <c r="G159" s="385"/>
      <c r="H159" s="389"/>
      <c r="I159" s="126"/>
      <c r="J159" s="126"/>
      <c r="K159" s="126"/>
      <c r="L159" s="126"/>
      <c r="M159" s="126"/>
      <c r="N159" s="126"/>
      <c r="O159" s="126"/>
    </row>
    <row r="160" spans="2:15">
      <c r="B160" s="343"/>
      <c r="C160" s="365" t="s">
        <v>187</v>
      </c>
      <c r="D160" s="366"/>
      <c r="E160" s="366"/>
      <c r="F160" s="366"/>
      <c r="G160" s="366"/>
      <c r="H160" s="367"/>
      <c r="I160" s="125"/>
      <c r="J160" s="125"/>
      <c r="K160" s="125"/>
      <c r="L160" s="125"/>
      <c r="M160" s="125"/>
      <c r="N160" s="125"/>
      <c r="O160" s="125"/>
    </row>
    <row r="161" spans="2:15" ht="24" customHeight="1" thickBot="1">
      <c r="B161" s="343"/>
      <c r="C161" s="402" t="s">
        <v>284</v>
      </c>
      <c r="D161" s="369">
        <f>'1) Budget Table'!D160</f>
        <v>120000</v>
      </c>
      <c r="E161" s="370">
        <f>'1) Budget Table'!E160</f>
        <v>0</v>
      </c>
      <c r="F161" s="369">
        <f>'1) Budget Table'!F160</f>
        <v>0</v>
      </c>
      <c r="G161" s="369">
        <f>'1) Budget Table'!G160</f>
        <v>0</v>
      </c>
      <c r="H161" s="387">
        <f>SUM(D161:G161)</f>
        <v>120000</v>
      </c>
      <c r="I161" s="125"/>
      <c r="J161" s="125"/>
      <c r="K161" s="125"/>
      <c r="L161" s="125"/>
      <c r="M161" s="125"/>
      <c r="N161" s="125"/>
      <c r="O161" s="125"/>
    </row>
    <row r="162" spans="2:15" ht="15.75" customHeight="1">
      <c r="B162" s="343"/>
      <c r="C162" s="403" t="s">
        <v>285</v>
      </c>
      <c r="D162" s="373">
        <v>20000</v>
      </c>
      <c r="E162" s="374"/>
      <c r="F162" s="374"/>
      <c r="G162" s="374"/>
      <c r="H162" s="388">
        <f t="shared" ref="H162:H169" si="13">SUM(D162:G162)</f>
        <v>20000</v>
      </c>
      <c r="I162" s="125"/>
      <c r="J162" s="125"/>
      <c r="K162" s="125"/>
      <c r="L162" s="125"/>
      <c r="M162" s="125"/>
      <c r="N162" s="125"/>
      <c r="O162" s="125"/>
    </row>
    <row r="163" spans="2:15" s="31" customFormat="1">
      <c r="B163" s="412"/>
      <c r="C163" s="403" t="s">
        <v>286</v>
      </c>
      <c r="D163" s="377"/>
      <c r="E163" s="199"/>
      <c r="F163" s="199"/>
      <c r="G163" s="199"/>
      <c r="H163" s="388">
        <f t="shared" si="13"/>
        <v>0</v>
      </c>
      <c r="I163" s="127"/>
      <c r="J163" s="127"/>
      <c r="K163" s="127"/>
      <c r="L163" s="127"/>
      <c r="M163" s="127"/>
      <c r="N163" s="127"/>
      <c r="O163" s="127"/>
    </row>
    <row r="164" spans="2:15" s="31" customFormat="1" ht="15.75" customHeight="1">
      <c r="B164" s="412"/>
      <c r="C164" s="403" t="s">
        <v>287</v>
      </c>
      <c r="D164" s="377"/>
      <c r="E164" s="378"/>
      <c r="F164" s="377"/>
      <c r="G164" s="377"/>
      <c r="H164" s="388">
        <f t="shared" si="13"/>
        <v>0</v>
      </c>
      <c r="I164" s="127"/>
      <c r="J164" s="127"/>
      <c r="K164" s="127"/>
      <c r="L164" s="127"/>
      <c r="M164" s="127"/>
      <c r="N164" s="127"/>
      <c r="O164" s="127"/>
    </row>
    <row r="165" spans="2:15" s="31" customFormat="1">
      <c r="B165" s="412"/>
      <c r="C165" s="405" t="s">
        <v>288</v>
      </c>
      <c r="D165" s="377"/>
      <c r="E165" s="378"/>
      <c r="F165" s="377"/>
      <c r="G165" s="377"/>
      <c r="H165" s="388">
        <f t="shared" si="13"/>
        <v>0</v>
      </c>
      <c r="I165" s="127"/>
      <c r="J165" s="127"/>
      <c r="K165" s="127"/>
      <c r="L165" s="127"/>
      <c r="M165" s="127"/>
      <c r="N165" s="127"/>
      <c r="O165" s="127"/>
    </row>
    <row r="166" spans="2:15" s="31" customFormat="1">
      <c r="B166" s="412"/>
      <c r="C166" s="403" t="s">
        <v>289</v>
      </c>
      <c r="D166" s="377"/>
      <c r="E166" s="378"/>
      <c r="F166" s="377"/>
      <c r="G166" s="377"/>
      <c r="H166" s="388">
        <f t="shared" si="13"/>
        <v>0</v>
      </c>
      <c r="I166" s="127"/>
      <c r="J166" s="127"/>
      <c r="K166" s="127"/>
      <c r="L166" s="127"/>
      <c r="M166" s="127"/>
      <c r="N166" s="127"/>
      <c r="O166" s="127"/>
    </row>
    <row r="167" spans="2:15" s="31" customFormat="1" ht="15.75" customHeight="1">
      <c r="B167" s="412"/>
      <c r="C167" s="403" t="s">
        <v>290</v>
      </c>
      <c r="D167" s="377">
        <v>100000</v>
      </c>
      <c r="E167" s="378"/>
      <c r="F167" s="377"/>
      <c r="G167" s="377"/>
      <c r="H167" s="388">
        <f>SUM(D167:G167)</f>
        <v>100000</v>
      </c>
      <c r="I167" s="127"/>
      <c r="J167" s="127"/>
      <c r="K167" s="127"/>
      <c r="L167" s="127"/>
      <c r="M167" s="127"/>
      <c r="N167" s="127"/>
      <c r="O167" s="127"/>
    </row>
    <row r="168" spans="2:15" s="31" customFormat="1" ht="35.1" customHeight="1">
      <c r="B168" s="412"/>
      <c r="C168" s="403" t="s">
        <v>291</v>
      </c>
      <c r="D168" s="414"/>
      <c r="E168" s="378"/>
      <c r="F168" s="377"/>
      <c r="G168" s="377"/>
      <c r="H168" s="388">
        <f t="shared" si="13"/>
        <v>0</v>
      </c>
      <c r="I168" s="127"/>
      <c r="J168" s="127"/>
      <c r="K168" s="127"/>
      <c r="L168" s="127"/>
      <c r="M168" s="127"/>
      <c r="N168" s="127"/>
      <c r="O168" s="127"/>
    </row>
    <row r="169" spans="2:15" s="31" customFormat="1">
      <c r="B169" s="412"/>
      <c r="C169" s="407" t="s">
        <v>299</v>
      </c>
      <c r="D169" s="381">
        <f>SUM(D162:D167)</f>
        <v>120000</v>
      </c>
      <c r="E169" s="382">
        <f>SUM(E162:E168)</f>
        <v>0</v>
      </c>
      <c r="F169" s="381">
        <f>SUM(F162:F168)</f>
        <v>0</v>
      </c>
      <c r="G169" s="381">
        <f>SUM(G162:G168)</f>
        <v>0</v>
      </c>
      <c r="H169" s="388">
        <f t="shared" si="13"/>
        <v>120000</v>
      </c>
      <c r="I169" s="127"/>
      <c r="J169" s="127"/>
      <c r="K169" s="127"/>
      <c r="L169" s="127"/>
      <c r="M169" s="127"/>
      <c r="N169" s="127"/>
      <c r="O169" s="127"/>
    </row>
    <row r="170" spans="2:15" s="31" customFormat="1">
      <c r="B170" s="412"/>
      <c r="C170" s="409"/>
      <c r="D170" s="410"/>
      <c r="E170" s="410"/>
      <c r="F170" s="410"/>
      <c r="G170" s="410"/>
      <c r="H170" s="411"/>
      <c r="I170" s="127"/>
      <c r="J170" s="127"/>
      <c r="K170" s="127"/>
      <c r="L170" s="127"/>
      <c r="M170" s="127"/>
      <c r="N170" s="127"/>
      <c r="O170" s="127"/>
    </row>
    <row r="171" spans="2:15" s="31" customFormat="1">
      <c r="B171" s="412"/>
      <c r="C171" s="365" t="s">
        <v>200</v>
      </c>
      <c r="D171" s="366"/>
      <c r="E171" s="366"/>
      <c r="F171" s="366"/>
      <c r="G171" s="366"/>
      <c r="H171" s="367"/>
      <c r="I171" s="127"/>
      <c r="J171" s="127"/>
      <c r="K171" s="127"/>
      <c r="L171" s="127"/>
      <c r="M171" s="127"/>
      <c r="N171" s="127"/>
      <c r="O171" s="127"/>
    </row>
    <row r="172" spans="2:15" s="31" customFormat="1" ht="16.5" thickBot="1">
      <c r="B172" s="412"/>
      <c r="C172" s="402" t="s">
        <v>284</v>
      </c>
      <c r="D172" s="369">
        <f>'1) Budget Table'!D170</f>
        <v>0</v>
      </c>
      <c r="E172" s="370">
        <f>'1) Budget Table'!E170</f>
        <v>0</v>
      </c>
      <c r="F172" s="369">
        <f>'1) Budget Table'!F170</f>
        <v>39008</v>
      </c>
      <c r="G172" s="369">
        <f>'1) Budget Table'!G170</f>
        <v>0</v>
      </c>
      <c r="H172" s="387">
        <f>SUM(D172:G172)</f>
        <v>39008</v>
      </c>
      <c r="I172" s="127"/>
      <c r="J172" s="127"/>
      <c r="K172" s="127"/>
      <c r="L172" s="127"/>
      <c r="M172" s="127"/>
      <c r="N172" s="127"/>
      <c r="O172" s="127"/>
    </row>
    <row r="173" spans="2:15" s="31" customFormat="1">
      <c r="B173" s="412"/>
      <c r="C173" s="403" t="s">
        <v>285</v>
      </c>
      <c r="D173" s="373"/>
      <c r="E173" s="374"/>
      <c r="F173" s="374">
        <v>7360</v>
      </c>
      <c r="G173" s="374"/>
      <c r="H173" s="388">
        <f>SUM(D173:G173)</f>
        <v>7360</v>
      </c>
      <c r="I173" s="127"/>
      <c r="J173" s="127"/>
      <c r="K173" s="127"/>
      <c r="L173" s="127"/>
      <c r="M173" s="127"/>
      <c r="N173" s="127"/>
      <c r="O173" s="127"/>
    </row>
    <row r="174" spans="2:15" s="31" customFormat="1">
      <c r="B174" s="412"/>
      <c r="C174" s="403" t="s">
        <v>286</v>
      </c>
      <c r="D174" s="377"/>
      <c r="E174" s="199"/>
      <c r="F174" s="199">
        <v>1840</v>
      </c>
      <c r="G174" s="199"/>
      <c r="H174" s="388">
        <f>SUM(D174:G174)</f>
        <v>1840</v>
      </c>
      <c r="I174" s="127"/>
      <c r="J174" s="127"/>
      <c r="K174" s="127"/>
      <c r="L174" s="127"/>
      <c r="M174" s="127"/>
      <c r="N174" s="127"/>
      <c r="O174" s="127"/>
    </row>
    <row r="175" spans="2:15" s="31" customFormat="1" ht="31.5">
      <c r="B175" s="412"/>
      <c r="C175" s="403" t="s">
        <v>287</v>
      </c>
      <c r="D175" s="377"/>
      <c r="E175" s="378"/>
      <c r="F175" s="377">
        <v>1840</v>
      </c>
      <c r="G175" s="377"/>
      <c r="H175" s="388">
        <f t="shared" ref="H175:H177" si="14">SUM(D175:G175)</f>
        <v>1840</v>
      </c>
      <c r="I175" s="127"/>
      <c r="J175" s="127"/>
      <c r="K175" s="127"/>
      <c r="L175" s="127"/>
      <c r="M175" s="127"/>
      <c r="N175" s="127"/>
      <c r="O175" s="127"/>
    </row>
    <row r="176" spans="2:15" s="31" customFormat="1">
      <c r="B176" s="412"/>
      <c r="C176" s="405" t="s">
        <v>288</v>
      </c>
      <c r="D176" s="377"/>
      <c r="E176" s="378"/>
      <c r="F176" s="377">
        <v>4416</v>
      </c>
      <c r="G176" s="377"/>
      <c r="H176" s="388">
        <f t="shared" si="14"/>
        <v>4416</v>
      </c>
      <c r="I176" s="127"/>
      <c r="J176" s="127"/>
      <c r="K176" s="127"/>
      <c r="L176" s="127"/>
      <c r="M176" s="127"/>
      <c r="N176" s="127"/>
      <c r="O176" s="127"/>
    </row>
    <row r="177" spans="2:8" s="31" customFormat="1">
      <c r="B177" s="412"/>
      <c r="C177" s="403" t="s">
        <v>289</v>
      </c>
      <c r="D177" s="377"/>
      <c r="E177" s="378"/>
      <c r="F177" s="377"/>
      <c r="G177" s="377"/>
      <c r="H177" s="388">
        <f t="shared" si="14"/>
        <v>0</v>
      </c>
    </row>
    <row r="178" spans="2:8" s="31" customFormat="1">
      <c r="B178" s="412"/>
      <c r="C178" s="403" t="s">
        <v>290</v>
      </c>
      <c r="D178" s="377"/>
      <c r="E178" s="378"/>
      <c r="F178" s="377">
        <v>20608.000000000004</v>
      </c>
      <c r="G178" s="377"/>
      <c r="H178" s="388">
        <f>SUM(D178:G178)</f>
        <v>20608.000000000004</v>
      </c>
    </row>
    <row r="179" spans="2:8" s="31" customFormat="1">
      <c r="B179" s="412"/>
      <c r="C179" s="403" t="s">
        <v>291</v>
      </c>
      <c r="D179" s="377"/>
      <c r="E179" s="378"/>
      <c r="F179" s="377">
        <v>2944</v>
      </c>
      <c r="G179" s="377"/>
      <c r="H179" s="388">
        <f>SUM(D179:G179)</f>
        <v>2944</v>
      </c>
    </row>
    <row r="180" spans="2:8" s="31" customFormat="1">
      <c r="B180" s="412"/>
      <c r="C180" s="407" t="s">
        <v>299</v>
      </c>
      <c r="D180" s="381">
        <f>SUM(D173:D179)</f>
        <v>0</v>
      </c>
      <c r="E180" s="382">
        <f>SUM(E173:E179)</f>
        <v>0</v>
      </c>
      <c r="F180" s="381">
        <f>SUM(F173:F179)</f>
        <v>39008</v>
      </c>
      <c r="G180" s="381">
        <f>SUM(G173:G179)</f>
        <v>0</v>
      </c>
      <c r="H180" s="388">
        <f>SUM(D180:G180)</f>
        <v>39008</v>
      </c>
    </row>
    <row r="181" spans="2:8" s="31" customFormat="1">
      <c r="B181" s="412"/>
      <c r="C181" s="343"/>
      <c r="D181" s="383"/>
      <c r="E181" s="383"/>
      <c r="F181" s="383"/>
      <c r="G181" s="383"/>
      <c r="H181" s="343"/>
    </row>
    <row r="182" spans="2:8" s="31" customFormat="1" hidden="1">
      <c r="B182" s="365" t="s">
        <v>302</v>
      </c>
      <c r="C182" s="366"/>
      <c r="D182" s="366"/>
      <c r="E182" s="366"/>
      <c r="F182" s="366"/>
      <c r="G182" s="366"/>
      <c r="H182" s="367"/>
    </row>
    <row r="183" spans="2:8" s="31" customFormat="1" hidden="1">
      <c r="B183" s="343"/>
      <c r="C183" s="365" t="s">
        <v>303</v>
      </c>
      <c r="D183" s="366"/>
      <c r="E183" s="366"/>
      <c r="F183" s="366"/>
      <c r="G183" s="366"/>
      <c r="H183" s="367"/>
    </row>
    <row r="184" spans="2:8" s="31" customFormat="1" ht="24" hidden="1" customHeight="1" thickBot="1">
      <c r="B184" s="343"/>
      <c r="C184" s="368" t="s">
        <v>304</v>
      </c>
      <c r="D184" s="369">
        <f>'1) Budget Table'!D182</f>
        <v>0</v>
      </c>
      <c r="E184" s="415">
        <f>'1) Budget Table'!E182</f>
        <v>0</v>
      </c>
      <c r="F184" s="369">
        <f>'1) Budget Table'!F182</f>
        <v>0</v>
      </c>
      <c r="G184" s="369">
        <f>'1) Budget Table'!G182</f>
        <v>0</v>
      </c>
      <c r="H184" s="371">
        <f>SUM(D184:G184)</f>
        <v>0</v>
      </c>
    </row>
    <row r="185" spans="2:8" s="31" customFormat="1" ht="24.75" hidden="1" customHeight="1" thickBot="1">
      <c r="B185" s="343"/>
      <c r="C185" s="416" t="s">
        <v>305</v>
      </c>
      <c r="D185" s="373"/>
      <c r="E185" s="374"/>
      <c r="F185" s="374"/>
      <c r="G185" s="374"/>
      <c r="H185" s="371">
        <f t="shared" ref="H185:H192" si="15">SUM(D185:G185)</f>
        <v>0</v>
      </c>
    </row>
    <row r="186" spans="2:8" s="31" customFormat="1" ht="15.75" hidden="1" customHeight="1" thickBot="1">
      <c r="B186" s="343"/>
      <c r="C186" s="417" t="s">
        <v>306</v>
      </c>
      <c r="D186" s="377"/>
      <c r="E186" s="199"/>
      <c r="F186" s="199"/>
      <c r="G186" s="199"/>
      <c r="H186" s="371">
        <f t="shared" si="15"/>
        <v>0</v>
      </c>
    </row>
    <row r="187" spans="2:8" s="31" customFormat="1" ht="15.75" hidden="1" customHeight="1" thickBot="1">
      <c r="B187" s="343"/>
      <c r="C187" s="417" t="s">
        <v>307</v>
      </c>
      <c r="D187" s="377"/>
      <c r="E187" s="378"/>
      <c r="F187" s="377"/>
      <c r="G187" s="377"/>
      <c r="H187" s="371">
        <f t="shared" si="15"/>
        <v>0</v>
      </c>
    </row>
    <row r="188" spans="2:8" s="31" customFormat="1" ht="15.75" hidden="1" customHeight="1" thickBot="1">
      <c r="B188" s="343"/>
      <c r="C188" s="379" t="s">
        <v>308</v>
      </c>
      <c r="D188" s="377"/>
      <c r="E188" s="378"/>
      <c r="F188" s="377"/>
      <c r="G188" s="377"/>
      <c r="H188" s="371">
        <f t="shared" si="15"/>
        <v>0</v>
      </c>
    </row>
    <row r="189" spans="2:8" s="31" customFormat="1" ht="15.75" hidden="1" customHeight="1" thickBot="1">
      <c r="B189" s="343"/>
      <c r="C189" s="417" t="s">
        <v>309</v>
      </c>
      <c r="D189" s="377"/>
      <c r="E189" s="378"/>
      <c r="F189" s="377"/>
      <c r="G189" s="377"/>
      <c r="H189" s="371">
        <f>SUM(D189:G189)</f>
        <v>0</v>
      </c>
    </row>
    <row r="190" spans="2:8" s="31" customFormat="1" ht="15.75" hidden="1" customHeight="1" thickBot="1">
      <c r="B190" s="343"/>
      <c r="C190" s="417" t="s">
        <v>310</v>
      </c>
      <c r="D190" s="377"/>
      <c r="E190" s="378"/>
      <c r="F190" s="377"/>
      <c r="G190" s="377"/>
      <c r="H190" s="371">
        <f t="shared" si="15"/>
        <v>0</v>
      </c>
    </row>
    <row r="191" spans="2:8" s="31" customFormat="1" ht="15.75" hidden="1" customHeight="1" thickBot="1">
      <c r="B191" s="343"/>
      <c r="C191" s="417" t="s">
        <v>311</v>
      </c>
      <c r="D191" s="377"/>
      <c r="E191" s="378"/>
      <c r="F191" s="377"/>
      <c r="G191" s="377"/>
      <c r="H191" s="371">
        <f t="shared" si="15"/>
        <v>0</v>
      </c>
    </row>
    <row r="192" spans="2:8" s="31" customFormat="1" ht="15.75" hidden="1" customHeight="1" thickBot="1">
      <c r="B192" s="343"/>
      <c r="C192" s="380" t="s">
        <v>292</v>
      </c>
      <c r="D192" s="381">
        <f>SUM(D185:D191)</f>
        <v>0</v>
      </c>
      <c r="E192" s="418">
        <f>SUM(E185:E191)</f>
        <v>0</v>
      </c>
      <c r="F192" s="381">
        <f>SUM(F185:F191)</f>
        <v>0</v>
      </c>
      <c r="G192" s="381">
        <f>SUM(G185:G191)</f>
        <v>0</v>
      </c>
      <c r="H192" s="371">
        <f t="shared" si="15"/>
        <v>0</v>
      </c>
    </row>
    <row r="193" spans="2:8" s="30" customFormat="1" ht="15.75" hidden="1" customHeight="1">
      <c r="B193" s="383"/>
      <c r="C193" s="384"/>
      <c r="D193" s="385"/>
      <c r="E193" s="385"/>
      <c r="F193" s="385"/>
      <c r="G193" s="385"/>
      <c r="H193" s="400"/>
    </row>
    <row r="194" spans="2:8" s="31" customFormat="1" ht="15.75" hidden="1" customHeight="1">
      <c r="B194" s="412"/>
      <c r="C194" s="365" t="s">
        <v>312</v>
      </c>
      <c r="D194" s="366"/>
      <c r="E194" s="366"/>
      <c r="F194" s="366"/>
      <c r="G194" s="366"/>
      <c r="H194" s="367"/>
    </row>
    <row r="195" spans="2:8" s="31" customFormat="1" ht="21" hidden="1" customHeight="1" thickBot="1">
      <c r="B195" s="412"/>
      <c r="C195" s="368" t="s">
        <v>313</v>
      </c>
      <c r="D195" s="369">
        <f>'1) Budget Table'!D192</f>
        <v>0</v>
      </c>
      <c r="E195" s="415">
        <f>'1) Budget Table'!E192</f>
        <v>0</v>
      </c>
      <c r="F195" s="369">
        <f>'1) Budget Table'!F192</f>
        <v>0</v>
      </c>
      <c r="G195" s="369">
        <f>'1) Budget Table'!G192</f>
        <v>0</v>
      </c>
      <c r="H195" s="371">
        <f>SUM(D195:G195)</f>
        <v>0</v>
      </c>
    </row>
    <row r="196" spans="2:8" s="31" customFormat="1" ht="15.75" hidden="1" customHeight="1" thickBot="1">
      <c r="B196" s="412"/>
      <c r="C196" s="416" t="s">
        <v>305</v>
      </c>
      <c r="D196" s="373"/>
      <c r="E196" s="374"/>
      <c r="F196" s="374"/>
      <c r="G196" s="374"/>
      <c r="H196" s="371">
        <f t="shared" ref="H196:H203" si="16">SUM(D196:G196)</f>
        <v>0</v>
      </c>
    </row>
    <row r="197" spans="2:8" s="31" customFormat="1" ht="15.75" hidden="1" customHeight="1" thickBot="1">
      <c r="B197" s="412"/>
      <c r="C197" s="417" t="s">
        <v>306</v>
      </c>
      <c r="D197" s="377"/>
      <c r="E197" s="199"/>
      <c r="F197" s="199"/>
      <c r="G197" s="199"/>
      <c r="H197" s="371">
        <f t="shared" si="16"/>
        <v>0</v>
      </c>
    </row>
    <row r="198" spans="2:8" s="31" customFormat="1" ht="15.75" hidden="1" customHeight="1" thickBot="1">
      <c r="B198" s="412"/>
      <c r="C198" s="417" t="s">
        <v>307</v>
      </c>
      <c r="D198" s="377"/>
      <c r="E198" s="378"/>
      <c r="F198" s="377"/>
      <c r="G198" s="377"/>
      <c r="H198" s="371">
        <f t="shared" si="16"/>
        <v>0</v>
      </c>
    </row>
    <row r="199" spans="2:8" s="31" customFormat="1" ht="15.75" hidden="1" customHeight="1" thickBot="1">
      <c r="B199" s="412"/>
      <c r="C199" s="379" t="s">
        <v>308</v>
      </c>
      <c r="D199" s="377"/>
      <c r="E199" s="378"/>
      <c r="F199" s="377"/>
      <c r="G199" s="377"/>
      <c r="H199" s="371">
        <f t="shared" si="16"/>
        <v>0</v>
      </c>
    </row>
    <row r="200" spans="2:8" s="31" customFormat="1" ht="15.75" hidden="1" customHeight="1" thickBot="1">
      <c r="B200" s="412"/>
      <c r="C200" s="417" t="s">
        <v>309</v>
      </c>
      <c r="D200" s="377"/>
      <c r="E200" s="378"/>
      <c r="F200" s="377"/>
      <c r="G200" s="377"/>
      <c r="H200" s="371">
        <f t="shared" si="16"/>
        <v>0</v>
      </c>
    </row>
    <row r="201" spans="2:8" s="31" customFormat="1" ht="15.75" hidden="1" customHeight="1" thickBot="1">
      <c r="B201" s="412"/>
      <c r="C201" s="417" t="s">
        <v>310</v>
      </c>
      <c r="D201" s="377"/>
      <c r="E201" s="378"/>
      <c r="F201" s="377"/>
      <c r="G201" s="377"/>
      <c r="H201" s="371">
        <f t="shared" si="16"/>
        <v>0</v>
      </c>
    </row>
    <row r="202" spans="2:8" s="31" customFormat="1" ht="15.75" hidden="1" customHeight="1" thickBot="1">
      <c r="B202" s="412"/>
      <c r="C202" s="417" t="s">
        <v>311</v>
      </c>
      <c r="D202" s="377"/>
      <c r="E202" s="378"/>
      <c r="F202" s="377"/>
      <c r="G202" s="377"/>
      <c r="H202" s="371">
        <f t="shared" si="16"/>
        <v>0</v>
      </c>
    </row>
    <row r="203" spans="2:8" s="31" customFormat="1" ht="15.75" hidden="1" customHeight="1" thickBot="1">
      <c r="B203" s="412"/>
      <c r="C203" s="380" t="s">
        <v>292</v>
      </c>
      <c r="D203" s="381">
        <f>SUM(D196:D202)</f>
        <v>0</v>
      </c>
      <c r="E203" s="418">
        <f>SUM(E196:E202)</f>
        <v>0</v>
      </c>
      <c r="F203" s="381">
        <f>SUM(F196:F202)</f>
        <v>0</v>
      </c>
      <c r="G203" s="381">
        <f>SUM(G196:G202)</f>
        <v>0</v>
      </c>
      <c r="H203" s="371">
        <f t="shared" si="16"/>
        <v>0</v>
      </c>
    </row>
    <row r="204" spans="2:8" s="30" customFormat="1" ht="15.75" hidden="1" customHeight="1">
      <c r="B204" s="383"/>
      <c r="C204" s="384"/>
      <c r="D204" s="385"/>
      <c r="E204" s="385"/>
      <c r="F204" s="385"/>
      <c r="G204" s="385"/>
      <c r="H204" s="400"/>
    </row>
    <row r="205" spans="2:8" s="31" customFormat="1" ht="15.75" hidden="1" customHeight="1">
      <c r="B205" s="412"/>
      <c r="C205" s="365" t="s">
        <v>314</v>
      </c>
      <c r="D205" s="366"/>
      <c r="E205" s="366"/>
      <c r="F205" s="366"/>
      <c r="G205" s="366"/>
      <c r="H205" s="367"/>
    </row>
    <row r="206" spans="2:8" s="31" customFormat="1" ht="19.5" hidden="1" customHeight="1" thickBot="1">
      <c r="B206" s="412"/>
      <c r="C206" s="368" t="s">
        <v>315</v>
      </c>
      <c r="D206" s="369">
        <f>'1) Budget Table'!D202</f>
        <v>0</v>
      </c>
      <c r="E206" s="415">
        <f>'1) Budget Table'!E202</f>
        <v>0</v>
      </c>
      <c r="F206" s="369">
        <f>'1) Budget Table'!F202</f>
        <v>0</v>
      </c>
      <c r="G206" s="369">
        <f>'1) Budget Table'!G202</f>
        <v>0</v>
      </c>
      <c r="H206" s="371">
        <f>SUM(D206:G206)</f>
        <v>0</v>
      </c>
    </row>
    <row r="207" spans="2:8" s="31" customFormat="1" ht="15.75" hidden="1" customHeight="1" thickBot="1">
      <c r="B207" s="412"/>
      <c r="C207" s="416" t="s">
        <v>305</v>
      </c>
      <c r="D207" s="373"/>
      <c r="E207" s="374"/>
      <c r="F207" s="374"/>
      <c r="G207" s="374"/>
      <c r="H207" s="371">
        <f t="shared" ref="H207:H214" si="17">SUM(D207:G207)</f>
        <v>0</v>
      </c>
    </row>
    <row r="208" spans="2:8" s="31" customFormat="1" ht="15.75" hidden="1" customHeight="1" thickBot="1">
      <c r="B208" s="412"/>
      <c r="C208" s="417" t="s">
        <v>306</v>
      </c>
      <c r="D208" s="377"/>
      <c r="E208" s="199"/>
      <c r="F208" s="199"/>
      <c r="G208" s="199"/>
      <c r="H208" s="371">
        <f>SUM(D208:G208)</f>
        <v>0</v>
      </c>
    </row>
    <row r="209" spans="2:8" s="31" customFormat="1" ht="15.75" hidden="1" customHeight="1" thickBot="1">
      <c r="B209" s="412"/>
      <c r="C209" s="417" t="s">
        <v>307</v>
      </c>
      <c r="D209" s="377"/>
      <c r="E209" s="378"/>
      <c r="F209" s="377"/>
      <c r="G209" s="377"/>
      <c r="H209" s="371">
        <f t="shared" si="17"/>
        <v>0</v>
      </c>
    </row>
    <row r="210" spans="2:8" s="31" customFormat="1" ht="15.75" hidden="1" customHeight="1" thickBot="1">
      <c r="B210" s="412"/>
      <c r="C210" s="379" t="s">
        <v>308</v>
      </c>
      <c r="D210" s="377"/>
      <c r="E210" s="378"/>
      <c r="F210" s="377"/>
      <c r="G210" s="377"/>
      <c r="H210" s="371">
        <f t="shared" si="17"/>
        <v>0</v>
      </c>
    </row>
    <row r="211" spans="2:8" s="31" customFormat="1" ht="15.75" hidden="1" customHeight="1" thickBot="1">
      <c r="B211" s="412"/>
      <c r="C211" s="417" t="s">
        <v>309</v>
      </c>
      <c r="D211" s="377"/>
      <c r="E211" s="378"/>
      <c r="F211" s="377"/>
      <c r="G211" s="377"/>
      <c r="H211" s="371">
        <f t="shared" si="17"/>
        <v>0</v>
      </c>
    </row>
    <row r="212" spans="2:8" s="31" customFormat="1" ht="15.75" hidden="1" customHeight="1" thickBot="1">
      <c r="B212" s="412"/>
      <c r="C212" s="417" t="s">
        <v>310</v>
      </c>
      <c r="D212" s="377"/>
      <c r="E212" s="378"/>
      <c r="F212" s="377"/>
      <c r="G212" s="377"/>
      <c r="H212" s="371">
        <f t="shared" si="17"/>
        <v>0</v>
      </c>
    </row>
    <row r="213" spans="2:8" s="31" customFormat="1" ht="15.75" hidden="1" customHeight="1" thickBot="1">
      <c r="B213" s="412"/>
      <c r="C213" s="417" t="s">
        <v>311</v>
      </c>
      <c r="D213" s="377"/>
      <c r="E213" s="378"/>
      <c r="F213" s="377"/>
      <c r="G213" s="377"/>
      <c r="H213" s="371">
        <f t="shared" si="17"/>
        <v>0</v>
      </c>
    </row>
    <row r="214" spans="2:8" s="31" customFormat="1" ht="15.75" hidden="1" customHeight="1" thickBot="1">
      <c r="B214" s="412"/>
      <c r="C214" s="380" t="s">
        <v>292</v>
      </c>
      <c r="D214" s="381">
        <f>SUM(D207:D213)</f>
        <v>0</v>
      </c>
      <c r="E214" s="418">
        <f>SUM(E207:E213)</f>
        <v>0</v>
      </c>
      <c r="F214" s="381">
        <f>SUM(F207:F213)</f>
        <v>0</v>
      </c>
      <c r="G214" s="381">
        <f>SUM(G207:G213)</f>
        <v>0</v>
      </c>
      <c r="H214" s="371">
        <f t="shared" si="17"/>
        <v>0</v>
      </c>
    </row>
    <row r="215" spans="2:8" s="30" customFormat="1" ht="15.75" hidden="1" customHeight="1">
      <c r="B215" s="383"/>
      <c r="C215" s="384"/>
      <c r="D215" s="385"/>
      <c r="E215" s="385"/>
      <c r="F215" s="385"/>
      <c r="G215" s="385"/>
      <c r="H215" s="400"/>
    </row>
    <row r="216" spans="2:8" s="31" customFormat="1" ht="15.75" hidden="1" customHeight="1">
      <c r="B216" s="412"/>
      <c r="C216" s="365" t="s">
        <v>316</v>
      </c>
      <c r="D216" s="366"/>
      <c r="E216" s="366"/>
      <c r="F216" s="366"/>
      <c r="G216" s="366"/>
      <c r="H216" s="367"/>
    </row>
    <row r="217" spans="2:8" s="31" customFormat="1" ht="22.5" hidden="1" customHeight="1" thickBot="1">
      <c r="B217" s="412"/>
      <c r="C217" s="368" t="s">
        <v>317</v>
      </c>
      <c r="D217" s="369">
        <f>'1) Budget Table'!D212</f>
        <v>0</v>
      </c>
      <c r="E217" s="415">
        <f>'1) Budget Table'!E212</f>
        <v>0</v>
      </c>
      <c r="F217" s="369">
        <f>'1) Budget Table'!F212</f>
        <v>0</v>
      </c>
      <c r="G217" s="369">
        <f>'1) Budget Table'!G212</f>
        <v>0</v>
      </c>
      <c r="H217" s="371">
        <f>SUM(D217:G217)</f>
        <v>0</v>
      </c>
    </row>
    <row r="218" spans="2:8" s="31" customFormat="1" ht="15.75" hidden="1" customHeight="1" thickBot="1">
      <c r="B218" s="412"/>
      <c r="C218" s="416" t="s">
        <v>305</v>
      </c>
      <c r="D218" s="373"/>
      <c r="E218" s="374"/>
      <c r="F218" s="374"/>
      <c r="G218" s="374"/>
      <c r="H218" s="371">
        <f t="shared" ref="H218:H225" si="18">SUM(D218:G218)</f>
        <v>0</v>
      </c>
    </row>
    <row r="219" spans="2:8" s="31" customFormat="1" ht="15.75" hidden="1" customHeight="1" thickBot="1">
      <c r="B219" s="412"/>
      <c r="C219" s="417" t="s">
        <v>306</v>
      </c>
      <c r="D219" s="377"/>
      <c r="E219" s="199"/>
      <c r="F219" s="199"/>
      <c r="G219" s="199"/>
      <c r="H219" s="371">
        <f t="shared" si="18"/>
        <v>0</v>
      </c>
    </row>
    <row r="220" spans="2:8" s="31" customFormat="1" ht="15.75" hidden="1" customHeight="1" thickBot="1">
      <c r="B220" s="412"/>
      <c r="C220" s="417" t="s">
        <v>307</v>
      </c>
      <c r="D220" s="377"/>
      <c r="E220" s="378"/>
      <c r="F220" s="377"/>
      <c r="G220" s="377"/>
      <c r="H220" s="371">
        <f t="shared" si="18"/>
        <v>0</v>
      </c>
    </row>
    <row r="221" spans="2:8" s="31" customFormat="1" ht="15.75" hidden="1" customHeight="1" thickBot="1">
      <c r="B221" s="412"/>
      <c r="C221" s="379" t="s">
        <v>308</v>
      </c>
      <c r="D221" s="377"/>
      <c r="E221" s="378"/>
      <c r="F221" s="377"/>
      <c r="G221" s="377"/>
      <c r="H221" s="371">
        <f t="shared" si="18"/>
        <v>0</v>
      </c>
    </row>
    <row r="222" spans="2:8" s="31" customFormat="1" ht="15.75" hidden="1" customHeight="1" thickBot="1">
      <c r="B222" s="412"/>
      <c r="C222" s="417" t="s">
        <v>309</v>
      </c>
      <c r="D222" s="377"/>
      <c r="E222" s="378"/>
      <c r="F222" s="377"/>
      <c r="G222" s="377"/>
      <c r="H222" s="371">
        <f t="shared" si="18"/>
        <v>0</v>
      </c>
    </row>
    <row r="223" spans="2:8" s="31" customFormat="1" ht="15.75" hidden="1" customHeight="1" thickBot="1">
      <c r="B223" s="412"/>
      <c r="C223" s="417" t="s">
        <v>310</v>
      </c>
      <c r="D223" s="377"/>
      <c r="E223" s="378"/>
      <c r="F223" s="377"/>
      <c r="G223" s="377"/>
      <c r="H223" s="371">
        <f t="shared" si="18"/>
        <v>0</v>
      </c>
    </row>
    <row r="224" spans="2:8" s="31" customFormat="1" ht="15.75" hidden="1" customHeight="1" thickBot="1">
      <c r="B224" s="412"/>
      <c r="C224" s="417" t="s">
        <v>311</v>
      </c>
      <c r="D224" s="377"/>
      <c r="E224" s="378"/>
      <c r="F224" s="377"/>
      <c r="G224" s="377"/>
      <c r="H224" s="371">
        <f>SUM(D224:G224)</f>
        <v>0</v>
      </c>
    </row>
    <row r="225" spans="2:8" s="31" customFormat="1" ht="15.75" hidden="1" customHeight="1" thickBot="1">
      <c r="B225" s="412"/>
      <c r="C225" s="380" t="s">
        <v>292</v>
      </c>
      <c r="D225" s="381">
        <f>SUM(D218:D224)</f>
        <v>0</v>
      </c>
      <c r="E225" s="418">
        <f>SUM(E218:E224)</f>
        <v>0</v>
      </c>
      <c r="F225" s="381">
        <f>SUM(F218:F224)</f>
        <v>0</v>
      </c>
      <c r="G225" s="381">
        <f>SUM(G218:G224)</f>
        <v>0</v>
      </c>
      <c r="H225" s="371">
        <f t="shared" si="18"/>
        <v>0</v>
      </c>
    </row>
    <row r="226" spans="2:8" s="31" customFormat="1" ht="15.75" hidden="1" customHeight="1">
      <c r="B226" s="412"/>
      <c r="C226" s="343"/>
      <c r="D226" s="383"/>
      <c r="E226" s="383"/>
      <c r="F226" s="383"/>
      <c r="G226" s="383"/>
      <c r="H226" s="343"/>
    </row>
    <row r="227" spans="2:8" s="31" customFormat="1" ht="15.75" customHeight="1">
      <c r="B227" s="412"/>
      <c r="C227" s="365" t="s">
        <v>318</v>
      </c>
      <c r="D227" s="366"/>
      <c r="E227" s="366"/>
      <c r="F227" s="366"/>
      <c r="G227" s="366"/>
      <c r="H227" s="367"/>
    </row>
    <row r="228" spans="2:8" s="31" customFormat="1" ht="36" customHeight="1" thickBot="1">
      <c r="B228" s="412"/>
      <c r="C228" s="368" t="s">
        <v>319</v>
      </c>
      <c r="D228" s="369">
        <f>'1) Budget Table'!D219</f>
        <v>20000</v>
      </c>
      <c r="E228" s="370">
        <f>'1) Budget Table'!E219</f>
        <v>172574.2236363636</v>
      </c>
      <c r="F228" s="369">
        <f>'1) Budget Table'!F219</f>
        <v>100000</v>
      </c>
      <c r="G228" s="369">
        <f>'1) Budget Table'!G219</f>
        <v>0</v>
      </c>
      <c r="H228" s="387">
        <f>SUM(D228:G228)</f>
        <v>292574.22363636363</v>
      </c>
    </row>
    <row r="229" spans="2:8" s="31" customFormat="1" ht="15.75" customHeight="1">
      <c r="B229" s="412"/>
      <c r="C229" s="372" t="s">
        <v>285</v>
      </c>
      <c r="D229" s="373"/>
      <c r="E229" s="226"/>
      <c r="F229" s="374"/>
      <c r="G229" s="374"/>
      <c r="H229" s="388">
        <f t="shared" ref="H229:H235" si="19">SUM(D229:G229)</f>
        <v>0</v>
      </c>
    </row>
    <row r="230" spans="2:8" s="31" customFormat="1" ht="15.75" customHeight="1">
      <c r="B230" s="412"/>
      <c r="C230" s="376" t="s">
        <v>286</v>
      </c>
      <c r="D230" s="377"/>
      <c r="E230" s="189"/>
      <c r="F230" s="199"/>
      <c r="G230" s="199"/>
      <c r="H230" s="388">
        <f t="shared" si="19"/>
        <v>0</v>
      </c>
    </row>
    <row r="231" spans="2:8" s="31" customFormat="1" ht="15.75" customHeight="1">
      <c r="B231" s="412"/>
      <c r="C231" s="376" t="s">
        <v>287</v>
      </c>
      <c r="D231" s="377"/>
      <c r="E231" s="406"/>
      <c r="F231" s="377"/>
      <c r="G231" s="377"/>
      <c r="H231" s="388">
        <f>SUM(D231:G231)</f>
        <v>0</v>
      </c>
    </row>
    <row r="232" spans="2:8" s="31" customFormat="1" ht="15.75" customHeight="1">
      <c r="B232" s="412"/>
      <c r="C232" s="379" t="s">
        <v>288</v>
      </c>
      <c r="D232" s="377"/>
      <c r="E232" s="419">
        <v>90000</v>
      </c>
      <c r="F232" s="377"/>
      <c r="G232" s="377"/>
      <c r="H232" s="388">
        <f t="shared" si="19"/>
        <v>90000</v>
      </c>
    </row>
    <row r="233" spans="2:8" s="31" customFormat="1" ht="15.75" customHeight="1">
      <c r="B233" s="412"/>
      <c r="C233" s="376" t="s">
        <v>289</v>
      </c>
      <c r="D233" s="377">
        <v>20000</v>
      </c>
      <c r="E233" s="406">
        <v>54536.84</v>
      </c>
      <c r="F233" s="377"/>
      <c r="G233" s="377"/>
      <c r="H233" s="388">
        <f t="shared" si="19"/>
        <v>74536.84</v>
      </c>
    </row>
    <row r="234" spans="2:8" s="31" customFormat="1" ht="15.75" customHeight="1">
      <c r="B234" s="412"/>
      <c r="C234" s="376" t="s">
        <v>290</v>
      </c>
      <c r="D234" s="377"/>
      <c r="E234" s="406"/>
      <c r="F234" s="377">
        <v>100000</v>
      </c>
      <c r="G234" s="377"/>
      <c r="H234" s="388">
        <f t="shared" si="19"/>
        <v>100000</v>
      </c>
    </row>
    <row r="235" spans="2:8" s="31" customFormat="1" ht="15.75" customHeight="1">
      <c r="B235" s="412"/>
      <c r="C235" s="376" t="s">
        <v>291</v>
      </c>
      <c r="D235" s="377"/>
      <c r="E235" s="247">
        <v>28037.3836363636</v>
      </c>
      <c r="F235" s="377"/>
      <c r="G235" s="377"/>
      <c r="H235" s="388">
        <f t="shared" si="19"/>
        <v>28037.3836363636</v>
      </c>
    </row>
    <row r="236" spans="2:8" s="31" customFormat="1" ht="15.75" customHeight="1">
      <c r="B236" s="412"/>
      <c r="C236" s="380" t="s">
        <v>292</v>
      </c>
      <c r="D236" s="381">
        <f>SUM(D229:D235)</f>
        <v>20000</v>
      </c>
      <c r="E236" s="382">
        <f>SUM(E229:E235)</f>
        <v>172574.2236363636</v>
      </c>
      <c r="F236" s="381">
        <f>SUM(F229:F235)</f>
        <v>100000</v>
      </c>
      <c r="G236" s="381">
        <f>SUM(G229:G235)</f>
        <v>0</v>
      </c>
      <c r="H236" s="388">
        <f>SUM(D236:G236)</f>
        <v>292574.22363636363</v>
      </c>
    </row>
    <row r="237" spans="2:8" s="31" customFormat="1" ht="15.75" customHeight="1" thickBot="1">
      <c r="B237" s="412"/>
      <c r="C237" s="343"/>
      <c r="D237" s="383"/>
      <c r="E237" s="383"/>
      <c r="F237" s="383"/>
      <c r="G237" s="383"/>
      <c r="H237" s="343"/>
    </row>
    <row r="238" spans="2:8" s="31" customFormat="1" ht="19.5" customHeight="1" thickBot="1">
      <c r="B238" s="412"/>
      <c r="C238" s="420" t="s">
        <v>254</v>
      </c>
      <c r="D238" s="421"/>
      <c r="E238" s="421"/>
      <c r="F238" s="421"/>
      <c r="G238" s="421"/>
      <c r="H238" s="422"/>
    </row>
    <row r="239" spans="2:8" s="31" customFormat="1" ht="42.75" customHeight="1">
      <c r="B239" s="412"/>
      <c r="C239" s="423"/>
      <c r="D239" s="424" t="s">
        <v>255</v>
      </c>
      <c r="E239" s="425" t="s">
        <v>256</v>
      </c>
      <c r="F239" s="424" t="s">
        <v>257</v>
      </c>
      <c r="G239" s="424" t="s">
        <v>258</v>
      </c>
      <c r="H239" s="426" t="s">
        <v>3</v>
      </c>
    </row>
    <row r="240" spans="2:8" s="31" customFormat="1" ht="19.5" customHeight="1">
      <c r="B240" s="412"/>
      <c r="C240" s="427"/>
      <c r="D240" s="428" t="str">
        <f>'1) Budget Table'!D13</f>
        <v>UNHCR</v>
      </c>
      <c r="E240" s="429" t="str">
        <f>'1) Budget Table'!E13</f>
        <v>UNICEF</v>
      </c>
      <c r="F240" s="428" t="str">
        <f>'1) Budget Table'!F13</f>
        <v>UNDP</v>
      </c>
      <c r="G240" s="428">
        <f>'1) Budget Table'!G13</f>
        <v>0</v>
      </c>
      <c r="H240" s="430"/>
    </row>
    <row r="241" spans="2:14" s="31" customFormat="1" ht="19.5" customHeight="1">
      <c r="B241" s="412"/>
      <c r="C241" s="431" t="s">
        <v>285</v>
      </c>
      <c r="D241" s="432">
        <f>SUM(D17,D28,D39,D50,D61,D73,D84,D95,D106,D117,D129,D140,D151,D162,D173,D229)</f>
        <v>80000</v>
      </c>
      <c r="E241" s="163">
        <f>SUM(E17,E28,E39,E50,E61,E73,E84,E95,E106,E117,E129,E140,E151,E162,E173,E229)</f>
        <v>127000.8651515151</v>
      </c>
      <c r="F241" s="432">
        <f t="shared" ref="F241:G241" si="20">SUM(F17,F28,F39,F50,F61,F73,F84,F95,F106,F117,F129,F140,F151,F162,F173,F229)</f>
        <v>279584</v>
      </c>
      <c r="G241" s="432">
        <f t="shared" si="20"/>
        <v>0</v>
      </c>
      <c r="H241" s="433">
        <f t="shared" ref="H241:H248" si="21">SUM(D241:G241)</f>
        <v>486584.86515151511</v>
      </c>
      <c r="I241" s="127"/>
      <c r="J241" s="127"/>
      <c r="K241" s="127"/>
      <c r="L241" s="127"/>
      <c r="M241" s="127"/>
      <c r="N241" s="127"/>
    </row>
    <row r="242" spans="2:14" s="31" customFormat="1" ht="34.5" customHeight="1">
      <c r="B242" s="412"/>
      <c r="C242" s="431" t="s">
        <v>286</v>
      </c>
      <c r="D242" s="432">
        <f t="shared" ref="D242:D247" si="22">SUM(D18,D29,D40,D51,D62,D74,D85,D96,D107,D118,D130,D141,D152,D163,D174,D230)</f>
        <v>0</v>
      </c>
      <c r="E242" s="163">
        <f t="shared" ref="E242:G242" si="23">SUM(E18,E29,E40,E51,E62,E74,E85,E96,E107,E118,E130,E141,E152,E163,E174,E230)</f>
        <v>101813.95333333329</v>
      </c>
      <c r="F242" s="432">
        <f t="shared" si="23"/>
        <v>36440</v>
      </c>
      <c r="G242" s="432">
        <f t="shared" si="23"/>
        <v>0</v>
      </c>
      <c r="H242" s="433">
        <f t="shared" si="21"/>
        <v>138253.95333333331</v>
      </c>
      <c r="I242" s="127"/>
      <c r="J242" s="127"/>
      <c r="K242" s="127"/>
      <c r="L242" s="127"/>
      <c r="M242" s="127"/>
      <c r="N242" s="127"/>
    </row>
    <row r="243" spans="2:14" s="31" customFormat="1" ht="48" customHeight="1">
      <c r="B243" s="412"/>
      <c r="C243" s="431" t="s">
        <v>287</v>
      </c>
      <c r="D243" s="432">
        <f t="shared" si="22"/>
        <v>0</v>
      </c>
      <c r="E243" s="163">
        <f t="shared" ref="E243:G243" si="24">SUM(E19,E30,E41,E52,E63,E75,E86,E97,E108,E119,E131,E142,E153,E164,E175,E231)</f>
        <v>26813.953333333302</v>
      </c>
      <c r="F243" s="432">
        <f t="shared" si="24"/>
        <v>49296</v>
      </c>
      <c r="G243" s="432">
        <f t="shared" si="24"/>
        <v>0</v>
      </c>
      <c r="H243" s="433">
        <f t="shared" si="21"/>
        <v>76109.953333333309</v>
      </c>
      <c r="I243" s="127"/>
      <c r="J243" s="127"/>
      <c r="K243" s="127"/>
      <c r="L243" s="127"/>
      <c r="M243" s="127"/>
      <c r="N243" s="127"/>
    </row>
    <row r="244" spans="2:14" s="31" customFormat="1" ht="33" customHeight="1">
      <c r="B244" s="412"/>
      <c r="C244" s="434" t="s">
        <v>288</v>
      </c>
      <c r="D244" s="432">
        <f t="shared" si="22"/>
        <v>80000</v>
      </c>
      <c r="E244" s="163">
        <f t="shared" ref="E244:G244" si="25">SUM(E20,E31,E42,E53,E64,E76,E87,E98,E109,E120,E132,E143,E154,E165,E176,E232)</f>
        <v>105505.5311515151</v>
      </c>
      <c r="F244" s="432">
        <f t="shared" si="25"/>
        <v>160750.39999999999</v>
      </c>
      <c r="G244" s="432">
        <f t="shared" si="25"/>
        <v>0</v>
      </c>
      <c r="H244" s="433">
        <f t="shared" si="21"/>
        <v>346255.93115151511</v>
      </c>
      <c r="I244" s="127"/>
      <c r="J244" s="127"/>
      <c r="K244" s="127"/>
      <c r="L244" s="127"/>
      <c r="M244" s="127"/>
      <c r="N244" s="127"/>
    </row>
    <row r="245" spans="2:14" s="31" customFormat="1" ht="21" customHeight="1">
      <c r="B245" s="412"/>
      <c r="C245" s="431" t="s">
        <v>289</v>
      </c>
      <c r="D245" s="432">
        <f t="shared" si="22"/>
        <v>20000</v>
      </c>
      <c r="E245" s="163">
        <f t="shared" ref="E245:G245" si="26">SUM(E21,E32,E43,E54,E65,E77,E88,E99,E110,E121,E133,E144,E155,E166,E177,E233)</f>
        <v>65350.793333333299</v>
      </c>
      <c r="F245" s="432">
        <f t="shared" si="26"/>
        <v>0</v>
      </c>
      <c r="G245" s="432">
        <f t="shared" si="26"/>
        <v>0</v>
      </c>
      <c r="H245" s="433">
        <f t="shared" si="21"/>
        <v>85350.793333333306</v>
      </c>
      <c r="I245" s="117"/>
      <c r="J245" s="117"/>
      <c r="K245" s="117"/>
      <c r="L245" s="117"/>
      <c r="M245" s="117"/>
      <c r="N245" s="129"/>
    </row>
    <row r="246" spans="2:14" s="31" customFormat="1" ht="39.75" customHeight="1">
      <c r="B246" s="412"/>
      <c r="C246" s="431" t="s">
        <v>290</v>
      </c>
      <c r="D246" s="432">
        <f t="shared" si="22"/>
        <v>600000</v>
      </c>
      <c r="E246" s="163">
        <f t="shared" ref="E246:G246" si="27">SUM(E22,E33,E44,E55,E66,E78,E89,E100,E111,E122,E134,E145,E156,E167,E178,E234)</f>
        <v>480056.9433333333</v>
      </c>
      <c r="F246" s="432">
        <f t="shared" si="27"/>
        <v>724152</v>
      </c>
      <c r="G246" s="432">
        <f t="shared" si="27"/>
        <v>0</v>
      </c>
      <c r="H246" s="433">
        <f t="shared" si="21"/>
        <v>1804208.9433333334</v>
      </c>
      <c r="I246" s="117"/>
      <c r="J246" s="117"/>
      <c r="K246" s="117"/>
      <c r="L246" s="117"/>
      <c r="M246" s="117"/>
      <c r="N246" s="129"/>
    </row>
    <row r="247" spans="2:14" s="31" customFormat="1" ht="39.75" customHeight="1">
      <c r="B247" s="412"/>
      <c r="C247" s="431" t="s">
        <v>291</v>
      </c>
      <c r="D247" s="432">
        <f t="shared" si="22"/>
        <v>30000</v>
      </c>
      <c r="E247" s="163">
        <f t="shared" ref="E247:G247" si="28">SUM(E23,E34,E45,E56,E67,E79,E90,E101,E112,E123,E135,E146,E157,E168,E179,E235)</f>
        <v>28037.3836363636</v>
      </c>
      <c r="F247" s="432">
        <f t="shared" si="28"/>
        <v>96833.600000000006</v>
      </c>
      <c r="G247" s="432">
        <f t="shared" si="28"/>
        <v>0</v>
      </c>
      <c r="H247" s="433">
        <f t="shared" si="21"/>
        <v>154870.98363636361</v>
      </c>
      <c r="I247" s="117"/>
      <c r="J247" s="117"/>
      <c r="K247" s="117"/>
      <c r="L247" s="117"/>
      <c r="M247" s="117"/>
      <c r="N247" s="129"/>
    </row>
    <row r="248" spans="2:14" s="31" customFormat="1" ht="22.5" customHeight="1">
      <c r="B248" s="412"/>
      <c r="C248" s="435" t="s">
        <v>320</v>
      </c>
      <c r="D248" s="436">
        <f>SUM(D241:D247)</f>
        <v>810000</v>
      </c>
      <c r="E248" s="437">
        <f>SUM(E241:E247)</f>
        <v>934579.42327272694</v>
      </c>
      <c r="F248" s="436">
        <f>SUM(F241:F247)</f>
        <v>1347056</v>
      </c>
      <c r="G248" s="436">
        <f>SUM(G241:G247)</f>
        <v>0</v>
      </c>
      <c r="H248" s="438">
        <f t="shared" si="21"/>
        <v>3091635.4232727271</v>
      </c>
      <c r="I248" s="117"/>
      <c r="J248" s="117"/>
      <c r="K248" s="117"/>
      <c r="L248" s="117"/>
      <c r="M248" s="117"/>
      <c r="N248" s="129"/>
    </row>
    <row r="249" spans="2:14" s="31" customFormat="1" ht="26.25" customHeight="1" thickBot="1">
      <c r="B249" s="412"/>
      <c r="C249" s="439" t="s">
        <v>321</v>
      </c>
      <c r="D249" s="440">
        <f>D248*0.07</f>
        <v>56700.000000000007</v>
      </c>
      <c r="E249" s="441">
        <f>E248*0.07</f>
        <v>65420.559629090894</v>
      </c>
      <c r="F249" s="440">
        <f>F248*0.07</f>
        <v>94293.920000000013</v>
      </c>
      <c r="G249" s="440">
        <f>G248*0.07</f>
        <v>0</v>
      </c>
      <c r="H249" s="442">
        <f>H248*0.07</f>
        <v>216414.47962909093</v>
      </c>
      <c r="I249" s="18"/>
      <c r="J249" s="18"/>
      <c r="K249" s="18"/>
      <c r="L249" s="18"/>
      <c r="M249" s="131"/>
      <c r="N249" s="126"/>
    </row>
    <row r="250" spans="2:14" s="31" customFormat="1" ht="23.25" customHeight="1" thickBot="1">
      <c r="B250" s="412"/>
      <c r="C250" s="443" t="s">
        <v>322</v>
      </c>
      <c r="D250" s="444">
        <f>SUM(D248:D249)</f>
        <v>866700</v>
      </c>
      <c r="E250" s="445">
        <f>SUM(E248:E249)</f>
        <v>999999.98290181789</v>
      </c>
      <c r="F250" s="446">
        <f>SUM(F248:F249)</f>
        <v>1441349.92</v>
      </c>
      <c r="G250" s="446">
        <f t="shared" ref="G250:H250" si="29">SUM(G248:G249)</f>
        <v>0</v>
      </c>
      <c r="H250" s="446">
        <f t="shared" si="29"/>
        <v>3308049.902901818</v>
      </c>
      <c r="I250" s="18"/>
      <c r="J250" s="18"/>
      <c r="K250" s="18"/>
      <c r="L250" s="18"/>
      <c r="M250" s="131"/>
      <c r="N250" s="126"/>
    </row>
    <row r="251" spans="2:14" ht="15.75" customHeight="1">
      <c r="B251" s="343"/>
      <c r="C251" s="343"/>
      <c r="D251" s="383"/>
      <c r="E251" s="383"/>
      <c r="F251" s="383"/>
      <c r="G251" s="383"/>
      <c r="H251" s="343"/>
      <c r="I251" s="125"/>
      <c r="J251" s="125"/>
      <c r="K251" s="125"/>
      <c r="L251" s="125"/>
      <c r="M251" s="32"/>
      <c r="N251" s="125"/>
    </row>
    <row r="252" spans="2:14" ht="15.75" customHeight="1">
      <c r="B252" s="343"/>
      <c r="C252" s="343"/>
      <c r="D252" s="383"/>
      <c r="E252" s="383"/>
      <c r="F252" s="383"/>
      <c r="G252" s="383"/>
      <c r="H252" s="343"/>
      <c r="I252" s="148"/>
      <c r="J252" s="148"/>
      <c r="K252" s="125"/>
      <c r="L252" s="125"/>
      <c r="M252" s="32"/>
      <c r="N252" s="125"/>
    </row>
    <row r="253" spans="2:14" ht="15.75" customHeight="1">
      <c r="B253" s="343"/>
      <c r="C253" s="343"/>
      <c r="D253" s="383"/>
      <c r="E253" s="383"/>
      <c r="F253" s="383"/>
      <c r="G253" s="383"/>
      <c r="H253" s="343"/>
      <c r="I253" s="148"/>
      <c r="J253" s="148"/>
      <c r="K253" s="125"/>
      <c r="L253" s="125"/>
      <c r="M253" s="127"/>
      <c r="N253" s="125"/>
    </row>
    <row r="254" spans="2:14" ht="40.5" customHeight="1">
      <c r="B254" s="343"/>
      <c r="C254" s="343"/>
      <c r="D254" s="383"/>
      <c r="E254" s="383"/>
      <c r="F254" s="383"/>
      <c r="G254" s="383"/>
      <c r="H254" s="343"/>
      <c r="I254" s="148"/>
      <c r="J254" s="148"/>
      <c r="K254" s="125"/>
      <c r="L254" s="125"/>
      <c r="M254" s="33"/>
      <c r="N254" s="125"/>
    </row>
    <row r="255" spans="2:14" ht="24.75" customHeight="1">
      <c r="B255" s="343"/>
      <c r="C255" s="343"/>
      <c r="D255" s="383"/>
      <c r="E255" s="383"/>
      <c r="F255" s="383"/>
      <c r="G255" s="383"/>
      <c r="H255" s="343"/>
      <c r="I255" s="148"/>
      <c r="J255" s="148"/>
      <c r="K255" s="125"/>
      <c r="L255" s="125"/>
      <c r="M255" s="33"/>
      <c r="N255" s="125"/>
    </row>
    <row r="256" spans="2:14" ht="41.25" customHeight="1">
      <c r="B256" s="343"/>
      <c r="C256" s="343"/>
      <c r="D256" s="383"/>
      <c r="E256" s="383"/>
      <c r="F256" s="383"/>
      <c r="G256" s="383"/>
      <c r="H256" s="343"/>
      <c r="I256" s="132"/>
      <c r="J256" s="148"/>
      <c r="K256" s="125"/>
      <c r="L256" s="125"/>
      <c r="M256" s="33"/>
      <c r="N256" s="125"/>
    </row>
    <row r="257" spans="2:15" ht="51.75" customHeight="1">
      <c r="B257" s="343"/>
      <c r="C257" s="343"/>
      <c r="D257" s="383"/>
      <c r="E257" s="383"/>
      <c r="F257" s="383"/>
      <c r="G257" s="383"/>
      <c r="H257" s="343"/>
      <c r="I257" s="132"/>
      <c r="J257" s="148"/>
      <c r="K257" s="125"/>
      <c r="L257" s="125"/>
      <c r="M257" s="33"/>
      <c r="N257" s="125"/>
      <c r="O257" s="125"/>
    </row>
    <row r="258" spans="2:15" ht="42" customHeight="1">
      <c r="B258" s="343"/>
      <c r="C258" s="343"/>
      <c r="D258" s="383"/>
      <c r="E258" s="383"/>
      <c r="F258" s="383"/>
      <c r="G258" s="383"/>
      <c r="H258" s="343"/>
      <c r="I258" s="148"/>
      <c r="J258" s="148"/>
      <c r="K258" s="125"/>
      <c r="L258" s="125"/>
      <c r="M258" s="33"/>
      <c r="N258" s="125"/>
      <c r="O258" s="125"/>
    </row>
    <row r="259" spans="2:15" s="30" customFormat="1" ht="42" customHeight="1">
      <c r="C259" s="125"/>
      <c r="D259" s="126"/>
      <c r="E259" s="126"/>
      <c r="F259" s="126"/>
      <c r="G259" s="126"/>
      <c r="H259" s="125"/>
      <c r="I259" s="127"/>
      <c r="J259" s="148"/>
      <c r="K259" s="125"/>
      <c r="L259" s="125"/>
      <c r="M259" s="33"/>
      <c r="N259" s="125"/>
      <c r="O259" s="126"/>
    </row>
    <row r="260" spans="2:15" s="30" customFormat="1" ht="42" customHeight="1">
      <c r="C260" s="125"/>
      <c r="D260" s="126"/>
      <c r="E260" s="126"/>
      <c r="F260" s="126"/>
      <c r="G260" s="126"/>
      <c r="H260" s="125"/>
      <c r="I260" s="125"/>
      <c r="J260" s="148"/>
      <c r="K260" s="125"/>
      <c r="L260" s="125"/>
      <c r="M260" s="125"/>
      <c r="N260" s="125"/>
      <c r="O260" s="126"/>
    </row>
    <row r="261" spans="2:15" s="30" customFormat="1" ht="63.75" customHeight="1">
      <c r="C261" s="125"/>
      <c r="D261" s="126"/>
      <c r="E261" s="126"/>
      <c r="F261" s="126"/>
      <c r="G261" s="126"/>
      <c r="H261" s="125"/>
      <c r="I261" s="125"/>
      <c r="J261" s="32"/>
      <c r="K261" s="127"/>
      <c r="L261" s="127"/>
      <c r="M261" s="125"/>
      <c r="N261" s="125"/>
      <c r="O261" s="126"/>
    </row>
    <row r="262" spans="2:15" s="30" customFormat="1" ht="42" customHeight="1">
      <c r="C262" s="125"/>
      <c r="D262" s="126"/>
      <c r="E262" s="126"/>
      <c r="F262" s="126"/>
      <c r="G262" s="126"/>
      <c r="H262" s="125"/>
      <c r="I262" s="125"/>
      <c r="J262" s="125"/>
      <c r="K262" s="125"/>
      <c r="L262" s="125"/>
      <c r="M262" s="125"/>
      <c r="N262" s="32"/>
      <c r="O262" s="126"/>
    </row>
    <row r="263" spans="2:15" ht="23.25" customHeight="1">
      <c r="C263" s="125"/>
      <c r="D263" s="126"/>
      <c r="E263" s="126"/>
      <c r="F263" s="126"/>
      <c r="G263" s="126"/>
      <c r="H263" s="125"/>
      <c r="I263" s="125"/>
      <c r="J263" s="125"/>
      <c r="K263" s="125"/>
      <c r="L263" s="125"/>
      <c r="M263" s="125"/>
      <c r="N263" s="125"/>
      <c r="O263" s="125"/>
    </row>
    <row r="264" spans="2:15" ht="27.75" customHeight="1">
      <c r="C264" s="125"/>
      <c r="D264" s="126"/>
      <c r="E264" s="126"/>
      <c r="F264" s="126"/>
      <c r="G264" s="126"/>
      <c r="H264" s="125"/>
      <c r="I264" s="125"/>
      <c r="J264" s="125"/>
      <c r="K264" s="125"/>
      <c r="L264" s="125"/>
      <c r="M264" s="127"/>
      <c r="N264" s="125"/>
      <c r="O264" s="125"/>
    </row>
    <row r="265" spans="2:15" ht="55.5" customHeight="1">
      <c r="C265" s="125"/>
      <c r="D265" s="126"/>
      <c r="E265" s="126"/>
      <c r="F265" s="126"/>
      <c r="G265" s="126"/>
      <c r="H265" s="125"/>
      <c r="I265" s="125"/>
      <c r="J265" s="125"/>
      <c r="K265" s="125"/>
      <c r="L265" s="125"/>
      <c r="M265" s="125"/>
      <c r="N265" s="125"/>
      <c r="O265" s="125"/>
    </row>
    <row r="266" spans="2:15" ht="57.75" customHeight="1">
      <c r="C266" s="125"/>
      <c r="D266" s="126"/>
      <c r="E266" s="126"/>
      <c r="F266" s="126"/>
      <c r="G266" s="126"/>
      <c r="H266" s="125"/>
      <c r="I266" s="125"/>
      <c r="J266" s="125"/>
      <c r="K266" s="125"/>
      <c r="L266" s="125"/>
      <c r="M266" s="125"/>
      <c r="N266" s="127"/>
      <c r="O266" s="125"/>
    </row>
    <row r="267" spans="2:15" ht="21.75" customHeight="1">
      <c r="C267" s="125"/>
      <c r="D267" s="126"/>
      <c r="E267" s="126"/>
      <c r="F267" s="126"/>
      <c r="G267" s="126"/>
      <c r="H267" s="125"/>
      <c r="I267" s="125"/>
      <c r="J267" s="125"/>
      <c r="K267" s="125"/>
      <c r="L267" s="125"/>
      <c r="M267" s="125"/>
      <c r="N267" s="125"/>
      <c r="O267" s="125"/>
    </row>
    <row r="268" spans="2:15" ht="49.5" customHeight="1">
      <c r="C268" s="125"/>
      <c r="D268" s="126"/>
      <c r="E268" s="126"/>
      <c r="F268" s="126"/>
      <c r="G268" s="126"/>
      <c r="H268" s="125"/>
      <c r="I268" s="125"/>
      <c r="J268" s="125"/>
      <c r="K268" s="125"/>
      <c r="L268" s="125"/>
      <c r="M268" s="125"/>
      <c r="N268" s="125"/>
      <c r="O268" s="125"/>
    </row>
    <row r="269" spans="2:15" ht="28.5" customHeight="1">
      <c r="C269" s="125"/>
      <c r="D269" s="126"/>
      <c r="E269" s="126"/>
      <c r="F269" s="126"/>
      <c r="G269" s="126"/>
      <c r="H269" s="125"/>
      <c r="I269" s="125"/>
      <c r="J269" s="125"/>
      <c r="K269" s="125"/>
      <c r="L269" s="125"/>
      <c r="M269" s="125"/>
      <c r="N269" s="125"/>
      <c r="O269" s="125"/>
    </row>
    <row r="270" spans="2:15" ht="28.5" customHeight="1">
      <c r="C270" s="125"/>
      <c r="D270" s="126"/>
      <c r="E270" s="126"/>
      <c r="F270" s="126"/>
      <c r="G270" s="126"/>
      <c r="H270" s="125"/>
      <c r="I270" s="125"/>
      <c r="J270" s="125"/>
      <c r="K270" s="125"/>
      <c r="L270" s="125"/>
      <c r="M270" s="125"/>
      <c r="N270" s="125"/>
      <c r="O270" s="125"/>
    </row>
    <row r="271" spans="2:15" ht="28.5" customHeight="1">
      <c r="C271" s="125"/>
      <c r="D271" s="126"/>
      <c r="E271" s="126"/>
      <c r="F271" s="126"/>
      <c r="G271" s="126"/>
      <c r="H271" s="125"/>
      <c r="I271" s="125"/>
      <c r="J271" s="125"/>
      <c r="K271" s="125"/>
      <c r="L271" s="125"/>
      <c r="M271" s="125"/>
      <c r="N271" s="125"/>
      <c r="O271" s="125"/>
    </row>
    <row r="272" spans="2:15" ht="23.25" customHeight="1">
      <c r="C272" s="125"/>
      <c r="D272" s="126"/>
      <c r="E272" s="126"/>
      <c r="F272" s="126"/>
      <c r="G272" s="126"/>
      <c r="H272" s="125"/>
      <c r="I272" s="125"/>
      <c r="J272" s="125"/>
      <c r="K272" s="125"/>
      <c r="L272" s="125"/>
      <c r="M272" s="125"/>
      <c r="N272" s="125"/>
      <c r="O272" s="32"/>
    </row>
    <row r="273" spans="3:15" ht="43.5" customHeight="1">
      <c r="C273" s="125"/>
      <c r="D273" s="126"/>
      <c r="E273" s="126"/>
      <c r="F273" s="126"/>
      <c r="G273" s="126"/>
      <c r="H273" s="125"/>
      <c r="I273" s="125"/>
      <c r="J273" s="125"/>
      <c r="K273" s="125"/>
      <c r="L273" s="125"/>
      <c r="M273" s="125"/>
      <c r="N273" s="125"/>
      <c r="O273" s="32"/>
    </row>
    <row r="274" spans="3:15" ht="55.5" customHeight="1">
      <c r="C274" s="125"/>
      <c r="D274" s="126"/>
      <c r="E274" s="126"/>
      <c r="F274" s="126"/>
      <c r="G274" s="126"/>
      <c r="H274" s="125"/>
      <c r="I274" s="125"/>
      <c r="J274" s="125"/>
      <c r="K274" s="125"/>
      <c r="L274" s="125"/>
      <c r="M274" s="125"/>
      <c r="N274" s="125"/>
      <c r="O274" s="125"/>
    </row>
    <row r="275" spans="3:15" ht="42.75" customHeight="1">
      <c r="C275" s="125"/>
      <c r="D275" s="126"/>
      <c r="E275" s="126"/>
      <c r="F275" s="126"/>
      <c r="G275" s="126"/>
      <c r="H275" s="125"/>
      <c r="I275" s="125"/>
      <c r="J275" s="125"/>
      <c r="K275" s="125"/>
      <c r="L275" s="125"/>
      <c r="M275" s="125"/>
      <c r="N275" s="125"/>
      <c r="O275" s="32"/>
    </row>
    <row r="276" spans="3:15" ht="21.75" customHeight="1">
      <c r="C276" s="125"/>
      <c r="D276" s="126"/>
      <c r="E276" s="126"/>
      <c r="F276" s="126"/>
      <c r="G276" s="126"/>
      <c r="H276" s="125"/>
      <c r="I276" s="125"/>
      <c r="J276" s="125"/>
      <c r="K276" s="125"/>
      <c r="L276" s="125"/>
      <c r="M276" s="125"/>
      <c r="N276" s="125"/>
      <c r="O276" s="32"/>
    </row>
    <row r="277" spans="3:15" ht="21.75" customHeight="1">
      <c r="C277" s="125"/>
      <c r="D277" s="126"/>
      <c r="E277" s="126"/>
      <c r="F277" s="126"/>
      <c r="G277" s="126"/>
      <c r="H277" s="125"/>
      <c r="I277" s="125"/>
      <c r="J277" s="125"/>
      <c r="K277" s="125"/>
      <c r="L277" s="125"/>
      <c r="M277" s="125"/>
      <c r="N277" s="125"/>
      <c r="O277" s="32"/>
    </row>
    <row r="278" spans="3:15" s="31" customFormat="1" ht="23.25" customHeight="1">
      <c r="C278" s="125"/>
      <c r="D278" s="126"/>
      <c r="E278" s="126"/>
      <c r="F278" s="126"/>
      <c r="G278" s="126"/>
      <c r="H278" s="125"/>
      <c r="I278" s="125"/>
      <c r="J278" s="125"/>
      <c r="K278" s="125"/>
      <c r="L278" s="125"/>
      <c r="M278" s="125"/>
      <c r="N278" s="125"/>
      <c r="O278" s="127"/>
    </row>
    <row r="279" spans="3:15" ht="23.25" customHeight="1">
      <c r="C279" s="125"/>
      <c r="D279" s="126"/>
      <c r="E279" s="126"/>
      <c r="F279" s="126"/>
      <c r="G279" s="126"/>
      <c r="H279" s="125"/>
      <c r="I279" s="125"/>
      <c r="J279" s="125"/>
      <c r="K279" s="125"/>
      <c r="L279" s="125"/>
      <c r="M279" s="125"/>
      <c r="N279" s="125"/>
      <c r="O279" s="127"/>
    </row>
    <row r="280" spans="3:15" ht="21.75" customHeight="1">
      <c r="C280" s="125"/>
      <c r="D280" s="126"/>
      <c r="E280" s="126"/>
      <c r="F280" s="126"/>
      <c r="G280" s="126"/>
      <c r="H280" s="125"/>
      <c r="I280" s="125"/>
      <c r="J280" s="125"/>
      <c r="K280" s="125"/>
      <c r="L280" s="125"/>
      <c r="M280" s="125"/>
      <c r="N280" s="125"/>
      <c r="O280" s="127"/>
    </row>
    <row r="281" spans="3:15" ht="16.5" customHeight="1">
      <c r="C281" s="125"/>
      <c r="D281" s="126"/>
      <c r="E281" s="126"/>
      <c r="F281" s="126"/>
      <c r="G281" s="126"/>
      <c r="H281" s="125"/>
      <c r="I281" s="125"/>
      <c r="J281" s="125"/>
      <c r="K281" s="125"/>
      <c r="L281" s="125"/>
      <c r="M281" s="125"/>
      <c r="N281" s="125"/>
      <c r="O281" s="127"/>
    </row>
    <row r="282" spans="3:15" ht="29.25" customHeight="1">
      <c r="C282" s="125"/>
      <c r="D282" s="126"/>
      <c r="E282" s="126"/>
      <c r="F282" s="126"/>
      <c r="G282" s="126"/>
      <c r="H282" s="125"/>
      <c r="I282" s="125"/>
      <c r="J282" s="125"/>
      <c r="K282" s="125"/>
      <c r="L282" s="125"/>
      <c r="M282" s="125"/>
      <c r="N282" s="125"/>
      <c r="O282" s="127"/>
    </row>
    <row r="283" spans="3:15" ht="24.75" customHeight="1">
      <c r="C283" s="125"/>
      <c r="D283" s="126"/>
      <c r="E283" s="126"/>
      <c r="F283" s="126"/>
      <c r="G283" s="126"/>
      <c r="H283" s="125"/>
      <c r="I283" s="125"/>
      <c r="J283" s="125"/>
      <c r="K283" s="125"/>
      <c r="L283" s="125"/>
      <c r="M283" s="125"/>
      <c r="N283" s="125"/>
      <c r="O283" s="127"/>
    </row>
    <row r="284" spans="3:15" ht="33" customHeight="1">
      <c r="C284" s="125"/>
      <c r="D284" s="126"/>
      <c r="E284" s="126"/>
      <c r="F284" s="126"/>
      <c r="G284" s="126"/>
      <c r="H284" s="125"/>
      <c r="I284" s="125"/>
      <c r="J284" s="125"/>
      <c r="K284" s="125"/>
      <c r="L284" s="125"/>
      <c r="M284" s="125"/>
      <c r="N284" s="125"/>
      <c r="O284" s="127"/>
    </row>
    <row r="286" spans="3:15" ht="15" customHeight="1">
      <c r="C286" s="125"/>
      <c r="D286" s="126"/>
      <c r="E286" s="126"/>
      <c r="F286" s="126"/>
      <c r="G286" s="126"/>
      <c r="H286" s="125"/>
      <c r="I286" s="125"/>
      <c r="J286" s="125"/>
      <c r="K286" s="125"/>
      <c r="L286" s="125"/>
      <c r="M286" s="125"/>
      <c r="N286" s="125"/>
      <c r="O286" s="127"/>
    </row>
    <row r="287" spans="3:15" ht="25.5" customHeight="1">
      <c r="C287" s="125"/>
      <c r="D287" s="126"/>
      <c r="E287" s="126"/>
      <c r="F287" s="126"/>
      <c r="G287" s="126"/>
      <c r="H287" s="125"/>
      <c r="I287" s="125"/>
      <c r="J287" s="125"/>
      <c r="K287" s="125"/>
      <c r="L287" s="125"/>
      <c r="M287" s="125"/>
      <c r="N287" s="125"/>
      <c r="O287" s="127"/>
    </row>
  </sheetData>
  <sheetProtection insertColumns="0" insertRows="0" deleteRows="0"/>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25" priority="24" operator="notEqual">
      <formula>$H$16</formula>
    </cfRule>
  </conditionalFormatting>
  <conditionalFormatting sqref="H35">
    <cfRule type="cellIs" dxfId="24" priority="23" operator="notEqual">
      <formula>$H$27</formula>
    </cfRule>
  </conditionalFormatting>
  <conditionalFormatting sqref="H46">
    <cfRule type="cellIs" dxfId="23" priority="22" operator="notEqual">
      <formula>$H$38</formula>
    </cfRule>
  </conditionalFormatting>
  <conditionalFormatting sqref="H57">
    <cfRule type="cellIs" dxfId="22" priority="21" operator="notEqual">
      <formula>$H$49</formula>
    </cfRule>
  </conditionalFormatting>
  <conditionalFormatting sqref="H80">
    <cfRule type="cellIs" dxfId="21" priority="20" operator="notEqual">
      <formula>$H$72</formula>
    </cfRule>
  </conditionalFormatting>
  <conditionalFormatting sqref="H91">
    <cfRule type="cellIs" dxfId="20" priority="19" operator="notEqual">
      <formula>$H$83</formula>
    </cfRule>
  </conditionalFormatting>
  <conditionalFormatting sqref="H102">
    <cfRule type="cellIs" dxfId="19" priority="18" operator="notEqual">
      <formula>$H$94</formula>
    </cfRule>
  </conditionalFormatting>
  <conditionalFormatting sqref="H113">
    <cfRule type="cellIs" dxfId="18" priority="17" operator="notEqual">
      <formula>$H$105</formula>
    </cfRule>
  </conditionalFormatting>
  <conditionalFormatting sqref="H136">
    <cfRule type="cellIs" dxfId="17" priority="16" operator="notEqual">
      <formula>$H$128</formula>
    </cfRule>
  </conditionalFormatting>
  <conditionalFormatting sqref="H147">
    <cfRule type="cellIs" dxfId="16" priority="15" operator="notEqual">
      <formula>$H$139</formula>
    </cfRule>
  </conditionalFormatting>
  <conditionalFormatting sqref="H158">
    <cfRule type="cellIs" dxfId="15" priority="14" operator="notEqual">
      <formula>$H$150</formula>
    </cfRule>
  </conditionalFormatting>
  <conditionalFormatting sqref="H169">
    <cfRule type="cellIs" dxfId="14" priority="13" operator="notEqual">
      <formula>$H$161</formula>
    </cfRule>
  </conditionalFormatting>
  <conditionalFormatting sqref="H192">
    <cfRule type="cellIs" dxfId="13" priority="12" operator="notEqual">
      <formula>$H$184</formula>
    </cfRule>
  </conditionalFormatting>
  <conditionalFormatting sqref="H203">
    <cfRule type="cellIs" dxfId="12" priority="11" operator="notEqual">
      <formula>$H$195</formula>
    </cfRule>
  </conditionalFormatting>
  <conditionalFormatting sqref="H214">
    <cfRule type="cellIs" dxfId="11" priority="10" operator="notEqual">
      <formula>$H$206</formula>
    </cfRule>
  </conditionalFormatting>
  <conditionalFormatting sqref="H225">
    <cfRule type="cellIs" dxfId="10" priority="9" operator="notEqual">
      <formula>$H$217</formula>
    </cfRule>
  </conditionalFormatting>
  <conditionalFormatting sqref="H236">
    <cfRule type="cellIs" dxfId="9" priority="8" operator="notEqual">
      <formula>$H$228</formula>
    </cfRule>
  </conditionalFormatting>
  <conditionalFormatting sqref="H68">
    <cfRule type="cellIs" dxfId="8" priority="3" operator="notEqual">
      <formula>$H$60</formula>
    </cfRule>
  </conditionalFormatting>
  <conditionalFormatting sqref="H124">
    <cfRule type="cellIs" dxfId="7" priority="2" operator="notEqual">
      <formula>$H$116</formula>
    </cfRule>
  </conditionalFormatting>
  <conditionalFormatting sqref="H180">
    <cfRule type="cellIs" dxfId="6"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xr:uid="{00000000-0002-0000-0100-000001000000}"/>
    <dataValidation allowBlank="1" showInputMessage="1" showErrorMessage="1" prompt="Services contracted by an organization which follow the normal procurement processes." sqref="C221 C232 C20 C31 C42 C244 C76 C87 C188 C210 C199 C53 C64" xr:uid="{00000000-0002-0000-0100-000002000000}"/>
    <dataValidation allowBlank="1" showInputMessage="1" showErrorMessage="1" prompt="Includes staff and non-staff travel paid for by the organization directly related to a project." sqref="C222 C233 C21 C32 C43 C245 C77 C88 C189 C211 C200 C54 C6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xr:uid="{00000000-0002-0000-0100-000005000000}"/>
    <dataValidation allowBlank="1" showInputMessage="1" showErrorMessage="1" prompt="Includes all related staff and temporary staff costs including base salary, post adjustment and all staff entitlements." sqref="C218 C229 C17 C28 C39 C241 C73 C84 C185 C207 C196 C50 C61" xr:uid="{00000000-0002-0000-0100-000006000000}"/>
  </dataValidations>
  <pageMargins left="0.7" right="0.7" top="0.75" bottom="0.75" header="0.3" footer="0.3"/>
  <pageSetup scale="74" orientation="landscape" r:id="rId1"/>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5"/>
  <sheetViews>
    <sheetView showGridLines="0" topLeftCell="A22" workbookViewId="0">
      <selection activeCell="B7" sqref="B7"/>
    </sheetView>
  </sheetViews>
  <sheetFormatPr defaultColWidth="8.7109375" defaultRowHeight="15"/>
  <cols>
    <col min="2" max="2" width="73.28515625" customWidth="1"/>
  </cols>
  <sheetData>
    <row r="1" spans="2:6" ht="15.75" thickBot="1"/>
    <row r="2" spans="2:6" ht="15.75" thickBot="1">
      <c r="B2" s="109" t="s">
        <v>323</v>
      </c>
      <c r="C2" s="1"/>
      <c r="D2" s="1"/>
      <c r="E2" s="1"/>
      <c r="F2" s="1"/>
    </row>
    <row r="3" spans="2:6" ht="30">
      <c r="B3" s="110" t="s">
        <v>324</v>
      </c>
    </row>
    <row r="4" spans="2:6">
      <c r="B4" s="110"/>
    </row>
    <row r="5" spans="2:6" ht="60">
      <c r="B5" s="110" t="s">
        <v>325</v>
      </c>
    </row>
    <row r="6" spans="2:6">
      <c r="B6" s="110"/>
    </row>
    <row r="7" spans="2:6" ht="60">
      <c r="B7" s="110" t="s">
        <v>326</v>
      </c>
    </row>
    <row r="8" spans="2:6">
      <c r="B8" s="110"/>
    </row>
    <row r="9" spans="2:6" ht="60">
      <c r="B9" s="110" t="s">
        <v>327</v>
      </c>
    </row>
    <row r="10" spans="2:6">
      <c r="B10" s="110"/>
    </row>
    <row r="11" spans="2:6" ht="30">
      <c r="B11" s="110" t="s">
        <v>328</v>
      </c>
    </row>
    <row r="12" spans="2:6">
      <c r="B12" s="110"/>
    </row>
    <row r="13" spans="2:6" ht="60">
      <c r="B13" s="110" t="s">
        <v>329</v>
      </c>
    </row>
    <row r="14" spans="2:6">
      <c r="B14" s="110"/>
    </row>
    <row r="15" spans="2:6" ht="60.75" thickBot="1">
      <c r="B15" s="111" t="s">
        <v>330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109375" defaultRowHeight="15"/>
  <cols>
    <col min="2" max="2" width="61.7109375" customWidth="1"/>
    <col min="4" max="4" width="17.7109375" customWidth="1"/>
  </cols>
  <sheetData>
    <row r="1" spans="2:4" ht="15.75" thickBot="1"/>
    <row r="2" spans="2:4">
      <c r="B2" s="327" t="s">
        <v>331</v>
      </c>
      <c r="C2" s="328"/>
      <c r="D2" s="329"/>
    </row>
    <row r="3" spans="2:4" ht="15.75" thickBot="1">
      <c r="B3" s="330"/>
      <c r="C3" s="331"/>
      <c r="D3" s="332"/>
    </row>
    <row r="4" spans="2:4" ht="15.75" thickBot="1"/>
    <row r="5" spans="2:4">
      <c r="B5" s="318" t="s">
        <v>332</v>
      </c>
      <c r="C5" s="319"/>
      <c r="D5" s="320"/>
    </row>
    <row r="6" spans="2:4" ht="15.75" thickBot="1">
      <c r="B6" s="321"/>
      <c r="C6" s="322"/>
      <c r="D6" s="323"/>
    </row>
    <row r="7" spans="2:4">
      <c r="B7" s="45" t="s">
        <v>333</v>
      </c>
      <c r="C7" s="316">
        <f>SUM('1) Budget Table'!D24:F24,'1) Budget Table'!D36:F36,'1) Budget Table'!D46:F46,'1) Budget Table'!D56:F56)</f>
        <v>1104200</v>
      </c>
      <c r="D7" s="317"/>
    </row>
    <row r="8" spans="2:4">
      <c r="B8" s="45" t="s">
        <v>334</v>
      </c>
      <c r="C8" s="314">
        <f>SUM(D10:D14)</f>
        <v>0</v>
      </c>
      <c r="D8" s="315"/>
    </row>
    <row r="9" spans="2:4">
      <c r="B9" s="46" t="s">
        <v>335</v>
      </c>
      <c r="C9" s="47" t="s">
        <v>336</v>
      </c>
      <c r="D9" s="48" t="s">
        <v>337</v>
      </c>
    </row>
    <row r="10" spans="2:4" ht="35.1" customHeight="1">
      <c r="B10" s="61"/>
      <c r="C10" s="50"/>
      <c r="D10" s="51">
        <f>$C$7*C10</f>
        <v>0</v>
      </c>
    </row>
    <row r="11" spans="2:4" ht="35.1" customHeight="1">
      <c r="B11" s="61"/>
      <c r="C11" s="50"/>
      <c r="D11" s="51">
        <f>C7*C11</f>
        <v>0</v>
      </c>
    </row>
    <row r="12" spans="2:4" ht="35.1" customHeight="1">
      <c r="B12" s="62"/>
      <c r="C12" s="50"/>
      <c r="D12" s="51">
        <f>C7*C12</f>
        <v>0</v>
      </c>
    </row>
    <row r="13" spans="2:4" ht="35.1" customHeight="1">
      <c r="B13" s="62"/>
      <c r="C13" s="50"/>
      <c r="D13" s="51">
        <f>C7*C13</f>
        <v>0</v>
      </c>
    </row>
    <row r="14" spans="2:4" ht="35.1" customHeight="1" thickBot="1">
      <c r="B14" s="63"/>
      <c r="C14" s="50"/>
      <c r="D14" s="55">
        <f>C7*C14</f>
        <v>0</v>
      </c>
    </row>
    <row r="15" spans="2:4" ht="15.75" thickBot="1"/>
    <row r="16" spans="2:4">
      <c r="B16" s="318" t="s">
        <v>338</v>
      </c>
      <c r="C16" s="319"/>
      <c r="D16" s="320"/>
    </row>
    <row r="17" spans="2:4" ht="15.75" thickBot="1">
      <c r="B17" s="324"/>
      <c r="C17" s="325"/>
      <c r="D17" s="326"/>
    </row>
    <row r="18" spans="2:4">
      <c r="B18" s="45" t="s">
        <v>333</v>
      </c>
      <c r="C18" s="316">
        <f>SUM('1) Budget Table'!D78:F78,'1) Budget Table'!D88:F88,'1) Budget Table'!D98:F98,'1) Budget Table'!D108:F108)</f>
        <v>1013993.31</v>
      </c>
      <c r="D18" s="317"/>
    </row>
    <row r="19" spans="2:4">
      <c r="B19" s="45" t="s">
        <v>334</v>
      </c>
      <c r="C19" s="314">
        <f>SUM(D21:D25)</f>
        <v>0</v>
      </c>
      <c r="D19" s="315"/>
    </row>
    <row r="20" spans="2:4">
      <c r="B20" s="46" t="s">
        <v>335</v>
      </c>
      <c r="C20" s="47" t="s">
        <v>336</v>
      </c>
      <c r="D20" s="48" t="s">
        <v>337</v>
      </c>
    </row>
    <row r="21" spans="2:4" ht="35.1" customHeight="1">
      <c r="B21" s="49"/>
      <c r="C21" s="50"/>
      <c r="D21" s="51">
        <f>$C$18*C21</f>
        <v>0</v>
      </c>
    </row>
    <row r="22" spans="2:4" ht="35.1" customHeight="1">
      <c r="B22" s="52"/>
      <c r="C22" s="50"/>
      <c r="D22" s="51">
        <f>$C$18*C22</f>
        <v>0</v>
      </c>
    </row>
    <row r="23" spans="2:4" ht="35.1" customHeight="1">
      <c r="B23" s="53"/>
      <c r="C23" s="50"/>
      <c r="D23" s="51">
        <f>$C$18*C23</f>
        <v>0</v>
      </c>
    </row>
    <row r="24" spans="2:4" ht="35.1" customHeight="1">
      <c r="B24" s="53"/>
      <c r="C24" s="50"/>
      <c r="D24" s="51">
        <f>$C$18*C24</f>
        <v>0</v>
      </c>
    </row>
    <row r="25" spans="2:4" ht="35.1" customHeight="1" thickBot="1">
      <c r="B25" s="54"/>
      <c r="C25" s="50"/>
      <c r="D25" s="51">
        <f>$C$18*C25</f>
        <v>0</v>
      </c>
    </row>
    <row r="26" spans="2:4" ht="15.75" thickBot="1"/>
    <row r="27" spans="2:4">
      <c r="B27" s="318" t="s">
        <v>339</v>
      </c>
      <c r="C27" s="319"/>
      <c r="D27" s="320"/>
    </row>
    <row r="28" spans="2:4" ht="15.75" thickBot="1">
      <c r="B28" s="321"/>
      <c r="C28" s="322"/>
      <c r="D28" s="323"/>
    </row>
    <row r="29" spans="2:4">
      <c r="B29" s="45" t="s">
        <v>333</v>
      </c>
      <c r="C29" s="316">
        <f>SUM('1) Budget Table'!D130:F130,'1) Budget Table'!D140:F140,'1) Budget Table'!D150:F150,'1) Budget Table'!D160:F160)</f>
        <v>641859.8896363636</v>
      </c>
      <c r="D29" s="317"/>
    </row>
    <row r="30" spans="2:4">
      <c r="B30" s="45" t="s">
        <v>334</v>
      </c>
      <c r="C30" s="314">
        <f>SUM(D32:D36)</f>
        <v>0</v>
      </c>
      <c r="D30" s="315"/>
    </row>
    <row r="31" spans="2:4">
      <c r="B31" s="46" t="s">
        <v>335</v>
      </c>
      <c r="C31" s="47" t="s">
        <v>336</v>
      </c>
      <c r="D31" s="48" t="s">
        <v>337</v>
      </c>
    </row>
    <row r="32" spans="2:4" ht="35.1" customHeight="1">
      <c r="B32" s="49"/>
      <c r="C32" s="50"/>
      <c r="D32" s="51">
        <f>$C$29*C32</f>
        <v>0</v>
      </c>
    </row>
    <row r="33" spans="2:4" ht="35.1" customHeight="1">
      <c r="B33" s="52"/>
      <c r="C33" s="50"/>
      <c r="D33" s="51">
        <f>$C$29*C33</f>
        <v>0</v>
      </c>
    </row>
    <row r="34" spans="2:4" ht="35.1" customHeight="1">
      <c r="B34" s="53"/>
      <c r="C34" s="50"/>
      <c r="D34" s="51">
        <f>$C$29*C34</f>
        <v>0</v>
      </c>
    </row>
    <row r="35" spans="2:4" ht="35.1" customHeight="1">
      <c r="B35" s="53"/>
      <c r="C35" s="50"/>
      <c r="D35" s="51">
        <f>$C$29*C35</f>
        <v>0</v>
      </c>
    </row>
    <row r="36" spans="2:4" ht="35.1" customHeight="1" thickBot="1">
      <c r="B36" s="54"/>
      <c r="C36" s="50"/>
      <c r="D36" s="51">
        <f>$C$29*C36</f>
        <v>0</v>
      </c>
    </row>
    <row r="37" spans="2:4" ht="15.75" thickBot="1"/>
    <row r="38" spans="2:4">
      <c r="B38" s="318" t="s">
        <v>340</v>
      </c>
      <c r="C38" s="319"/>
      <c r="D38" s="320"/>
    </row>
    <row r="39" spans="2:4" ht="15.75" thickBot="1">
      <c r="B39" s="321"/>
      <c r="C39" s="322"/>
      <c r="D39" s="323"/>
    </row>
    <row r="40" spans="2:4">
      <c r="B40" s="45" t="s">
        <v>333</v>
      </c>
      <c r="C40" s="316">
        <f>SUM('1) Budget Table'!D182:F182,'1) Budget Table'!D192:F192,'1) Budget Table'!D202:F202,'1) Budget Table'!D212:F212)</f>
        <v>0</v>
      </c>
      <c r="D40" s="317"/>
    </row>
    <row r="41" spans="2:4">
      <c r="B41" s="45" t="s">
        <v>334</v>
      </c>
      <c r="C41" s="314">
        <f>SUM(D43:D47)</f>
        <v>0</v>
      </c>
      <c r="D41" s="315"/>
    </row>
    <row r="42" spans="2:4">
      <c r="B42" s="46" t="s">
        <v>335</v>
      </c>
      <c r="C42" s="47" t="s">
        <v>336</v>
      </c>
      <c r="D42" s="48" t="s">
        <v>337</v>
      </c>
    </row>
    <row r="43" spans="2:4" ht="35.1" customHeight="1">
      <c r="B43" s="49"/>
      <c r="C43" s="50"/>
      <c r="D43" s="51">
        <f>$C$40*C43</f>
        <v>0</v>
      </c>
    </row>
    <row r="44" spans="2:4" ht="35.1" customHeight="1">
      <c r="B44" s="52"/>
      <c r="C44" s="50"/>
      <c r="D44" s="51">
        <f>$C$40*C44</f>
        <v>0</v>
      </c>
    </row>
    <row r="45" spans="2:4" ht="35.1" customHeight="1">
      <c r="B45" s="53"/>
      <c r="C45" s="50"/>
      <c r="D45" s="51">
        <f>$C$40*C45</f>
        <v>0</v>
      </c>
    </row>
    <row r="46" spans="2:4" ht="35.1" customHeight="1">
      <c r="B46" s="53"/>
      <c r="C46" s="50"/>
      <c r="D46" s="51">
        <f>$C$40*C46</f>
        <v>0</v>
      </c>
    </row>
    <row r="47" spans="2:4" ht="35.1" customHeight="1" thickBot="1">
      <c r="B47" s="54"/>
      <c r="C47" s="50"/>
      <c r="D47" s="5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70" zoomScale="80" zoomScaleNormal="80" workbookViewId="0">
      <selection activeCell="A2" sqref="A2"/>
    </sheetView>
  </sheetViews>
  <sheetFormatPr defaultColWidth="8.7109375" defaultRowHeight="1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75" thickBot="1"/>
    <row r="2" spans="2:7" s="38" customFormat="1" ht="15.75">
      <c r="B2" s="337" t="s">
        <v>341</v>
      </c>
      <c r="C2" s="338"/>
      <c r="D2" s="338"/>
      <c r="E2" s="338"/>
      <c r="F2" s="338"/>
      <c r="G2" s="339"/>
    </row>
    <row r="3" spans="2:7" s="38" customFormat="1" ht="16.5" thickBot="1">
      <c r="B3" s="340"/>
      <c r="C3" s="341"/>
      <c r="D3" s="341"/>
      <c r="E3" s="341"/>
      <c r="F3" s="341"/>
      <c r="G3" s="342"/>
    </row>
    <row r="4" spans="2:7" s="38" customFormat="1" ht="16.5" thickBot="1">
      <c r="B4" s="133"/>
      <c r="C4" s="133"/>
      <c r="D4" s="133"/>
      <c r="E4" s="133"/>
      <c r="F4" s="133"/>
      <c r="G4" s="133"/>
    </row>
    <row r="5" spans="2:7" s="38" customFormat="1" ht="16.5" thickBot="1">
      <c r="B5" s="311" t="s">
        <v>342</v>
      </c>
      <c r="C5" s="312"/>
      <c r="D5" s="312"/>
      <c r="E5" s="312"/>
      <c r="F5" s="312"/>
      <c r="G5" s="313"/>
    </row>
    <row r="6" spans="2:7" s="38" customFormat="1" ht="15.75">
      <c r="B6" s="37"/>
      <c r="C6" s="34" t="s">
        <v>278</v>
      </c>
      <c r="D6" s="34" t="s">
        <v>279</v>
      </c>
      <c r="E6" s="34" t="s">
        <v>280</v>
      </c>
      <c r="F6" s="34" t="s">
        <v>281</v>
      </c>
      <c r="G6" s="309" t="s">
        <v>342</v>
      </c>
    </row>
    <row r="7" spans="2:7" s="38" customFormat="1" ht="15.75">
      <c r="B7" s="37"/>
      <c r="C7" s="98" t="str">
        <f>'1) Budget Table'!D13</f>
        <v>UNHCR</v>
      </c>
      <c r="D7" s="98" t="str">
        <f>'1) Budget Table'!E13</f>
        <v>UNICEF</v>
      </c>
      <c r="E7" s="98" t="str">
        <f>'1) Budget Table'!F13</f>
        <v>UNDP</v>
      </c>
      <c r="F7" s="98">
        <f>'1) Budget Table'!G13</f>
        <v>0</v>
      </c>
      <c r="G7" s="310"/>
    </row>
    <row r="8" spans="2:7" s="38" customFormat="1" ht="31.5">
      <c r="B8" s="9" t="s">
        <v>285</v>
      </c>
      <c r="C8" s="128">
        <f>'2) By Category'!D241</f>
        <v>80000</v>
      </c>
      <c r="D8" s="128">
        <f>'2) By Category'!E241</f>
        <v>127000.8651515151</v>
      </c>
      <c r="E8" s="128">
        <f>'2) By Category'!F241</f>
        <v>279584</v>
      </c>
      <c r="F8" s="128">
        <f>'2) By Category'!G241</f>
        <v>0</v>
      </c>
      <c r="G8" s="35">
        <f>SUM(C8:F8)</f>
        <v>486584.86515151511</v>
      </c>
    </row>
    <row r="9" spans="2:7" s="38" customFormat="1" ht="47.25">
      <c r="B9" s="9" t="s">
        <v>286</v>
      </c>
      <c r="C9" s="128">
        <f>'2) By Category'!D242</f>
        <v>0</v>
      </c>
      <c r="D9" s="128">
        <f>'2) By Category'!E242</f>
        <v>101813.95333333329</v>
      </c>
      <c r="E9" s="128">
        <f>'2) By Category'!F242</f>
        <v>36440</v>
      </c>
      <c r="F9" s="128">
        <f>'2) By Category'!G242</f>
        <v>0</v>
      </c>
      <c r="G9" s="36">
        <f t="shared" ref="G9:G15" si="0">SUM(C9:F9)</f>
        <v>138253.95333333331</v>
      </c>
    </row>
    <row r="10" spans="2:7" s="38" customFormat="1" ht="78.75">
      <c r="B10" s="9" t="s">
        <v>287</v>
      </c>
      <c r="C10" s="128">
        <f>'2) By Category'!D243</f>
        <v>0</v>
      </c>
      <c r="D10" s="128">
        <f>'2) By Category'!E243</f>
        <v>26813.953333333302</v>
      </c>
      <c r="E10" s="128">
        <f>'2) By Category'!F243</f>
        <v>49296</v>
      </c>
      <c r="F10" s="128">
        <f>'2) By Category'!G243</f>
        <v>0</v>
      </c>
      <c r="G10" s="36">
        <f t="shared" si="0"/>
        <v>76109.953333333309</v>
      </c>
    </row>
    <row r="11" spans="2:7" s="38" customFormat="1" ht="31.5">
      <c r="B11" s="16" t="s">
        <v>288</v>
      </c>
      <c r="C11" s="128">
        <f>'2) By Category'!D244</f>
        <v>80000</v>
      </c>
      <c r="D11" s="128">
        <f>'2) By Category'!E244</f>
        <v>105505.5311515151</v>
      </c>
      <c r="E11" s="128">
        <f>'2) By Category'!F244</f>
        <v>160750.39999999999</v>
      </c>
      <c r="F11" s="128">
        <f>'2) By Category'!G244</f>
        <v>0</v>
      </c>
      <c r="G11" s="36">
        <f t="shared" si="0"/>
        <v>346255.93115151511</v>
      </c>
    </row>
    <row r="12" spans="2:7" s="38" customFormat="1" ht="15.75">
      <c r="B12" s="9" t="s">
        <v>289</v>
      </c>
      <c r="C12" s="128">
        <f>'2) By Category'!D245</f>
        <v>20000</v>
      </c>
      <c r="D12" s="128">
        <f>'2) By Category'!E245</f>
        <v>65350.793333333299</v>
      </c>
      <c r="E12" s="128">
        <f>'2) By Category'!F245</f>
        <v>0</v>
      </c>
      <c r="F12" s="128">
        <f>'2) By Category'!G245</f>
        <v>0</v>
      </c>
      <c r="G12" s="36">
        <f t="shared" si="0"/>
        <v>85350.793333333306</v>
      </c>
    </row>
    <row r="13" spans="2:7" s="38" customFormat="1" ht="47.25">
      <c r="B13" s="9" t="s">
        <v>290</v>
      </c>
      <c r="C13" s="128">
        <f>'2) By Category'!D246</f>
        <v>600000</v>
      </c>
      <c r="D13" s="128">
        <f>'2) By Category'!E246</f>
        <v>480056.9433333333</v>
      </c>
      <c r="E13" s="128">
        <f>'2) By Category'!F246</f>
        <v>724152</v>
      </c>
      <c r="F13" s="128">
        <f>'2) By Category'!G246</f>
        <v>0</v>
      </c>
      <c r="G13" s="36">
        <f t="shared" si="0"/>
        <v>1804208.9433333334</v>
      </c>
    </row>
    <row r="14" spans="2:7" s="38" customFormat="1" ht="48" thickBot="1">
      <c r="B14" s="78" t="s">
        <v>291</v>
      </c>
      <c r="C14" s="134">
        <f>'2) By Category'!D247</f>
        <v>30000</v>
      </c>
      <c r="D14" s="134">
        <f>'2) By Category'!E247</f>
        <v>28037.3836363636</v>
      </c>
      <c r="E14" s="134">
        <f>'2) By Category'!F247</f>
        <v>96833.600000000006</v>
      </c>
      <c r="F14" s="134">
        <f>'2) By Category'!G247</f>
        <v>0</v>
      </c>
      <c r="G14" s="79">
        <f t="shared" si="0"/>
        <v>154870.98363636361</v>
      </c>
    </row>
    <row r="15" spans="2:7" s="38" customFormat="1" ht="30" customHeight="1">
      <c r="B15" s="135" t="s">
        <v>343</v>
      </c>
      <c r="C15" s="136">
        <f>SUM(C8:C14)</f>
        <v>810000</v>
      </c>
      <c r="D15" s="136">
        <f>SUM(D8:D14)</f>
        <v>934579.42327272694</v>
      </c>
      <c r="E15" s="136">
        <f>SUM(E8:E14)</f>
        <v>1347056</v>
      </c>
      <c r="F15" s="136">
        <f>SUM(F8:F14)</f>
        <v>0</v>
      </c>
      <c r="G15" s="137">
        <f t="shared" si="0"/>
        <v>3091635.4232727271</v>
      </c>
    </row>
    <row r="16" spans="2:7" s="38" customFormat="1" ht="22.5" customHeight="1">
      <c r="B16" s="130" t="s">
        <v>321</v>
      </c>
      <c r="C16" s="75">
        <f>C15*0.07</f>
        <v>56700.000000000007</v>
      </c>
      <c r="D16" s="75">
        <f t="shared" ref="D16:E16" si="1">D15*0.07</f>
        <v>65420.559629090894</v>
      </c>
      <c r="E16" s="75">
        <f t="shared" si="1"/>
        <v>94293.920000000013</v>
      </c>
      <c r="F16" s="75">
        <f t="shared" ref="F16" si="2">F15*0.07</f>
        <v>0</v>
      </c>
      <c r="G16" s="80">
        <f>G15*0.07</f>
        <v>216414.47962909093</v>
      </c>
    </row>
    <row r="17" spans="2:8" s="38" customFormat="1" ht="30" customHeight="1" thickBot="1">
      <c r="B17" s="76" t="s">
        <v>3</v>
      </c>
      <c r="C17" s="77">
        <f>C15+C16</f>
        <v>866700</v>
      </c>
      <c r="D17" s="77">
        <f t="shared" ref="D17:E17" si="3">D15+D16</f>
        <v>999999.98290181789</v>
      </c>
      <c r="E17" s="77">
        <f t="shared" si="3"/>
        <v>1441349.92</v>
      </c>
      <c r="F17" s="77">
        <f t="shared" ref="F17" si="4">F15+F16</f>
        <v>0</v>
      </c>
      <c r="G17" s="81">
        <f>G15+G16</f>
        <v>3308049.902901818</v>
      </c>
      <c r="H17" s="133"/>
    </row>
    <row r="18" spans="2:8" s="38" customFormat="1" ht="16.5" thickBot="1">
      <c r="B18" s="133"/>
      <c r="C18" s="133"/>
      <c r="D18" s="133"/>
      <c r="E18" s="133"/>
      <c r="F18" s="133"/>
      <c r="G18" s="133"/>
      <c r="H18" s="133"/>
    </row>
    <row r="19" spans="2:8" s="38" customFormat="1" ht="16.5" thickBot="1">
      <c r="B19" s="333" t="s">
        <v>261</v>
      </c>
      <c r="C19" s="334"/>
      <c r="D19" s="334"/>
      <c r="E19" s="334"/>
      <c r="F19" s="335"/>
      <c r="G19" s="336"/>
      <c r="H19" s="133"/>
    </row>
    <row r="20" spans="2:8" ht="15.75">
      <c r="B20" s="14"/>
      <c r="C20" s="12" t="s">
        <v>344</v>
      </c>
      <c r="D20" s="12" t="s">
        <v>345</v>
      </c>
      <c r="E20" s="12" t="s">
        <v>346</v>
      </c>
      <c r="F20" s="34" t="s">
        <v>281</v>
      </c>
      <c r="G20" s="15" t="s">
        <v>322</v>
      </c>
      <c r="H20" s="105" t="s">
        <v>262</v>
      </c>
    </row>
    <row r="21" spans="2:8" ht="15.75">
      <c r="B21" s="14"/>
      <c r="C21" s="12" t="str">
        <f>'1) Budget Table'!D13</f>
        <v>UNHCR</v>
      </c>
      <c r="D21" s="12" t="str">
        <f>'1) Budget Table'!E13</f>
        <v>UNICEF</v>
      </c>
      <c r="E21" s="12" t="str">
        <f>'1) Budget Table'!F13</f>
        <v>UNDP</v>
      </c>
      <c r="F21" s="12">
        <f>'1) Budget Table'!G13</f>
        <v>0</v>
      </c>
      <c r="G21" s="15"/>
      <c r="H21" s="106"/>
    </row>
    <row r="22" spans="2:8" ht="23.25" customHeight="1">
      <c r="B22" s="13" t="s">
        <v>263</v>
      </c>
      <c r="C22" s="11">
        <f>'1) Budget Table'!D238</f>
        <v>260010</v>
      </c>
      <c r="D22" s="11">
        <f>'1) Budget Table'!E238</f>
        <v>299999.9948705454</v>
      </c>
      <c r="E22" s="11">
        <f>'1) Budget Table'!F238</f>
        <v>432404.97599999997</v>
      </c>
      <c r="F22" s="11">
        <f>'1) Budget Table'!G238</f>
        <v>0</v>
      </c>
      <c r="G22" s="96">
        <f>'1) Budget Table'!H238</f>
        <v>992414.97087054537</v>
      </c>
      <c r="H22" s="107">
        <f>'1) Budget Table'!I238</f>
        <v>0.3</v>
      </c>
    </row>
    <row r="23" spans="2:8" ht="24.75" customHeight="1">
      <c r="B23" s="13" t="s">
        <v>264</v>
      </c>
      <c r="C23" s="11">
        <f>'1) Budget Table'!D239</f>
        <v>303345</v>
      </c>
      <c r="D23" s="11">
        <f>'1) Budget Table'!E239</f>
        <v>349999.99401563633</v>
      </c>
      <c r="E23" s="11">
        <f>'1) Budget Table'!F239</f>
        <v>504472.47199999995</v>
      </c>
      <c r="F23" s="11">
        <f>'1) Budget Table'!G239</f>
        <v>0</v>
      </c>
      <c r="G23" s="96">
        <f>'1) Budget Table'!H239</f>
        <v>1157817.4660156365</v>
      </c>
      <c r="H23" s="107">
        <f>'1) Budget Table'!I239</f>
        <v>0.35</v>
      </c>
    </row>
    <row r="24" spans="2:8" ht="24.75" customHeight="1" thickBot="1">
      <c r="B24" s="13" t="s">
        <v>347</v>
      </c>
      <c r="C24" s="11">
        <f>'1) Budget Table'!D240</f>
        <v>303345</v>
      </c>
      <c r="D24" s="11">
        <f>'1) Budget Table'!E240</f>
        <v>349999.99401563633</v>
      </c>
      <c r="E24" s="11">
        <f>'1) Budget Table'!F240</f>
        <v>504472.47199999995</v>
      </c>
      <c r="F24" s="11">
        <f>'1) Budget Table'!G240</f>
        <v>0</v>
      </c>
      <c r="G24" s="96">
        <f>'1) Budget Table'!H240</f>
        <v>1157817.4660156365</v>
      </c>
      <c r="H24" s="108">
        <f>'1) Budget Table'!I240</f>
        <v>0.35</v>
      </c>
    </row>
    <row r="25" spans="2:8" ht="16.5" thickBot="1">
      <c r="B25" s="7" t="s">
        <v>322</v>
      </c>
      <c r="C25" s="97">
        <f>'1) Budget Table'!D241</f>
        <v>866700</v>
      </c>
      <c r="D25" s="97">
        <f>'1) Budget Table'!E241</f>
        <v>999999.98290181812</v>
      </c>
      <c r="E25" s="97">
        <f>'1) Budget Table'!F241</f>
        <v>1441349.92</v>
      </c>
      <c r="F25" s="103">
        <f>'1) Budget Table'!G241</f>
        <v>0</v>
      </c>
      <c r="G25" s="104">
        <f>'1) Budget Table'!H241</f>
        <v>3308049.9029018185</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Table'!$H$232</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7109375" defaultRowHeight="15"/>
  <sheetData>
    <row r="1" spans="1:1">
      <c r="A1" s="71">
        <v>0</v>
      </c>
    </row>
    <row r="2" spans="1:1">
      <c r="A2" s="71">
        <v>0.2</v>
      </c>
    </row>
    <row r="3" spans="1:1">
      <c r="A3" s="71">
        <v>0.4</v>
      </c>
    </row>
    <row r="4" spans="1:1">
      <c r="A4" s="71">
        <v>0.6</v>
      </c>
    </row>
    <row r="5" spans="1:1">
      <c r="A5" s="71">
        <v>0.8</v>
      </c>
    </row>
    <row r="6" spans="1:1">
      <c r="A6" s="7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workbookViewId="0">
      <selection activeCell="E8" sqref="E8"/>
    </sheetView>
  </sheetViews>
  <sheetFormatPr defaultColWidth="8.7109375" defaultRowHeight="15"/>
  <cols>
    <col min="1" max="1" width="89.7109375" customWidth="1"/>
  </cols>
  <sheetData>
    <row r="1" spans="1:2">
      <c r="A1" s="39" t="s">
        <v>348</v>
      </c>
      <c r="B1" s="40" t="s">
        <v>349</v>
      </c>
    </row>
    <row r="2" spans="1:2">
      <c r="A2" s="41" t="s">
        <v>350</v>
      </c>
      <c r="B2" s="42" t="s">
        <v>351</v>
      </c>
    </row>
    <row r="3" spans="1:2">
      <c r="A3" s="41" t="s">
        <v>352</v>
      </c>
      <c r="B3" s="42" t="s">
        <v>353</v>
      </c>
    </row>
    <row r="4" spans="1:2">
      <c r="A4" s="41" t="s">
        <v>354</v>
      </c>
      <c r="B4" s="42" t="s">
        <v>355</v>
      </c>
    </row>
    <row r="5" spans="1:2">
      <c r="A5" s="41" t="s">
        <v>356</v>
      </c>
      <c r="B5" s="42" t="s">
        <v>357</v>
      </c>
    </row>
    <row r="6" spans="1:2">
      <c r="A6" s="41" t="s">
        <v>358</v>
      </c>
      <c r="B6" s="42" t="s">
        <v>359</v>
      </c>
    </row>
    <row r="7" spans="1:2">
      <c r="A7" s="41" t="s">
        <v>360</v>
      </c>
      <c r="B7" s="42" t="s">
        <v>361</v>
      </c>
    </row>
    <row r="8" spans="1:2">
      <c r="A8" s="41" t="s">
        <v>362</v>
      </c>
      <c r="B8" s="42" t="s">
        <v>363</v>
      </c>
    </row>
    <row r="9" spans="1:2">
      <c r="A9" s="41" t="s">
        <v>364</v>
      </c>
      <c r="B9" s="42" t="s">
        <v>365</v>
      </c>
    </row>
    <row r="10" spans="1:2">
      <c r="A10" s="41" t="s">
        <v>366</v>
      </c>
      <c r="B10" s="42" t="s">
        <v>367</v>
      </c>
    </row>
    <row r="11" spans="1:2">
      <c r="A11" s="41" t="s">
        <v>368</v>
      </c>
      <c r="B11" s="42" t="s">
        <v>369</v>
      </c>
    </row>
    <row r="12" spans="1:2">
      <c r="A12" s="41" t="s">
        <v>370</v>
      </c>
      <c r="B12" s="42" t="s">
        <v>371</v>
      </c>
    </row>
    <row r="13" spans="1:2">
      <c r="A13" s="41" t="s">
        <v>372</v>
      </c>
      <c r="B13" s="42" t="s">
        <v>373</v>
      </c>
    </row>
    <row r="14" spans="1:2">
      <c r="A14" s="41" t="s">
        <v>374</v>
      </c>
      <c r="B14" s="42" t="s">
        <v>375</v>
      </c>
    </row>
    <row r="15" spans="1:2">
      <c r="A15" s="41" t="s">
        <v>376</v>
      </c>
      <c r="B15" s="42" t="s">
        <v>377</v>
      </c>
    </row>
    <row r="16" spans="1:2">
      <c r="A16" s="41" t="s">
        <v>378</v>
      </c>
      <c r="B16" s="42" t="s">
        <v>379</v>
      </c>
    </row>
    <row r="17" spans="1:2">
      <c r="A17" s="41" t="s">
        <v>380</v>
      </c>
      <c r="B17" s="42" t="s">
        <v>381</v>
      </c>
    </row>
    <row r="18" spans="1:2">
      <c r="A18" s="41" t="s">
        <v>382</v>
      </c>
      <c r="B18" s="42" t="s">
        <v>383</v>
      </c>
    </row>
    <row r="19" spans="1:2">
      <c r="A19" s="41" t="s">
        <v>384</v>
      </c>
      <c r="B19" s="42" t="s">
        <v>385</v>
      </c>
    </row>
    <row r="20" spans="1:2">
      <c r="A20" s="41" t="s">
        <v>386</v>
      </c>
      <c r="B20" s="42" t="s">
        <v>387</v>
      </c>
    </row>
    <row r="21" spans="1:2">
      <c r="A21" s="41" t="s">
        <v>388</v>
      </c>
      <c r="B21" s="42" t="s">
        <v>389</v>
      </c>
    </row>
    <row r="22" spans="1:2">
      <c r="A22" s="41" t="s">
        <v>390</v>
      </c>
      <c r="B22" s="42" t="s">
        <v>391</v>
      </c>
    </row>
    <row r="23" spans="1:2">
      <c r="A23" s="41" t="s">
        <v>392</v>
      </c>
      <c r="B23" s="42" t="s">
        <v>393</v>
      </c>
    </row>
    <row r="24" spans="1:2">
      <c r="A24" s="41" t="s">
        <v>394</v>
      </c>
      <c r="B24" s="42" t="s">
        <v>395</v>
      </c>
    </row>
    <row r="25" spans="1:2">
      <c r="A25" s="41" t="s">
        <v>396</v>
      </c>
      <c r="B25" s="42" t="s">
        <v>397</v>
      </c>
    </row>
    <row r="26" spans="1:2">
      <c r="A26" s="41" t="s">
        <v>398</v>
      </c>
      <c r="B26" s="42" t="s">
        <v>399</v>
      </c>
    </row>
    <row r="27" spans="1:2">
      <c r="A27" s="41" t="s">
        <v>400</v>
      </c>
      <c r="B27" s="42" t="s">
        <v>401</v>
      </c>
    </row>
    <row r="28" spans="1:2">
      <c r="A28" s="41" t="s">
        <v>402</v>
      </c>
      <c r="B28" s="42" t="s">
        <v>403</v>
      </c>
    </row>
    <row r="29" spans="1:2">
      <c r="A29" s="41" t="s">
        <v>404</v>
      </c>
      <c r="B29" s="42" t="s">
        <v>405</v>
      </c>
    </row>
    <row r="30" spans="1:2">
      <c r="A30" s="41" t="s">
        <v>406</v>
      </c>
      <c r="B30" s="42" t="s">
        <v>407</v>
      </c>
    </row>
    <row r="31" spans="1:2">
      <c r="A31" s="41" t="s">
        <v>408</v>
      </c>
      <c r="B31" s="42" t="s">
        <v>409</v>
      </c>
    </row>
    <row r="32" spans="1:2">
      <c r="A32" s="41" t="s">
        <v>410</v>
      </c>
      <c r="B32" s="42" t="s">
        <v>411</v>
      </c>
    </row>
    <row r="33" spans="1:2">
      <c r="A33" s="41" t="s">
        <v>412</v>
      </c>
      <c r="B33" s="42" t="s">
        <v>413</v>
      </c>
    </row>
    <row r="34" spans="1:2">
      <c r="A34" s="41" t="s">
        <v>414</v>
      </c>
      <c r="B34" s="42" t="s">
        <v>415</v>
      </c>
    </row>
    <row r="35" spans="1:2">
      <c r="A35" s="41" t="s">
        <v>416</v>
      </c>
      <c r="B35" s="42" t="s">
        <v>417</v>
      </c>
    </row>
    <row r="36" spans="1:2">
      <c r="A36" s="41" t="s">
        <v>418</v>
      </c>
      <c r="B36" s="42" t="s">
        <v>419</v>
      </c>
    </row>
    <row r="37" spans="1:2">
      <c r="A37" s="41" t="s">
        <v>420</v>
      </c>
      <c r="B37" s="42" t="s">
        <v>421</v>
      </c>
    </row>
    <row r="38" spans="1:2">
      <c r="A38" s="41" t="s">
        <v>422</v>
      </c>
      <c r="B38" s="42" t="s">
        <v>423</v>
      </c>
    </row>
    <row r="39" spans="1:2">
      <c r="A39" s="41" t="s">
        <v>424</v>
      </c>
      <c r="B39" s="42" t="s">
        <v>425</v>
      </c>
    </row>
    <row r="40" spans="1:2">
      <c r="A40" s="41" t="s">
        <v>426</v>
      </c>
      <c r="B40" s="42" t="s">
        <v>427</v>
      </c>
    </row>
    <row r="41" spans="1:2">
      <c r="A41" s="41" t="s">
        <v>428</v>
      </c>
      <c r="B41" s="42" t="s">
        <v>429</v>
      </c>
    </row>
    <row r="42" spans="1:2">
      <c r="A42" s="41" t="s">
        <v>430</v>
      </c>
      <c r="B42" s="42" t="s">
        <v>431</v>
      </c>
    </row>
    <row r="43" spans="1:2">
      <c r="A43" s="41" t="s">
        <v>432</v>
      </c>
      <c r="B43" s="42" t="s">
        <v>433</v>
      </c>
    </row>
    <row r="44" spans="1:2">
      <c r="A44" s="41" t="s">
        <v>434</v>
      </c>
      <c r="B44" s="42" t="s">
        <v>435</v>
      </c>
    </row>
    <row r="45" spans="1:2">
      <c r="A45" s="41" t="s">
        <v>436</v>
      </c>
      <c r="B45" s="42" t="s">
        <v>437</v>
      </c>
    </row>
    <row r="46" spans="1:2">
      <c r="A46" s="41" t="s">
        <v>438</v>
      </c>
      <c r="B46" s="42" t="s">
        <v>439</v>
      </c>
    </row>
    <row r="47" spans="1:2">
      <c r="A47" s="41" t="s">
        <v>440</v>
      </c>
      <c r="B47" s="42" t="s">
        <v>441</v>
      </c>
    </row>
    <row r="48" spans="1:2">
      <c r="A48" s="41" t="s">
        <v>442</v>
      </c>
      <c r="B48" s="42" t="s">
        <v>443</v>
      </c>
    </row>
    <row r="49" spans="1:2">
      <c r="A49" s="41" t="s">
        <v>444</v>
      </c>
      <c r="B49" s="42" t="s">
        <v>445</v>
      </c>
    </row>
    <row r="50" spans="1:2">
      <c r="A50" s="41" t="s">
        <v>446</v>
      </c>
      <c r="B50" s="42" t="s">
        <v>447</v>
      </c>
    </row>
    <row r="51" spans="1:2">
      <c r="A51" s="41" t="s">
        <v>448</v>
      </c>
      <c r="B51" s="42" t="s">
        <v>449</v>
      </c>
    </row>
    <row r="52" spans="1:2">
      <c r="A52" s="41" t="s">
        <v>450</v>
      </c>
      <c r="B52" s="42" t="s">
        <v>451</v>
      </c>
    </row>
    <row r="53" spans="1:2">
      <c r="A53" s="41" t="s">
        <v>452</v>
      </c>
      <c r="B53" s="42" t="s">
        <v>453</v>
      </c>
    </row>
    <row r="54" spans="1:2">
      <c r="A54" s="41" t="s">
        <v>454</v>
      </c>
      <c r="B54" s="42" t="s">
        <v>455</v>
      </c>
    </row>
    <row r="55" spans="1:2">
      <c r="A55" s="41" t="s">
        <v>456</v>
      </c>
      <c r="B55" s="42" t="s">
        <v>457</v>
      </c>
    </row>
    <row r="56" spans="1:2">
      <c r="A56" s="41" t="s">
        <v>458</v>
      </c>
      <c r="B56" s="42" t="s">
        <v>459</v>
      </c>
    </row>
    <row r="57" spans="1:2">
      <c r="A57" s="41" t="s">
        <v>460</v>
      </c>
      <c r="B57" s="42" t="s">
        <v>461</v>
      </c>
    </row>
    <row r="58" spans="1:2">
      <c r="A58" s="41" t="s">
        <v>462</v>
      </c>
      <c r="B58" s="42" t="s">
        <v>463</v>
      </c>
    </row>
    <row r="59" spans="1:2">
      <c r="A59" s="41" t="s">
        <v>464</v>
      </c>
      <c r="B59" s="42" t="s">
        <v>465</v>
      </c>
    </row>
    <row r="60" spans="1:2">
      <c r="A60" s="41" t="s">
        <v>466</v>
      </c>
      <c r="B60" s="42" t="s">
        <v>467</v>
      </c>
    </row>
    <row r="61" spans="1:2">
      <c r="A61" s="41" t="s">
        <v>468</v>
      </c>
      <c r="B61" s="42" t="s">
        <v>469</v>
      </c>
    </row>
    <row r="62" spans="1:2">
      <c r="A62" s="41" t="s">
        <v>470</v>
      </c>
      <c r="B62" s="42" t="s">
        <v>471</v>
      </c>
    </row>
    <row r="63" spans="1:2">
      <c r="A63" s="41" t="s">
        <v>472</v>
      </c>
      <c r="B63" s="42" t="s">
        <v>473</v>
      </c>
    </row>
    <row r="64" spans="1:2">
      <c r="A64" s="41" t="s">
        <v>474</v>
      </c>
      <c r="B64" s="42" t="s">
        <v>475</v>
      </c>
    </row>
    <row r="65" spans="1:2">
      <c r="A65" s="41" t="s">
        <v>476</v>
      </c>
      <c r="B65" s="42" t="s">
        <v>477</v>
      </c>
    </row>
    <row r="66" spans="1:2">
      <c r="A66" s="41" t="s">
        <v>478</v>
      </c>
      <c r="B66" s="42" t="s">
        <v>479</v>
      </c>
    </row>
    <row r="67" spans="1:2">
      <c r="A67" s="41" t="s">
        <v>480</v>
      </c>
      <c r="B67" s="42" t="s">
        <v>481</v>
      </c>
    </row>
    <row r="68" spans="1:2">
      <c r="A68" s="41" t="s">
        <v>482</v>
      </c>
      <c r="B68" s="42" t="s">
        <v>483</v>
      </c>
    </row>
    <row r="69" spans="1:2">
      <c r="A69" s="41" t="s">
        <v>484</v>
      </c>
      <c r="B69" s="42" t="s">
        <v>485</v>
      </c>
    </row>
    <row r="70" spans="1:2">
      <c r="A70" s="41" t="s">
        <v>486</v>
      </c>
      <c r="B70" s="42" t="s">
        <v>487</v>
      </c>
    </row>
    <row r="71" spans="1:2">
      <c r="A71" s="41" t="s">
        <v>488</v>
      </c>
      <c r="B71" s="42" t="s">
        <v>489</v>
      </c>
    </row>
    <row r="72" spans="1:2">
      <c r="A72" s="41" t="s">
        <v>490</v>
      </c>
      <c r="B72" s="42" t="s">
        <v>491</v>
      </c>
    </row>
    <row r="73" spans="1:2">
      <c r="A73" s="41" t="s">
        <v>492</v>
      </c>
      <c r="B73" s="42" t="s">
        <v>493</v>
      </c>
    </row>
    <row r="74" spans="1:2">
      <c r="A74" s="41" t="s">
        <v>494</v>
      </c>
      <c r="B74" s="42" t="s">
        <v>495</v>
      </c>
    </row>
    <row r="75" spans="1:2">
      <c r="A75" s="41" t="s">
        <v>496</v>
      </c>
      <c r="B75" s="43" t="s">
        <v>497</v>
      </c>
    </row>
    <row r="76" spans="1:2">
      <c r="A76" s="41" t="s">
        <v>498</v>
      </c>
      <c r="B76" s="43" t="s">
        <v>499</v>
      </c>
    </row>
    <row r="77" spans="1:2">
      <c r="A77" s="41" t="s">
        <v>500</v>
      </c>
      <c r="B77" s="43" t="s">
        <v>501</v>
      </c>
    </row>
    <row r="78" spans="1:2">
      <c r="A78" s="41" t="s">
        <v>502</v>
      </c>
      <c r="B78" s="43" t="s">
        <v>503</v>
      </c>
    </row>
    <row r="79" spans="1:2">
      <c r="A79" s="41" t="s">
        <v>504</v>
      </c>
      <c r="B79" s="43" t="s">
        <v>505</v>
      </c>
    </row>
    <row r="80" spans="1:2">
      <c r="A80" s="41" t="s">
        <v>506</v>
      </c>
      <c r="B80" s="43" t="s">
        <v>507</v>
      </c>
    </row>
    <row r="81" spans="1:2">
      <c r="A81" s="41" t="s">
        <v>508</v>
      </c>
      <c r="B81" s="43" t="s">
        <v>509</v>
      </c>
    </row>
    <row r="82" spans="1:2">
      <c r="A82" s="41" t="s">
        <v>510</v>
      </c>
      <c r="B82" s="43" t="s">
        <v>511</v>
      </c>
    </row>
    <row r="83" spans="1:2">
      <c r="A83" s="41" t="s">
        <v>512</v>
      </c>
      <c r="B83" s="43" t="s">
        <v>513</v>
      </c>
    </row>
    <row r="84" spans="1:2">
      <c r="A84" s="41" t="s">
        <v>514</v>
      </c>
      <c r="B84" s="43" t="s">
        <v>515</v>
      </c>
    </row>
    <row r="85" spans="1:2">
      <c r="A85" s="41" t="s">
        <v>516</v>
      </c>
      <c r="B85" s="43" t="s">
        <v>517</v>
      </c>
    </row>
    <row r="86" spans="1:2">
      <c r="A86" s="41" t="s">
        <v>518</v>
      </c>
      <c r="B86" s="43" t="s">
        <v>519</v>
      </c>
    </row>
    <row r="87" spans="1:2">
      <c r="A87" s="41" t="s">
        <v>520</v>
      </c>
      <c r="B87" s="43" t="s">
        <v>521</v>
      </c>
    </row>
    <row r="88" spans="1:2">
      <c r="A88" s="41" t="s">
        <v>522</v>
      </c>
      <c r="B88" s="43" t="s">
        <v>523</v>
      </c>
    </row>
    <row r="89" spans="1:2">
      <c r="A89" s="41" t="s">
        <v>524</v>
      </c>
      <c r="B89" s="43" t="s">
        <v>525</v>
      </c>
    </row>
    <row r="90" spans="1:2">
      <c r="A90" s="41" t="s">
        <v>526</v>
      </c>
      <c r="B90" s="43" t="s">
        <v>527</v>
      </c>
    </row>
    <row r="91" spans="1:2">
      <c r="A91" s="41" t="s">
        <v>528</v>
      </c>
      <c r="B91" s="43" t="s">
        <v>529</v>
      </c>
    </row>
    <row r="92" spans="1:2">
      <c r="A92" s="41" t="s">
        <v>530</v>
      </c>
      <c r="B92" s="43" t="s">
        <v>531</v>
      </c>
    </row>
    <row r="93" spans="1:2">
      <c r="A93" s="41" t="s">
        <v>532</v>
      </c>
      <c r="B93" s="43" t="s">
        <v>533</v>
      </c>
    </row>
    <row r="94" spans="1:2">
      <c r="A94" s="41" t="s">
        <v>534</v>
      </c>
      <c r="B94" s="43" t="s">
        <v>535</v>
      </c>
    </row>
    <row r="95" spans="1:2">
      <c r="A95" s="41" t="s">
        <v>536</v>
      </c>
      <c r="B95" s="43" t="s">
        <v>537</v>
      </c>
    </row>
    <row r="96" spans="1:2">
      <c r="A96" s="41" t="s">
        <v>538</v>
      </c>
      <c r="B96" s="43" t="s">
        <v>539</v>
      </c>
    </row>
    <row r="97" spans="1:2">
      <c r="A97" s="41" t="s">
        <v>540</v>
      </c>
      <c r="B97" s="43" t="s">
        <v>541</v>
      </c>
    </row>
    <row r="98" spans="1:2">
      <c r="A98" s="41" t="s">
        <v>542</v>
      </c>
      <c r="B98" s="43" t="s">
        <v>543</v>
      </c>
    </row>
    <row r="99" spans="1:2">
      <c r="A99" s="41" t="s">
        <v>544</v>
      </c>
      <c r="B99" s="43" t="s">
        <v>545</v>
      </c>
    </row>
    <row r="100" spans="1:2">
      <c r="A100" s="41" t="s">
        <v>546</v>
      </c>
      <c r="B100" s="43" t="s">
        <v>547</v>
      </c>
    </row>
    <row r="101" spans="1:2">
      <c r="A101" s="41" t="s">
        <v>548</v>
      </c>
      <c r="B101" s="43" t="s">
        <v>549</v>
      </c>
    </row>
    <row r="102" spans="1:2">
      <c r="A102" s="41" t="s">
        <v>550</v>
      </c>
      <c r="B102" s="43" t="s">
        <v>551</v>
      </c>
    </row>
    <row r="103" spans="1:2">
      <c r="A103" s="41" t="s">
        <v>552</v>
      </c>
      <c r="B103" s="43" t="s">
        <v>553</v>
      </c>
    </row>
    <row r="104" spans="1:2">
      <c r="A104" s="41" t="s">
        <v>554</v>
      </c>
      <c r="B104" s="43" t="s">
        <v>555</v>
      </c>
    </row>
    <row r="105" spans="1:2">
      <c r="A105" s="41" t="s">
        <v>556</v>
      </c>
      <c r="B105" s="43" t="s">
        <v>557</v>
      </c>
    </row>
    <row r="106" spans="1:2">
      <c r="A106" s="41" t="s">
        <v>558</v>
      </c>
      <c r="B106" s="43" t="s">
        <v>559</v>
      </c>
    </row>
    <row r="107" spans="1:2">
      <c r="A107" s="41" t="s">
        <v>560</v>
      </c>
      <c r="B107" s="43" t="s">
        <v>561</v>
      </c>
    </row>
    <row r="108" spans="1:2">
      <c r="A108" s="41" t="s">
        <v>562</v>
      </c>
      <c r="B108" s="43" t="s">
        <v>563</v>
      </c>
    </row>
    <row r="109" spans="1:2">
      <c r="A109" s="41" t="s">
        <v>564</v>
      </c>
      <c r="B109" s="43" t="s">
        <v>565</v>
      </c>
    </row>
    <row r="110" spans="1:2">
      <c r="A110" s="41" t="s">
        <v>566</v>
      </c>
      <c r="B110" s="43" t="s">
        <v>567</v>
      </c>
    </row>
    <row r="111" spans="1:2">
      <c r="A111" s="41" t="s">
        <v>568</v>
      </c>
      <c r="B111" s="43" t="s">
        <v>569</v>
      </c>
    </row>
    <row r="112" spans="1:2">
      <c r="A112" s="41" t="s">
        <v>570</v>
      </c>
      <c r="B112" s="43" t="s">
        <v>571</v>
      </c>
    </row>
    <row r="113" spans="1:2">
      <c r="A113" s="41" t="s">
        <v>572</v>
      </c>
      <c r="B113" s="43" t="s">
        <v>573</v>
      </c>
    </row>
    <row r="114" spans="1:2">
      <c r="A114" s="41" t="s">
        <v>574</v>
      </c>
      <c r="B114" s="43" t="s">
        <v>575</v>
      </c>
    </row>
    <row r="115" spans="1:2">
      <c r="A115" s="41" t="s">
        <v>576</v>
      </c>
      <c r="B115" s="43" t="s">
        <v>577</v>
      </c>
    </row>
    <row r="116" spans="1:2">
      <c r="A116" s="41" t="s">
        <v>578</v>
      </c>
      <c r="B116" s="43" t="s">
        <v>579</v>
      </c>
    </row>
    <row r="117" spans="1:2">
      <c r="A117" s="41" t="s">
        <v>580</v>
      </c>
      <c r="B117" s="43" t="s">
        <v>581</v>
      </c>
    </row>
    <row r="118" spans="1:2">
      <c r="A118" s="41" t="s">
        <v>582</v>
      </c>
      <c r="B118" s="43" t="s">
        <v>583</v>
      </c>
    </row>
    <row r="119" spans="1:2">
      <c r="A119" s="41" t="s">
        <v>584</v>
      </c>
      <c r="B119" s="43" t="s">
        <v>585</v>
      </c>
    </row>
    <row r="120" spans="1:2">
      <c r="A120" s="41" t="s">
        <v>586</v>
      </c>
      <c r="B120" s="43" t="s">
        <v>587</v>
      </c>
    </row>
    <row r="121" spans="1:2">
      <c r="A121" s="41" t="s">
        <v>588</v>
      </c>
      <c r="B121" s="43" t="s">
        <v>589</v>
      </c>
    </row>
    <row r="122" spans="1:2">
      <c r="A122" s="41" t="s">
        <v>590</v>
      </c>
      <c r="B122" s="43" t="s">
        <v>591</v>
      </c>
    </row>
    <row r="123" spans="1:2">
      <c r="A123" s="41" t="s">
        <v>592</v>
      </c>
      <c r="B123" s="43" t="s">
        <v>593</v>
      </c>
    </row>
    <row r="124" spans="1:2">
      <c r="A124" s="41" t="s">
        <v>594</v>
      </c>
      <c r="B124" s="43" t="s">
        <v>595</v>
      </c>
    </row>
    <row r="125" spans="1:2">
      <c r="A125" s="41" t="s">
        <v>596</v>
      </c>
      <c r="B125" s="43" t="s">
        <v>597</v>
      </c>
    </row>
    <row r="126" spans="1:2">
      <c r="A126" s="41" t="s">
        <v>598</v>
      </c>
      <c r="B126" s="43" t="s">
        <v>599</v>
      </c>
    </row>
    <row r="127" spans="1:2">
      <c r="A127" s="41" t="s">
        <v>600</v>
      </c>
      <c r="B127" s="43" t="s">
        <v>601</v>
      </c>
    </row>
    <row r="128" spans="1:2">
      <c r="A128" s="41" t="s">
        <v>602</v>
      </c>
      <c r="B128" s="43" t="s">
        <v>603</v>
      </c>
    </row>
    <row r="129" spans="1:2">
      <c r="A129" s="41" t="s">
        <v>604</v>
      </c>
      <c r="B129" s="43" t="s">
        <v>605</v>
      </c>
    </row>
    <row r="130" spans="1:2">
      <c r="A130" s="41" t="s">
        <v>606</v>
      </c>
      <c r="B130" s="43" t="s">
        <v>607</v>
      </c>
    </row>
    <row r="131" spans="1:2">
      <c r="A131" s="41" t="s">
        <v>608</v>
      </c>
      <c r="B131" s="43" t="s">
        <v>609</v>
      </c>
    </row>
    <row r="132" spans="1:2">
      <c r="A132" s="41" t="s">
        <v>610</v>
      </c>
      <c r="B132" s="43" t="s">
        <v>611</v>
      </c>
    </row>
    <row r="133" spans="1:2">
      <c r="A133" s="41" t="s">
        <v>612</v>
      </c>
      <c r="B133" s="43" t="s">
        <v>613</v>
      </c>
    </row>
    <row r="134" spans="1:2">
      <c r="A134" s="41" t="s">
        <v>614</v>
      </c>
      <c r="B134" s="43" t="s">
        <v>615</v>
      </c>
    </row>
    <row r="135" spans="1:2">
      <c r="A135" s="41" t="s">
        <v>616</v>
      </c>
      <c r="B135" s="43" t="s">
        <v>617</v>
      </c>
    </row>
    <row r="136" spans="1:2">
      <c r="A136" s="41" t="s">
        <v>618</v>
      </c>
      <c r="B136" s="43" t="s">
        <v>619</v>
      </c>
    </row>
    <row r="137" spans="1:2">
      <c r="A137" s="41" t="s">
        <v>620</v>
      </c>
      <c r="B137" s="43" t="s">
        <v>621</v>
      </c>
    </row>
    <row r="138" spans="1:2">
      <c r="A138" s="41" t="s">
        <v>622</v>
      </c>
      <c r="B138" s="43" t="s">
        <v>623</v>
      </c>
    </row>
    <row r="139" spans="1:2">
      <c r="A139" s="41" t="s">
        <v>624</v>
      </c>
      <c r="B139" s="43" t="s">
        <v>625</v>
      </c>
    </row>
    <row r="140" spans="1:2">
      <c r="A140" s="41" t="s">
        <v>626</v>
      </c>
      <c r="B140" s="43" t="s">
        <v>627</v>
      </c>
    </row>
    <row r="141" spans="1:2">
      <c r="A141" s="41" t="s">
        <v>628</v>
      </c>
      <c r="B141" s="43" t="s">
        <v>629</v>
      </c>
    </row>
    <row r="142" spans="1:2">
      <c r="A142" s="41" t="s">
        <v>630</v>
      </c>
      <c r="B142" s="43" t="s">
        <v>631</v>
      </c>
    </row>
    <row r="143" spans="1:2">
      <c r="A143" s="41" t="s">
        <v>632</v>
      </c>
      <c r="B143" s="43" t="s">
        <v>633</v>
      </c>
    </row>
    <row r="144" spans="1:2">
      <c r="A144" s="41" t="s">
        <v>634</v>
      </c>
      <c r="B144" s="44" t="s">
        <v>635</v>
      </c>
    </row>
    <row r="145" spans="1:2">
      <c r="A145" s="41" t="s">
        <v>636</v>
      </c>
      <c r="B145" s="43" t="s">
        <v>637</v>
      </c>
    </row>
    <row r="146" spans="1:2">
      <c r="A146" s="41" t="s">
        <v>638</v>
      </c>
      <c r="B146" s="43" t="s">
        <v>639</v>
      </c>
    </row>
    <row r="147" spans="1:2">
      <c r="A147" s="41" t="s">
        <v>640</v>
      </c>
      <c r="B147" s="43" t="s">
        <v>641</v>
      </c>
    </row>
    <row r="148" spans="1:2">
      <c r="A148" s="41" t="s">
        <v>642</v>
      </c>
      <c r="B148" s="43" t="s">
        <v>643</v>
      </c>
    </row>
    <row r="149" spans="1:2">
      <c r="A149" s="41" t="s">
        <v>644</v>
      </c>
      <c r="B149" s="43" t="s">
        <v>645</v>
      </c>
    </row>
    <row r="150" spans="1:2">
      <c r="A150" s="41" t="s">
        <v>646</v>
      </c>
      <c r="B150" s="43" t="s">
        <v>647</v>
      </c>
    </row>
    <row r="151" spans="1:2">
      <c r="A151" s="41" t="s">
        <v>648</v>
      </c>
      <c r="B151" s="43" t="s">
        <v>649</v>
      </c>
    </row>
    <row r="152" spans="1:2">
      <c r="A152" s="41" t="s">
        <v>650</v>
      </c>
      <c r="B152" s="43" t="s">
        <v>651</v>
      </c>
    </row>
    <row r="153" spans="1:2">
      <c r="A153" s="41" t="s">
        <v>652</v>
      </c>
      <c r="B153" s="43" t="s">
        <v>653</v>
      </c>
    </row>
    <row r="154" spans="1:2">
      <c r="A154" s="41" t="s">
        <v>654</v>
      </c>
      <c r="B154" s="43" t="s">
        <v>655</v>
      </c>
    </row>
    <row r="155" spans="1:2">
      <c r="A155" s="41" t="s">
        <v>656</v>
      </c>
      <c r="B155" s="43" t="s">
        <v>657</v>
      </c>
    </row>
    <row r="156" spans="1:2">
      <c r="A156" s="41" t="s">
        <v>658</v>
      </c>
      <c r="B156" s="43" t="s">
        <v>659</v>
      </c>
    </row>
    <row r="157" spans="1:2">
      <c r="A157" s="41" t="s">
        <v>660</v>
      </c>
      <c r="B157" s="43" t="s">
        <v>661</v>
      </c>
    </row>
    <row r="158" spans="1:2">
      <c r="A158" s="41" t="s">
        <v>662</v>
      </c>
      <c r="B158" s="43" t="s">
        <v>663</v>
      </c>
    </row>
    <row r="159" spans="1:2">
      <c r="A159" s="41" t="s">
        <v>664</v>
      </c>
      <c r="B159" s="43" t="s">
        <v>665</v>
      </c>
    </row>
    <row r="160" spans="1:2">
      <c r="A160" s="41" t="s">
        <v>666</v>
      </c>
      <c r="B160" s="43" t="s">
        <v>667</v>
      </c>
    </row>
    <row r="161" spans="1:2">
      <c r="A161" s="41" t="s">
        <v>668</v>
      </c>
      <c r="B161" s="43" t="s">
        <v>669</v>
      </c>
    </row>
    <row r="162" spans="1:2">
      <c r="A162" s="41" t="s">
        <v>670</v>
      </c>
      <c r="B162" s="43" t="s">
        <v>671</v>
      </c>
    </row>
    <row r="163" spans="1:2">
      <c r="A163" s="41" t="s">
        <v>672</v>
      </c>
      <c r="B163" s="43" t="s">
        <v>673</v>
      </c>
    </row>
    <row r="164" spans="1:2">
      <c r="A164" s="41" t="s">
        <v>674</v>
      </c>
      <c r="B164" s="43" t="s">
        <v>675</v>
      </c>
    </row>
    <row r="165" spans="1:2">
      <c r="A165" s="41" t="s">
        <v>676</v>
      </c>
      <c r="B165" s="43" t="s">
        <v>677</v>
      </c>
    </row>
    <row r="166" spans="1:2">
      <c r="A166" s="41" t="s">
        <v>678</v>
      </c>
      <c r="B166" s="43" t="s">
        <v>679</v>
      </c>
    </row>
    <row r="167" spans="1:2">
      <c r="A167" s="41" t="s">
        <v>680</v>
      </c>
      <c r="B167" s="43" t="s">
        <v>681</v>
      </c>
    </row>
    <row r="168" spans="1:2">
      <c r="A168" s="41" t="s">
        <v>682</v>
      </c>
      <c r="B168" s="43" t="s">
        <v>683</v>
      </c>
    </row>
    <row r="169" spans="1:2">
      <c r="A169" s="41" t="s">
        <v>684</v>
      </c>
      <c r="B169" s="43" t="s">
        <v>685</v>
      </c>
    </row>
    <row r="170" spans="1:2">
      <c r="A170" s="41" t="s">
        <v>686</v>
      </c>
      <c r="B170" s="43" t="s">
        <v>687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Sudan-4020</TermName>
          <TermId xmlns="http://schemas.microsoft.com/office/infopath/2007/PartnerControls">320d4483-207c-4ab0-b1e6-4a4d50659840</TermId>
        </TermInfo>
      </Terms>
    </ga975397408f43e4b84ec8e5a598e523>
    <TaxKeywordTaxHTField xmlns="6d260f64-b07d-4d6c-9550-69b848ed6393">
      <Terms xmlns="http://schemas.microsoft.com/office/infopath/2007/PartnerControls"/>
    </TaxKeywordTaxHTField>
    <SemaphoreItemMetadata xmlns="6d260f64-b07d-4d6c-9550-69b848ed6393" xsi:nil="true"/>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_Flow_SignoffStatus xmlns="5519a5fd-e7dc-421b-8e17-0322c3323fdb"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111512CB0987945B2A0E5F2F65DD1E0" ma:contentTypeVersion="41" ma:contentTypeDescription="Create a new document." ma:contentTypeScope="" ma:versionID="f8b3a72e3670a98a0c0f18182fe1be31">
  <xsd:schema xmlns:xsd="http://www.w3.org/2001/XMLSchema" xmlns:xs="http://www.w3.org/2001/XMLSchema" xmlns:p="http://schemas.microsoft.com/office/2006/metadata/properties" xmlns:ns1="http://schemas.microsoft.com/sharepoint/v3" xmlns:ns2="ca283e0b-db31-4043-a2ef-b80661bf084a" xmlns:ns3="http://schemas.microsoft.com/sharepoint.v3" xmlns:ns4="6d260f64-b07d-4d6c-9550-69b848ed6393" xmlns:ns5="5519a5fd-e7dc-421b-8e17-0322c3323fdb" xmlns:ns6="http://schemas.microsoft.com/sharepoint/v4" targetNamespace="http://schemas.microsoft.com/office/2006/metadata/properties" ma:root="true" ma:fieldsID="75925391660944679cb72c0fa0d55e07" ns1:_="" ns2:_="" ns3:_="" ns4:_="" ns5:_="" ns6:_="">
    <xsd:import namespace="http://schemas.microsoft.com/sharepoint/v3"/>
    <xsd:import namespace="ca283e0b-db31-4043-a2ef-b80661bf084a"/>
    <xsd:import namespace="http://schemas.microsoft.com/sharepoint.v3"/>
    <xsd:import namespace="6d260f64-b07d-4d6c-9550-69b848ed6393"/>
    <xsd:import namespace="5519a5fd-e7dc-421b-8e17-0322c3323fdb"/>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Metadata" minOccurs="0"/>
                <xsd:element ref="ns5:MediaServiceFastMetadata" minOccurs="0"/>
                <xsd:element ref="ns4:SharedWithUsers" minOccurs="0"/>
                <xsd:element ref="ns4:SharedWithDetails"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AutoKeyPoints" minOccurs="0"/>
                <xsd:element ref="ns5:MediaServiceKeyPoints" minOccurs="0"/>
                <xsd:element ref="ns6:IconOverlay" minOccurs="0"/>
                <xsd:element ref="ns1:_vti_ItemHoldRecordStatus" minOccurs="0"/>
                <xsd:element ref="ns1:_vti_ItemDeclaredRecord" minOccurs="0"/>
                <xsd:element ref="ns4:TaxKeywordTaxHTField" minOccurs="0"/>
                <xsd:element ref="ns4:SemaphoreItemMetadata" minOccurs="0"/>
                <xsd:element ref="ns5:MediaServiceLocation" minOccurs="0"/>
                <xsd:element ref="ns5: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3"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51;#Sudan-4020|320d4483-207c-4ab0-b1e6-4a4d50659840"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7dfce271-0b69-4bd9-9a95-ae0c9f381dff}" ma:internalName="TaxCatchAllLabel" ma:readOnly="true" ma:showField="CatchAllDataLabel" ma:web="6d260f64-b07d-4d6c-9550-69b848ed6393">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7dfce271-0b69-4bd9-9a95-ae0c9f381dff}" ma:internalName="TaxCatchAll" ma:showField="CatchAllData" ma:web="6d260f64-b07d-4d6c-9550-69b848ed6393">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260f64-b07d-4d6c-9550-69b848ed6393"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TaxKeywordTaxHTField" ma:index="45"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6"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19a5fd-e7dc-421b-8e17-0322c3323fdb"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Location" ma:index="47" nillable="true" ma:displayName="Location" ma:internalName="MediaServiceLocation" ma:readOnly="true">
      <xsd:simpleType>
        <xsd:restriction base="dms:Text"/>
      </xsd:simpleType>
    </xsd:element>
    <xsd:element name="_Flow_SignoffStatus" ma:index="4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0CE2A45-96ED-4FFF-9BE6-75D89475DA99}">
  <ds:schemaRefs>
    <ds:schemaRef ds:uri="http://schemas.microsoft.com/sharepoint/v3/contenttype/forms"/>
  </ds:schemaRefs>
</ds:datastoreItem>
</file>

<file path=customXml/itemProps2.xml><?xml version="1.0" encoding="utf-8"?>
<ds:datastoreItem xmlns:ds="http://schemas.openxmlformats.org/officeDocument/2006/customXml" ds:itemID="{AC70C3D1-5D04-4467-B7E0-AA5757B2D8F8}">
  <ds:schemaRefs>
    <ds:schemaRef ds:uri="http://schemas.microsoft.com/sharepoint/events"/>
  </ds:schemaRefs>
</ds:datastoreItem>
</file>

<file path=customXml/itemProps3.xml><?xml version="1.0" encoding="utf-8"?>
<ds:datastoreItem xmlns:ds="http://schemas.openxmlformats.org/officeDocument/2006/customXml" ds:itemID="{E5491480-7C68-464B-AB7D-3883D72FD391}">
  <ds:schemaRefs>
    <ds:schemaRef ds:uri="http://schemas.microsoft.com/office/2006/metadata/properties"/>
    <ds:schemaRef ds:uri="http://schemas.microsoft.com/office/infopath/2007/PartnerControls"/>
    <ds:schemaRef ds:uri="ca283e0b-db31-4043-a2ef-b80661bf084a"/>
    <ds:schemaRef ds:uri="6d260f64-b07d-4d6c-9550-69b848ed6393"/>
    <ds:schemaRef ds:uri="http://schemas.microsoft.com/sharepoint/v4"/>
    <ds:schemaRef ds:uri="5519a5fd-e7dc-421b-8e17-0322c3323fdb"/>
    <ds:schemaRef ds:uri="http://schemas.microsoft.com/sharepoint.v3"/>
  </ds:schemaRefs>
</ds:datastoreItem>
</file>

<file path=customXml/itemProps4.xml><?xml version="1.0" encoding="utf-8"?>
<ds:datastoreItem xmlns:ds="http://schemas.openxmlformats.org/officeDocument/2006/customXml" ds:itemID="{1E80E9F1-5117-4561-91B5-380976197B8C}">
  <ds:schemaRefs>
    <ds:schemaRef ds:uri="Microsoft.SharePoint.Taxonomy.ContentTypeSync"/>
  </ds:schemaRefs>
</ds:datastoreItem>
</file>

<file path=customXml/itemProps5.xml><?xml version="1.0" encoding="utf-8"?>
<ds:datastoreItem xmlns:ds="http://schemas.openxmlformats.org/officeDocument/2006/customXml" ds:itemID="{723F7BF8-C54B-40D9-82BF-828E22384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6d260f64-b07d-4d6c-9550-69b848ed6393"/>
    <ds:schemaRef ds:uri="5519a5fd-e7dc-421b-8e17-0322c3323f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EA30EC79-CC56-4CBF-957C-E526F2A2EC1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Zoe Meijer</cp:lastModifiedBy>
  <cp:revision/>
  <dcterms:created xsi:type="dcterms:W3CDTF">2017-11-15T21:17:43Z</dcterms:created>
  <dcterms:modified xsi:type="dcterms:W3CDTF">2022-06-14T07:09:58Z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0x0101009BA85F8052A6DA4FA3E31FF9F74C697000E111512CB0987945B2A0E5F2F65DD1E0</vt:lpwstr>
  </property>
  <property fmtid="{D5CDD505-2E9C-101B-9397-08002B2CF9AE}" pid="3" name="OfficeDivision">
    <vt:lpwstr>3;#Sudan-4020|320d4483-207c-4ab0-b1e6-4a4d50659840</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ies>
</file>