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vinay.singh\OneDrive - United Nations Development Programme\Desktop\Annual Report Financials\"/>
    </mc:Choice>
  </mc:AlternateContent>
  <xr:revisionPtr revIDLastSave="0" documentId="13_ncr:1_{1C3DE130-1619-4C0B-87A1-7944A9519589}" xr6:coauthVersionLast="46" xr6:coauthVersionMax="46" xr10:uidLastSave="{00000000-0000-0000-0000-000000000000}"/>
  <bookViews>
    <workbookView xWindow="-120" yWindow="-16320" windowWidth="29040" windowHeight="15840" xr2:uid="{C89D8DFC-3665-4B27-95A3-9B6921651037}"/>
  </bookViews>
  <sheets>
    <sheet name="Com. Project Delivery UNDP&amp;IOM" sheetId="4" r:id="rId1"/>
    <sheet name="Delivery Status UNDP" sheetId="1" r:id="rId2"/>
    <sheet name="Delivery Status IOM" sheetId="3" r:id="rId3"/>
    <sheet name="Budgets Working Sheet" sheetId="2" r:id="rId4"/>
  </sheets>
  <externalReferences>
    <externalReference r:id="rId5"/>
  </externalReferences>
  <definedNames>
    <definedName name="Activity">[1]List!$C$38:$C$63</definedName>
    <definedName name="Country">[1]List!$C$20:$C$35</definedName>
    <definedName name="Generic">[1]List!$C$67:$C$72</definedName>
    <definedName name="_xlnm.Print_Titles" localSheetId="3">'Budgets Working Sheet'!$1:$6</definedName>
    <definedName name="_xlnm.Print_Titles" localSheetId="0">'Com. Project Delivery UNDP&amp;IOM'!$1:$5</definedName>
    <definedName name="_xlnm.Print_Titles" localSheetId="2">'Delivery Status IOM'!$1:$4</definedName>
    <definedName name="_xlnm.Print_Titles" localSheetId="1">'Delivery Status UNDP'!$1:$5</definedName>
    <definedName name="Projects">[1]List!$C$7:$C$13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98" i="4" l="1"/>
  <c r="M144" i="4"/>
  <c r="M35" i="4"/>
  <c r="M100" i="4"/>
  <c r="M34" i="4"/>
  <c r="M99" i="4"/>
  <c r="M143" i="4"/>
  <c r="M192" i="4"/>
  <c r="M191" i="4"/>
  <c r="L161" i="4"/>
  <c r="M161" i="4" s="1"/>
  <c r="L158" i="4"/>
  <c r="L159" i="4"/>
  <c r="M170" i="4"/>
  <c r="M171" i="4"/>
  <c r="M172" i="4"/>
  <c r="M173" i="4"/>
  <c r="M174" i="4"/>
  <c r="M175" i="4"/>
  <c r="M176" i="4"/>
  <c r="M177" i="4"/>
  <c r="M178" i="4"/>
  <c r="M179" i="4"/>
  <c r="M180" i="4"/>
  <c r="M181" i="4"/>
  <c r="M182" i="4"/>
  <c r="M183" i="4"/>
  <c r="M184" i="4"/>
  <c r="M185" i="4"/>
  <c r="M186" i="4"/>
  <c r="M187" i="4"/>
  <c r="M188" i="4"/>
  <c r="M189" i="4"/>
  <c r="M169" i="4"/>
  <c r="M149" i="4"/>
  <c r="M150" i="4"/>
  <c r="M151" i="4"/>
  <c r="M152" i="4"/>
  <c r="M153" i="4"/>
  <c r="M154" i="4"/>
  <c r="M155" i="4"/>
  <c r="M156" i="4"/>
  <c r="M157" i="4"/>
  <c r="M158" i="4"/>
  <c r="M159" i="4"/>
  <c r="M160" i="4"/>
  <c r="M162" i="4"/>
  <c r="M163" i="4"/>
  <c r="M164" i="4"/>
  <c r="M165" i="4"/>
  <c r="M166" i="4"/>
  <c r="M148" i="4"/>
  <c r="M137" i="4"/>
  <c r="M138" i="4"/>
  <c r="M139" i="4"/>
  <c r="M140" i="4"/>
  <c r="M141" i="4"/>
  <c r="M136" i="4"/>
  <c r="M105" i="4"/>
  <c r="M106" i="4"/>
  <c r="M107" i="4"/>
  <c r="M108" i="4"/>
  <c r="M109" i="4"/>
  <c r="M110" i="4"/>
  <c r="M111" i="4"/>
  <c r="M112" i="4"/>
  <c r="M113" i="4"/>
  <c r="M114" i="4"/>
  <c r="M115" i="4"/>
  <c r="M116" i="4"/>
  <c r="M117" i="4"/>
  <c r="M118" i="4"/>
  <c r="M119" i="4"/>
  <c r="M120" i="4"/>
  <c r="M121" i="4"/>
  <c r="M122" i="4"/>
  <c r="M123" i="4"/>
  <c r="M124" i="4"/>
  <c r="M125" i="4"/>
  <c r="M126" i="4"/>
  <c r="M127" i="4"/>
  <c r="M128" i="4"/>
  <c r="M129" i="4"/>
  <c r="M130" i="4"/>
  <c r="M131" i="4"/>
  <c r="M132" i="4"/>
  <c r="M133" i="4"/>
  <c r="M104" i="4"/>
  <c r="M90" i="4"/>
  <c r="M91" i="4"/>
  <c r="M92" i="4"/>
  <c r="M93" i="4"/>
  <c r="M94" i="4"/>
  <c r="M95" i="4"/>
  <c r="M96" i="4"/>
  <c r="M97" i="4"/>
  <c r="M89" i="4"/>
  <c r="M83" i="4"/>
  <c r="M84" i="4"/>
  <c r="M85" i="4"/>
  <c r="M86" i="4"/>
  <c r="M82" i="4"/>
  <c r="M76" i="4"/>
  <c r="M77" i="4"/>
  <c r="M78" i="4"/>
  <c r="M79" i="4"/>
  <c r="M75" i="4"/>
  <c r="M60" i="4"/>
  <c r="M61" i="4"/>
  <c r="M62" i="4"/>
  <c r="M63" i="4"/>
  <c r="M64" i="4"/>
  <c r="M65" i="4"/>
  <c r="M66" i="4"/>
  <c r="M67" i="4"/>
  <c r="M68" i="4"/>
  <c r="M69" i="4"/>
  <c r="M59" i="4"/>
  <c r="M56" i="4"/>
  <c r="M57" i="4"/>
  <c r="M55" i="4"/>
  <c r="M40" i="4"/>
  <c r="M41" i="4"/>
  <c r="M42" i="4"/>
  <c r="M43" i="4"/>
  <c r="M44" i="4"/>
  <c r="M45" i="4"/>
  <c r="M46" i="4"/>
  <c r="M47" i="4"/>
  <c r="M48" i="4"/>
  <c r="M49" i="4"/>
  <c r="M39" i="4"/>
  <c r="M28" i="4"/>
  <c r="M29" i="4"/>
  <c r="M30" i="4"/>
  <c r="M31" i="4"/>
  <c r="M32" i="4"/>
  <c r="M27" i="4"/>
  <c r="M20" i="4"/>
  <c r="M25" i="4" s="1"/>
  <c r="M21" i="4"/>
  <c r="M22" i="4"/>
  <c r="M23" i="4"/>
  <c r="M24" i="4"/>
  <c r="M19" i="4"/>
  <c r="M9" i="4"/>
  <c r="M10" i="4"/>
  <c r="M11" i="4"/>
  <c r="M12" i="4"/>
  <c r="M8" i="4"/>
  <c r="M134" i="1"/>
  <c r="N8" i="1"/>
  <c r="N10" i="1"/>
  <c r="N11" i="1"/>
  <c r="N19" i="1"/>
  <c r="N20" i="1"/>
  <c r="N21" i="1"/>
  <c r="N22" i="1"/>
  <c r="N23" i="1"/>
  <c r="N24" i="1"/>
  <c r="N27" i="1"/>
  <c r="N28" i="1"/>
  <c r="N29" i="1"/>
  <c r="N30" i="1"/>
  <c r="N31" i="1"/>
  <c r="N32" i="1"/>
  <c r="N39" i="1"/>
  <c r="N40" i="1"/>
  <c r="N41" i="1"/>
  <c r="N42" i="1"/>
  <c r="N43" i="1"/>
  <c r="N44" i="1"/>
  <c r="N45" i="1"/>
  <c r="N46" i="1"/>
  <c r="N47" i="1"/>
  <c r="N48" i="1"/>
  <c r="N49" i="1"/>
  <c r="N55" i="1"/>
  <c r="N56" i="1"/>
  <c r="N57" i="1"/>
  <c r="N59" i="1"/>
  <c r="N60" i="1"/>
  <c r="N61" i="1"/>
  <c r="N62" i="1"/>
  <c r="N63" i="1"/>
  <c r="N66" i="1"/>
  <c r="N67" i="1"/>
  <c r="N68" i="1"/>
  <c r="N69" i="1"/>
  <c r="N75" i="1"/>
  <c r="N76" i="1"/>
  <c r="N77" i="1"/>
  <c r="N78" i="1"/>
  <c r="N79" i="1"/>
  <c r="N82" i="1"/>
  <c r="N83" i="1"/>
  <c r="N84" i="1"/>
  <c r="N85" i="1"/>
  <c r="N86" i="1"/>
  <c r="N89" i="1"/>
  <c r="N90" i="1"/>
  <c r="N91" i="1"/>
  <c r="N92" i="1"/>
  <c r="N93" i="1"/>
  <c r="N94" i="1"/>
  <c r="N95" i="1"/>
  <c r="N96" i="1"/>
  <c r="N97" i="1"/>
  <c r="N105" i="1"/>
  <c r="N106" i="1"/>
  <c r="N107" i="1"/>
  <c r="N108" i="1"/>
  <c r="N109" i="1"/>
  <c r="N110" i="1"/>
  <c r="N111" i="1"/>
  <c r="N112" i="1"/>
  <c r="N113" i="1"/>
  <c r="N114" i="1"/>
  <c r="N115" i="1"/>
  <c r="N116" i="1"/>
  <c r="N117" i="1"/>
  <c r="N118" i="1"/>
  <c r="N119" i="1"/>
  <c r="N120" i="1"/>
  <c r="N121" i="1"/>
  <c r="N122" i="1"/>
  <c r="N123" i="1"/>
  <c r="N125" i="1"/>
  <c r="N126" i="1"/>
  <c r="N129" i="1"/>
  <c r="N131" i="1"/>
  <c r="N132" i="1"/>
  <c r="N133" i="1"/>
  <c r="N136" i="1"/>
  <c r="N137" i="1"/>
  <c r="N138" i="1"/>
  <c r="N139" i="1"/>
  <c r="N140" i="1"/>
  <c r="N141" i="1"/>
  <c r="N150" i="1"/>
  <c r="N155" i="1"/>
  <c r="N156" i="1"/>
  <c r="N157" i="1"/>
  <c r="N163" i="1"/>
  <c r="N164" i="1"/>
  <c r="N165" i="1"/>
  <c r="N166" i="1"/>
  <c r="N171" i="1"/>
  <c r="N172" i="1"/>
  <c r="N173" i="1"/>
  <c r="N174" i="1"/>
  <c r="N175" i="1"/>
  <c r="N176" i="1"/>
  <c r="N177" i="1"/>
  <c r="N178" i="1"/>
  <c r="N179" i="1"/>
  <c r="N180" i="1"/>
  <c r="N181" i="1"/>
  <c r="N182" i="1"/>
  <c r="N183" i="1"/>
  <c r="N184" i="1"/>
  <c r="N185" i="1"/>
  <c r="N186" i="1"/>
  <c r="N187" i="1"/>
  <c r="N188" i="1"/>
  <c r="N189" i="1"/>
  <c r="L100" i="4"/>
  <c r="L35" i="4"/>
  <c r="L192" i="4"/>
  <c r="K205" i="4"/>
  <c r="K206" i="4" s="1"/>
  <c r="J205" i="4"/>
  <c r="J206" i="4" s="1"/>
  <c r="I205" i="4"/>
  <c r="I206" i="4" s="1"/>
  <c r="H205" i="4"/>
  <c r="H206" i="4" s="1"/>
  <c r="J203" i="4"/>
  <c r="H203" i="4"/>
  <c r="K202" i="4"/>
  <c r="K203" i="4" s="1"/>
  <c r="J202" i="4"/>
  <c r="I202" i="4"/>
  <c r="I203" i="4" s="1"/>
  <c r="I207" i="4" s="1"/>
  <c r="I209" i="4" s="1"/>
  <c r="H202" i="4"/>
  <c r="K190" i="4"/>
  <c r="L170" i="4"/>
  <c r="L169" i="4"/>
  <c r="K167" i="4"/>
  <c r="L160" i="4"/>
  <c r="L154" i="4"/>
  <c r="L153" i="4"/>
  <c r="L152" i="4"/>
  <c r="L151" i="4"/>
  <c r="L149" i="4"/>
  <c r="L148" i="4"/>
  <c r="L144" i="4"/>
  <c r="L142" i="4"/>
  <c r="K142" i="4"/>
  <c r="K134" i="4"/>
  <c r="L130" i="4"/>
  <c r="L128" i="4"/>
  <c r="L127" i="4"/>
  <c r="L124" i="4"/>
  <c r="L104" i="4"/>
  <c r="L98" i="4"/>
  <c r="K98" i="4"/>
  <c r="L87" i="4"/>
  <c r="K87" i="4"/>
  <c r="L80" i="4"/>
  <c r="K80" i="4"/>
  <c r="L65" i="4"/>
  <c r="L70" i="4" s="1"/>
  <c r="L64" i="4"/>
  <c r="L53" i="4"/>
  <c r="K52" i="4"/>
  <c r="K51" i="4"/>
  <c r="K50" i="4"/>
  <c r="L33" i="4"/>
  <c r="K33" i="4"/>
  <c r="L25" i="4"/>
  <c r="K25" i="4"/>
  <c r="L12" i="4"/>
  <c r="L9" i="4"/>
  <c r="Q225" i="3"/>
  <c r="Q226" i="3" s="1"/>
  <c r="Q227" i="3" s="1"/>
  <c r="Q229" i="3" s="1"/>
  <c r="P225" i="3"/>
  <c r="P226" i="3" s="1"/>
  <c r="O225" i="3"/>
  <c r="O226" i="3" s="1"/>
  <c r="N225" i="3"/>
  <c r="N226" i="3" s="1"/>
  <c r="Q222" i="3"/>
  <c r="Q223" i="3" s="1"/>
  <c r="P222" i="3"/>
  <c r="P223" i="3" s="1"/>
  <c r="O222" i="3"/>
  <c r="O223" i="3" s="1"/>
  <c r="N222" i="3"/>
  <c r="N223" i="3" s="1"/>
  <c r="V210" i="3"/>
  <c r="V212" i="3" s="1"/>
  <c r="T206" i="3"/>
  <c r="S206" i="3"/>
  <c r="T183" i="3"/>
  <c r="S183" i="3"/>
  <c r="U166" i="3"/>
  <c r="T158" i="3"/>
  <c r="S158" i="3"/>
  <c r="T150" i="3"/>
  <c r="S150" i="3"/>
  <c r="T114" i="3"/>
  <c r="S114" i="3"/>
  <c r="T92" i="3"/>
  <c r="S92" i="3"/>
  <c r="U91" i="3"/>
  <c r="U90" i="3"/>
  <c r="U89" i="3"/>
  <c r="U88" i="3"/>
  <c r="U87" i="3"/>
  <c r="T85" i="3"/>
  <c r="S85" i="3"/>
  <c r="U84" i="3"/>
  <c r="T77" i="3"/>
  <c r="S77" i="3"/>
  <c r="U76" i="3"/>
  <c r="U74" i="3"/>
  <c r="U73" i="3"/>
  <c r="U71" i="3"/>
  <c r="U70" i="3"/>
  <c r="U69" i="3"/>
  <c r="T62" i="3"/>
  <c r="S62" i="3"/>
  <c r="T32" i="3"/>
  <c r="S32" i="3"/>
  <c r="T24" i="3"/>
  <c r="S24" i="3"/>
  <c r="T16" i="3"/>
  <c r="S16" i="3"/>
  <c r="U15" i="3"/>
  <c r="U9" i="3"/>
  <c r="T207" i="3" l="1"/>
  <c r="T208" i="3" s="1"/>
  <c r="T209" i="3" s="1"/>
  <c r="S207" i="3"/>
  <c r="S208" i="3" s="1"/>
  <c r="S209" i="3" s="1"/>
  <c r="T159" i="3"/>
  <c r="T160" i="3" s="1"/>
  <c r="T161" i="3" s="1"/>
  <c r="N80" i="1"/>
  <c r="M167" i="4"/>
  <c r="M142" i="4"/>
  <c r="M87" i="4"/>
  <c r="M33" i="4"/>
  <c r="S115" i="3"/>
  <c r="S116" i="3" s="1"/>
  <c r="S117" i="3" s="1"/>
  <c r="S159" i="3"/>
  <c r="S160" i="3" s="1"/>
  <c r="S161" i="3" s="1"/>
  <c r="N87" i="1"/>
  <c r="N142" i="1"/>
  <c r="N98" i="1"/>
  <c r="N33" i="1"/>
  <c r="N53" i="1"/>
  <c r="N25" i="1"/>
  <c r="K143" i="4"/>
  <c r="K144" i="4" s="1"/>
  <c r="K145" i="4" s="1"/>
  <c r="L190" i="4"/>
  <c r="M53" i="4"/>
  <c r="K191" i="4"/>
  <c r="M80" i="4"/>
  <c r="L134" i="4"/>
  <c r="L143" i="4" s="1"/>
  <c r="L145" i="4" s="1"/>
  <c r="K207" i="4"/>
  <c r="K209" i="4" s="1"/>
  <c r="M134" i="4"/>
  <c r="K53" i="4"/>
  <c r="M98" i="4"/>
  <c r="M190" i="4"/>
  <c r="T115" i="3"/>
  <c r="T116" i="3" s="1"/>
  <c r="T117" i="3" s="1"/>
  <c r="S33" i="3"/>
  <c r="S34" i="3" s="1"/>
  <c r="T33" i="3"/>
  <c r="T34" i="3" s="1"/>
  <c r="T35" i="3" s="1"/>
  <c r="U210" i="3"/>
  <c r="W210" i="3" s="1"/>
  <c r="H207" i="4"/>
  <c r="H209" i="4" s="1"/>
  <c r="L99" i="4"/>
  <c r="L101" i="4" s="1"/>
  <c r="L167" i="4"/>
  <c r="L191" i="4" s="1"/>
  <c r="L193" i="4" s="1"/>
  <c r="L17" i="4"/>
  <c r="L34" i="4" s="1"/>
  <c r="L36" i="4" s="1"/>
  <c r="K192" i="4"/>
  <c r="K193" i="4" s="1"/>
  <c r="P227" i="3"/>
  <c r="N227" i="3"/>
  <c r="N229" i="3" s="1"/>
  <c r="O227" i="3"/>
  <c r="O229" i="3" s="1"/>
  <c r="S35" i="3" l="1"/>
  <c r="S210" i="3" s="1"/>
  <c r="M193" i="4"/>
  <c r="M145" i="4"/>
  <c r="L194" i="4"/>
  <c r="M194" i="4" s="1"/>
  <c r="T210" i="3"/>
  <c r="U211" i="3"/>
  <c r="W211" i="3" s="1"/>
  <c r="U212" i="3" l="1"/>
  <c r="W212" i="3" s="1"/>
  <c r="L148" i="1"/>
  <c r="N148" i="1" s="1"/>
  <c r="L128" i="1"/>
  <c r="N128" i="1" s="1"/>
  <c r="L151" i="1"/>
  <c r="N151" i="1" s="1"/>
  <c r="L130" i="1"/>
  <c r="N130" i="1" s="1"/>
  <c r="L154" i="1"/>
  <c r="N154" i="1" s="1"/>
  <c r="L192" i="1"/>
  <c r="L144" i="1"/>
  <c r="L160" i="1"/>
  <c r="N160" i="1" s="1"/>
  <c r="L127" i="1"/>
  <c r="N127" i="1" s="1"/>
  <c r="L124" i="1"/>
  <c r="N124" i="1" s="1"/>
  <c r="L9" i="1"/>
  <c r="N9" i="1" s="1"/>
  <c r="N17" i="1" s="1"/>
  <c r="N34" i="1" s="1"/>
  <c r="L153" i="1"/>
  <c r="N153" i="1" s="1"/>
  <c r="L35" i="1"/>
  <c r="L159" i="1"/>
  <c r="N159" i="1" s="1"/>
  <c r="L152" i="1"/>
  <c r="N152" i="1" s="1"/>
  <c r="L149" i="1"/>
  <c r="N149" i="1" s="1"/>
  <c r="L12" i="1"/>
  <c r="N12" i="1" s="1"/>
  <c r="L170" i="1"/>
  <c r="N170" i="1" s="1"/>
  <c r="L162" i="1"/>
  <c r="N162" i="1" s="1"/>
  <c r="L169" i="1"/>
  <c r="N169" i="1" s="1"/>
  <c r="L100" i="1"/>
  <c r="L161" i="1"/>
  <c r="N161" i="1" s="1"/>
  <c r="L65" i="1"/>
  <c r="N65" i="1" s="1"/>
  <c r="L64" i="1"/>
  <c r="N64" i="1" s="1"/>
  <c r="N70" i="1" s="1"/>
  <c r="N99" i="1" s="1"/>
  <c r="L158" i="1"/>
  <c r="N158" i="1" s="1"/>
  <c r="L104" i="1"/>
  <c r="N104" i="1" s="1"/>
  <c r="K206" i="2"/>
  <c r="K207" i="2" s="1"/>
  <c r="J206" i="2"/>
  <c r="J207" i="2" s="1"/>
  <c r="I206" i="2"/>
  <c r="I207" i="2" s="1"/>
  <c r="H206" i="2"/>
  <c r="H207" i="2" s="1"/>
  <c r="I204" i="2"/>
  <c r="I208" i="2" s="1"/>
  <c r="I210" i="2" s="1"/>
  <c r="K203" i="2"/>
  <c r="K204" i="2" s="1"/>
  <c r="J203" i="2"/>
  <c r="J204" i="2" s="1"/>
  <c r="I203" i="2"/>
  <c r="H203" i="2"/>
  <c r="H204" i="2" s="1"/>
  <c r="P195" i="2"/>
  <c r="V194" i="2"/>
  <c r="P194" i="2"/>
  <c r="M194" i="2"/>
  <c r="V193" i="2"/>
  <c r="V195" i="2" s="1"/>
  <c r="T193" i="2"/>
  <c r="T194" i="2" s="1"/>
  <c r="R193" i="2"/>
  <c r="R194" i="2" s="1"/>
  <c r="R195" i="2" s="1"/>
  <c r="P193" i="2"/>
  <c r="M193" i="2"/>
  <c r="L193" i="2"/>
  <c r="M192" i="2"/>
  <c r="L192" i="2"/>
  <c r="L194" i="2" s="1"/>
  <c r="M191" i="2"/>
  <c r="L191" i="2"/>
  <c r="K191" i="2"/>
  <c r="K168" i="2"/>
  <c r="K192" i="2" s="1"/>
  <c r="M145" i="2"/>
  <c r="M144" i="2"/>
  <c r="M146" i="2" s="1"/>
  <c r="L144" i="2"/>
  <c r="M143" i="2"/>
  <c r="L143" i="2"/>
  <c r="K143" i="2"/>
  <c r="K144" i="2" s="1"/>
  <c r="M135" i="2"/>
  <c r="L135" i="2"/>
  <c r="K135" i="2"/>
  <c r="M99" i="2"/>
  <c r="M100" i="2" s="1"/>
  <c r="L99" i="2"/>
  <c r="K99" i="2"/>
  <c r="M88" i="2"/>
  <c r="L88" i="2"/>
  <c r="K88" i="2"/>
  <c r="M81" i="2"/>
  <c r="L81" i="2"/>
  <c r="L100" i="2" s="1"/>
  <c r="K81" i="2"/>
  <c r="M71" i="2"/>
  <c r="L71" i="2"/>
  <c r="K71" i="2"/>
  <c r="K100" i="2" s="1"/>
  <c r="K59" i="2"/>
  <c r="M54" i="2"/>
  <c r="L54" i="2"/>
  <c r="K54" i="2"/>
  <c r="K53" i="2"/>
  <c r="K52" i="2"/>
  <c r="K51" i="2"/>
  <c r="K35" i="2"/>
  <c r="K36" i="2" s="1"/>
  <c r="M34" i="2"/>
  <c r="L34" i="2"/>
  <c r="K34" i="2"/>
  <c r="M26" i="2"/>
  <c r="M35" i="2" s="1"/>
  <c r="L26" i="2"/>
  <c r="K26" i="2"/>
  <c r="M18" i="2"/>
  <c r="L18" i="2"/>
  <c r="L35" i="2" s="1"/>
  <c r="K18" i="2"/>
  <c r="K14" i="2"/>
  <c r="K87" i="1"/>
  <c r="K80" i="1"/>
  <c r="K33" i="1"/>
  <c r="K25" i="1"/>
  <c r="K205" i="1"/>
  <c r="K206" i="1" s="1"/>
  <c r="J205" i="1"/>
  <c r="J206" i="1" s="1"/>
  <c r="I205" i="1"/>
  <c r="I206" i="1" s="1"/>
  <c r="H205" i="1"/>
  <c r="H206" i="1" s="1"/>
  <c r="K202" i="1"/>
  <c r="K203" i="1" s="1"/>
  <c r="J202" i="1"/>
  <c r="J203" i="1" s="1"/>
  <c r="I202" i="1"/>
  <c r="I203" i="1" s="1"/>
  <c r="H202" i="1"/>
  <c r="H203" i="1" s="1"/>
  <c r="N190" i="1" l="1"/>
  <c r="N35" i="1"/>
  <c r="N36" i="1"/>
  <c r="N100" i="1"/>
  <c r="N101" i="1" s="1"/>
  <c r="N134" i="1"/>
  <c r="N143" i="1" s="1"/>
  <c r="N167" i="1"/>
  <c r="H207" i="1"/>
  <c r="H209" i="1" s="1"/>
  <c r="L167" i="1"/>
  <c r="K207" i="1"/>
  <c r="K209" i="1" s="1"/>
  <c r="K101" i="2"/>
  <c r="K102" i="2" s="1"/>
  <c r="L36" i="2"/>
  <c r="L37" i="2" s="1"/>
  <c r="M101" i="2"/>
  <c r="M102" i="2"/>
  <c r="M195" i="2" s="1"/>
  <c r="K145" i="2"/>
  <c r="K146" i="2" s="1"/>
  <c r="M37" i="2"/>
  <c r="M36" i="2"/>
  <c r="L101" i="2"/>
  <c r="L102" i="2" s="1"/>
  <c r="K193" i="2"/>
  <c r="K194" i="2" s="1"/>
  <c r="K195" i="2" s="1"/>
  <c r="H208" i="2"/>
  <c r="H210" i="2" s="1"/>
  <c r="K208" i="2"/>
  <c r="K210" i="2" s="1"/>
  <c r="K37" i="2"/>
  <c r="T195" i="2"/>
  <c r="L145" i="2"/>
  <c r="L146" i="2" s="1"/>
  <c r="I207" i="1"/>
  <c r="I209" i="1" s="1"/>
  <c r="N191" i="1" l="1"/>
  <c r="N192" i="1"/>
  <c r="N193" i="1" s="1"/>
  <c r="N144" i="1"/>
  <c r="N145" i="1" s="1"/>
  <c r="L195" i="2"/>
  <c r="L17" i="1" l="1"/>
  <c r="L25" i="1"/>
  <c r="L33" i="1"/>
  <c r="K50" i="1"/>
  <c r="K51" i="1"/>
  <c r="K52" i="1"/>
  <c r="L53" i="1"/>
  <c r="L70" i="1"/>
  <c r="L80" i="1"/>
  <c r="L87" i="1"/>
  <c r="L98" i="1"/>
  <c r="K134" i="1"/>
  <c r="L134" i="1"/>
  <c r="L142" i="1"/>
  <c r="L190" i="1"/>
  <c r="K53" i="1" l="1"/>
  <c r="L143" i="1"/>
  <c r="L34" i="1"/>
  <c r="K98" i="1"/>
  <c r="K142" i="1"/>
  <c r="K143" i="1" s="1"/>
  <c r="K144" i="1" s="1"/>
  <c r="K145" i="1" s="1"/>
  <c r="K190" i="1"/>
  <c r="L99" i="1"/>
  <c r="L191" i="1"/>
  <c r="K167" i="1"/>
  <c r="L145" i="1" l="1"/>
  <c r="L36" i="1"/>
  <c r="K191" i="1"/>
  <c r="K192" i="1" s="1"/>
  <c r="K193" i="1" s="1"/>
  <c r="L193" i="1"/>
  <c r="L101" i="1"/>
  <c r="L194" i="1" l="1"/>
  <c r="K13" i="4"/>
  <c r="K17" i="4" s="1"/>
  <c r="K34" i="4" s="1"/>
  <c r="M17" i="4"/>
  <c r="M36" i="4" l="1"/>
  <c r="K35" i="4"/>
  <c r="K36" i="4" s="1"/>
  <c r="K13" i="1" l="1"/>
  <c r="K17" i="1" s="1"/>
  <c r="K34" i="1" s="1"/>
  <c r="K35" i="1" l="1"/>
  <c r="K36" i="1" s="1"/>
  <c r="K58" i="1"/>
  <c r="K70" i="1" s="1"/>
  <c r="K99" i="1" s="1"/>
  <c r="K100" i="1" l="1"/>
  <c r="K101" i="1" s="1"/>
  <c r="K194" i="1" s="1"/>
  <c r="N194" i="1" s="1"/>
  <c r="M70" i="4"/>
  <c r="K58" i="4"/>
  <c r="K70" i="4"/>
  <c r="K99" i="4"/>
  <c r="K100" i="4" s="1"/>
  <c r="M101" i="4" l="1"/>
  <c r="K101" i="4"/>
  <c r="K194"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tc={8D0CBBA4-94D3-4103-8B85-FB9B5D0BDF1C}</author>
    <author>tc={DA23A5DF-97FC-4924-91EC-E65F0073982B}</author>
  </authors>
  <commentList>
    <comment ref="U73" authorId="0" shapeId="0" xr:uid="{8D0CBBA4-94D3-4103-8B85-FB9B5D0BDF1C}">
      <text>
        <t>[Threaded comment]
Your version of Excel allows you to read this threaded comment; however, any edits to it will get removed if the file is opened in a newer version of Excel. Learn more: https://go.microsoft.com/fwlink/?linkid=870924
Comment:
    This budget line was for previously categorized as Supplies</t>
      </text>
    </comment>
    <comment ref="U76" authorId="1" shapeId="0" xr:uid="{DA23A5DF-97FC-4924-91EC-E65F0073982B}">
      <text>
        <t>[Threaded comment]
Your version of Excel allows you to read this threaded comment; however, any edits to it will get removed if the file is opened in a newer version of Excel. Learn more: https://go.microsoft.com/fwlink/?linkid=870924
Comment:
    This budget line was originally Supplies - 20,000 and Travel-10,000</t>
      </text>
    </comment>
  </commentList>
</comments>
</file>

<file path=xl/sharedStrings.xml><?xml version="1.0" encoding="utf-8"?>
<sst xmlns="http://schemas.openxmlformats.org/spreadsheetml/2006/main" count="2619" uniqueCount="249">
  <si>
    <t>Annual Workplan January 2021- June 2022 (Climate Security Project)</t>
  </si>
  <si>
    <t>Project Number:</t>
  </si>
  <si>
    <t>00121078</t>
  </si>
  <si>
    <t>Title:</t>
  </si>
  <si>
    <t>Climate Security Project</t>
  </si>
  <si>
    <t>EXPECTED  OUTPUTS</t>
  </si>
  <si>
    <t>PLANNED ACTIVITIES</t>
  </si>
  <si>
    <t>TIMEFRAME</t>
  </si>
  <si>
    <t>RESPONSIBLE PARTY</t>
  </si>
  <si>
    <t>Focus Countries</t>
  </si>
  <si>
    <t>Q1</t>
  </si>
  <si>
    <t>Q2</t>
  </si>
  <si>
    <t>Q3</t>
  </si>
  <si>
    <t>Q4</t>
  </si>
  <si>
    <t>Dept ID</t>
  </si>
  <si>
    <t>Budget Code &amp; Description</t>
  </si>
  <si>
    <t>Kiribati</t>
  </si>
  <si>
    <t>Tuvalu</t>
  </si>
  <si>
    <t>RMI- IOM</t>
  </si>
  <si>
    <t>Outcome 1: Country and Regional capacity established and strengthed to address their climate security priorities.</t>
  </si>
  <si>
    <t>Output 1.1</t>
  </si>
  <si>
    <t>Dedicated catalytic local capacity in 3 CANNCC Atoll Nations driving country level project mplementation, dialogue, analysis and direction on critical climate security issues.</t>
  </si>
  <si>
    <t>Activity 1.1.1</t>
  </si>
  <si>
    <t>Building local Capacity by identifying and recruiting country focal points as country ordinators in Tuvalu, Kiribati and RMI</t>
  </si>
  <si>
    <t>UNDP</t>
  </si>
  <si>
    <t>B0413</t>
  </si>
  <si>
    <t>71400- SC Costs</t>
  </si>
  <si>
    <t>B0437</t>
  </si>
  <si>
    <t>71400 - SC Costs</t>
  </si>
  <si>
    <t>IOM</t>
  </si>
  <si>
    <t>RMI</t>
  </si>
  <si>
    <t>B0415</t>
  </si>
  <si>
    <t>Activity 1.1.2</t>
  </si>
  <si>
    <t>Identify implementation priorities and approach to climate security profiling</t>
  </si>
  <si>
    <t>75700 - Learning Costs</t>
  </si>
  <si>
    <t>Activity 1.1.3</t>
  </si>
  <si>
    <t>Establish long term cross governmental capacity for climate security coordination</t>
  </si>
  <si>
    <t>71600 - Travel</t>
  </si>
  <si>
    <t xml:space="preserve">OUTPUT TOTAL 1.1  </t>
  </si>
  <si>
    <t>Output 1.2</t>
  </si>
  <si>
    <t>Dedicated facility established to provide high-level dedicated policy advce to atoll nations on climate secuirty on an on demand basis.</t>
  </si>
  <si>
    <t>Activity 1.2.1</t>
  </si>
  <si>
    <t>Provide current support and establish a more permanent support to the Chair of CANCC in form of an advisor and strengthen partnership mechanisms with the UN.</t>
  </si>
  <si>
    <t>71200- International Consultant</t>
  </si>
  <si>
    <t>71600-Travel</t>
  </si>
  <si>
    <t>71200 - International Consultant</t>
  </si>
  <si>
    <t>71600 -Travel</t>
  </si>
  <si>
    <t xml:space="preserve">OUTPUT TOTAL 1.2  </t>
  </si>
  <si>
    <t>Output 1.3</t>
  </si>
  <si>
    <t>Co-ordination capacity strengtheened in the Pacific Islands Forum to support the developing regional understanding of climate security and feeding into the Boe Declaration Action Plan</t>
  </si>
  <si>
    <t>Activity 1.3.1</t>
  </si>
  <si>
    <t>Strenthen capacity of Pacific Islands Forum (PIFS) to manage regionally focused activities of the project, foster collaboration amongst key stakeholders in the region, provide support to the country co-ordiantors and feed into releant reporting and decifiosn making processes linkrf to the Boe Declaration and relevant regional and international fora</t>
  </si>
  <si>
    <t xml:space="preserve">OUTPUT TOTAL 1.3  </t>
  </si>
  <si>
    <t>Total Outcome 1  (excluding GMS)</t>
  </si>
  <si>
    <t>GMS Costs Apportioned to Outcome 1</t>
  </si>
  <si>
    <t>75100-GMS</t>
  </si>
  <si>
    <t>TOTAL OUTCOME 1 INCLUDING GMS</t>
  </si>
  <si>
    <t>Outcome 2: Strengthen ability of key stakeholders in Pacific countries to understand, articulate and mitigate security threats of climate change with a particular focus to atoll nations.</t>
  </si>
  <si>
    <t>Output 2.1</t>
  </si>
  <si>
    <t>3 country specific Climate Security Profiles developed to identify critical climate security issues as the basis of action ,resource mobilization and advocacy in Kiribati, RMI and Tuvalu, building on the existing assessments.</t>
  </si>
  <si>
    <t>Acitivity 2.1.1</t>
  </si>
  <si>
    <t>Conduct consultation on objectives, focus and purpose of Climate Security Profiles</t>
  </si>
  <si>
    <t>71200 - Contractual Service / International Consultant</t>
  </si>
  <si>
    <t>Activity 2.1.2</t>
  </si>
  <si>
    <t>Identify gaps in relevant information availability and sources relating to Climate Security in the 3 Pacific Nations</t>
  </si>
  <si>
    <t>Activity 2.1.3</t>
  </si>
  <si>
    <t>Design methodology/approach to develop National Climate Security Profiles drawing on the UN Conceptual Approach for Climate Related Security Measurements</t>
  </si>
  <si>
    <t>Activity 2.1.4</t>
  </si>
  <si>
    <t>Develop 3 National Climate Security Profiles (CSP) - one for each Atoll country .</t>
  </si>
  <si>
    <t>Activity 2.1.5</t>
  </si>
  <si>
    <t>Identify and recommend policy and management frameworks (e.g. National Security Policies , Climate Change Profiles)</t>
  </si>
  <si>
    <t>n/a</t>
  </si>
  <si>
    <t xml:space="preserve">OUTPUT TOTAL 2.1 </t>
  </si>
  <si>
    <t>Output 2.2</t>
  </si>
  <si>
    <t>Country focused consultative process and outreach arrangements established in Tuvalu and RMI that help to inform, validate and address and respond to climate change security risks overtime.</t>
  </si>
  <si>
    <t>Activity 2.2.1</t>
  </si>
  <si>
    <t>Building on existing mechanisms to design and reach agreement on country specific collaborative arrangements to support ongoing inclusive dialogue and decision-making processes. (Two meetings in each country, at the beginning and ending of the project.</t>
  </si>
  <si>
    <t>71200- Contractual Service / Consultant</t>
  </si>
  <si>
    <t>75700 - Learning Costs / Supplies</t>
  </si>
  <si>
    <t>Activity 2.2.2</t>
  </si>
  <si>
    <t>Undertake inclusive dialogue and outreach in the relevant focus countries . (eg. country wide inception discussions; thematic focused dialogue and outreach; other innovative ways to engage unique perspectives including diaspora)</t>
  </si>
  <si>
    <t>75700- Learning Costs</t>
  </si>
  <si>
    <t>Travel</t>
  </si>
  <si>
    <t>72600- Grants</t>
  </si>
  <si>
    <t>Activity 2.2.3</t>
  </si>
  <si>
    <t>Build capacities of local NGO's, CSO, women, youth and community organizationsto effectively engage in the climate change security risk discourse.</t>
  </si>
  <si>
    <t xml:space="preserve">OUTPUT TOTAL 2.2  </t>
  </si>
  <si>
    <t>Output 2.3</t>
  </si>
  <si>
    <t>Pilot at least 3 initiatives that address an identified climate secuirty priority at country or the community level</t>
  </si>
  <si>
    <t>Activity 2.3.1</t>
  </si>
  <si>
    <t>Establish a criteria and process for the selection of the pilot projects to respond to climate change secuirty related risks, drawing on country level, regional and international expertise on peacebuidling and conflict prevention as well as updated the plans in place.</t>
  </si>
  <si>
    <t>Activity 2.3.2</t>
  </si>
  <si>
    <t>Develop and implement at least 3 pilot interventions, at least 1 relevant to each country of Tuvalu, RMI and Kiribati</t>
  </si>
  <si>
    <t>72300 - Materials &amp; Goods</t>
  </si>
  <si>
    <t>72600 - Grants</t>
  </si>
  <si>
    <t>OUTPUT TOTAL 2.3</t>
  </si>
  <si>
    <t>Output 2.4</t>
  </si>
  <si>
    <t>Establish a Pacific Climate Security network (PCSN)</t>
  </si>
  <si>
    <t>Activity 2.4.1</t>
  </si>
  <si>
    <t>Review existing relevant formal and informal coordination mechanisms to establish network partnerships and engage in face to face periodic meetings with all stakeholders</t>
  </si>
  <si>
    <t>71600- Travel</t>
  </si>
  <si>
    <t>Activity 2.4.2</t>
  </si>
  <si>
    <t xml:space="preserve">Develop deep dive assessments on at least one climate fragility issues (issues to be recommended by Pacific Climate Security Network) </t>
  </si>
  <si>
    <t>72100 - Contractual Services</t>
  </si>
  <si>
    <t>Activity 2.4.3</t>
  </si>
  <si>
    <t xml:space="preserve">Convene at least one regional dialogue on climate fragility issues with a focus on issues most relevant to Atoll Nations </t>
  </si>
  <si>
    <t xml:space="preserve">OUTPUT TOTAL 2.4  </t>
  </si>
  <si>
    <t>Output 2.5</t>
  </si>
  <si>
    <t>A Pacific Climate Security Assessment prepaed and presented, drawing on and feeding back into the UN Conceptual Approach to Climate Related Secuirty Risk Assessments</t>
  </si>
  <si>
    <t>Activity 2.5.1</t>
  </si>
  <si>
    <t>Engagement in dialogue with vulneable groups in communities.</t>
  </si>
  <si>
    <t>71300- Contractual Services</t>
  </si>
  <si>
    <t>Activity 2.5.2</t>
  </si>
  <si>
    <t xml:space="preserve">Engage leading experts (particularly from Atoll Nations) to support the translation of the global UN Conceptual Approach </t>
  </si>
  <si>
    <t>74200- Translation Costs</t>
  </si>
  <si>
    <t>Activity 2.5.3</t>
  </si>
  <si>
    <t xml:space="preserve">Present outcome framework and any associated comprehensive assessments (see output 1.4.ii below) to the Forum Officials Sub-committee on Regional Security </t>
  </si>
  <si>
    <t>Activity 2.5.4</t>
  </si>
  <si>
    <t xml:space="preserve">Identify opportunities to ensure a strengthened regional understanding of climate security is integrated into UN reporting and analysis on the global issue </t>
  </si>
  <si>
    <t xml:space="preserve">OUTPUT TOTAL 2.5  </t>
  </si>
  <si>
    <t>Total Outcome 2  (excluding GMS)</t>
  </si>
  <si>
    <t>GMS Costs Apportioned to Outcome 2</t>
  </si>
  <si>
    <t>TOTAL OUTCOME 2 INCLUDING GMS</t>
  </si>
  <si>
    <t>Outcome 3: Atoll Nations and Pacific Island Countries to have stronger targeted advocacy in global for a combating climate change and addressing the root cause of these security threats.</t>
  </si>
  <si>
    <t>Output 3.1</t>
  </si>
  <si>
    <t>Greater awareness and reflection of positions on climate fragility and security for Pacific SIDS and low-lying Atoll Nations in relevant fora.</t>
  </si>
  <si>
    <t>Acitivity 3.1.1</t>
  </si>
  <si>
    <t>Develop agreed country level impactful advocacy strategies associated with the Country Climate Security Profiles</t>
  </si>
  <si>
    <t>71300- Local Consultant / Contratual Service - Videographer</t>
  </si>
  <si>
    <t>Activity 3.1.2</t>
  </si>
  <si>
    <t xml:space="preserve">Develop an agreed joint Regional Advocacy Strategy for targeting key fora and events </t>
  </si>
  <si>
    <t>71300- Local Consultant / Contratual Service</t>
  </si>
  <si>
    <t>Acivity 3.1.3</t>
  </si>
  <si>
    <t xml:space="preserve">Support the CANCC to convene and build consensus on their priority climate security challenges </t>
  </si>
  <si>
    <t>72400- Comm Equipment</t>
  </si>
  <si>
    <t>71300 - Local Consultant / Contractual Service</t>
  </si>
  <si>
    <t>72400 - Comm Equipment</t>
  </si>
  <si>
    <t>Activity 3.1.4</t>
  </si>
  <si>
    <t>Design and develop communication products from the Pacific</t>
  </si>
  <si>
    <t>72500 - Communications / Supplies</t>
  </si>
  <si>
    <t>71500 - UNV</t>
  </si>
  <si>
    <t>Activity 3.1.5</t>
  </si>
  <si>
    <t>Support CANCC members and stakeholders to attend key reional events to promote greater awareness of their climate security challenges</t>
  </si>
  <si>
    <t>OUTPUT TOTAL 3.1</t>
  </si>
  <si>
    <t>Output 3.2</t>
  </si>
  <si>
    <t>Identification, moblization and co-ordination of resources fro addressing the unique climate security challlenges of the focus countries.</t>
  </si>
  <si>
    <t>Activity 3.2.1</t>
  </si>
  <si>
    <t>Develop resource opportunity strategies with consultations between Atoll , Pacific Countries and donors for development of climate Security Profiles for focused countries</t>
  </si>
  <si>
    <t>Activity 3.2.2</t>
  </si>
  <si>
    <t>Support government to negotiate the inclusion of he unique climate security considerations of the Pacific in relevance to climate finance, development finance and security finance fora.</t>
  </si>
  <si>
    <t>72100- Contractual Services</t>
  </si>
  <si>
    <t>OUTPUT TOTAL 3.2</t>
  </si>
  <si>
    <t>Total Outcome 3  (excluding GMS)</t>
  </si>
  <si>
    <t>GMS Costs Apportioned to Outcome 3</t>
  </si>
  <si>
    <t>TOTAL OUTCOME 3 INCLUDING GMS</t>
  </si>
  <si>
    <t>Outcome 4: PROJECT MANAGEMENT COSTS</t>
  </si>
  <si>
    <t>Output 4.1</t>
  </si>
  <si>
    <t>Project Management Unit (PMU)</t>
  </si>
  <si>
    <t>Activity 4.1.1</t>
  </si>
  <si>
    <t xml:space="preserve"> Salary for Technical Staff - Professional Technical Staff</t>
  </si>
  <si>
    <t>61300 - NP Staff</t>
  </si>
  <si>
    <t>61300 - Staff</t>
  </si>
  <si>
    <t>Activity 4.1.2</t>
  </si>
  <si>
    <t>Salary of Technical Staff- Finance &amp; Admin</t>
  </si>
  <si>
    <t>71400- SC Staff</t>
  </si>
  <si>
    <t>Activity 4.1.3</t>
  </si>
  <si>
    <t>Conduct face to face meetings and monitoring of activites implementation in countries - PMU Travel</t>
  </si>
  <si>
    <t>Activity 4.1.4</t>
  </si>
  <si>
    <t>General Expenses including direct project costs, bills and stationery</t>
  </si>
  <si>
    <t>72500- Supplies</t>
  </si>
  <si>
    <t>Activity 4.1.5</t>
  </si>
  <si>
    <t>Computer &amp; Equipment</t>
  </si>
  <si>
    <t>72200 - Office Equipment</t>
  </si>
  <si>
    <t>72200- Office Equipment</t>
  </si>
  <si>
    <t>Activity 4.1.6</t>
  </si>
  <si>
    <t>Safety &amp; Security Clearances</t>
  </si>
  <si>
    <t>63500 - Security</t>
  </si>
  <si>
    <t>63501 - Security</t>
  </si>
  <si>
    <t>63502 - Security</t>
  </si>
  <si>
    <t>OUTPUT TOTAL 4.1</t>
  </si>
  <si>
    <t>Output 4.2</t>
  </si>
  <si>
    <t>Monitoring &amp; Evaluation</t>
  </si>
  <si>
    <t>Activity 4.2.1</t>
  </si>
  <si>
    <t>Conduct a Inception workshop to familiarize all stakeholders on the project objectives and Climate Security</t>
  </si>
  <si>
    <t>75700- Learning Costs - Inception Workshop</t>
  </si>
  <si>
    <t>Activity 4.2.2</t>
  </si>
  <si>
    <t xml:space="preserve">Conduct mid term evaluation to measure progress of project </t>
  </si>
  <si>
    <t>71200-International Consultant</t>
  </si>
  <si>
    <t>Activity 4.2.3</t>
  </si>
  <si>
    <t>Conduct a knowledge exchange forum to identify the Pacific nations needs in terms of Climate Security and existing data platforms.</t>
  </si>
  <si>
    <t>75700- Learning Costs / Supplies</t>
  </si>
  <si>
    <t xml:space="preserve">71200 - Contractual Service </t>
  </si>
  <si>
    <t>71300 - Local Consultant- M&amp; E / Contractual Service</t>
  </si>
  <si>
    <t>Activity 4.2.4</t>
  </si>
  <si>
    <t>Independent Final Evaluation</t>
  </si>
  <si>
    <t>OUTPUT TOTAL 4.2</t>
  </si>
  <si>
    <t>Total Outcome 4  (excluding GMS)</t>
  </si>
  <si>
    <t>GMS Costs Apportioned to Outcome 4</t>
  </si>
  <si>
    <t>TOTAL OUTCOME 4 INCLUDING GMS</t>
  </si>
  <si>
    <t>Workplan Total</t>
  </si>
  <si>
    <t>GMS</t>
  </si>
  <si>
    <t>Total</t>
  </si>
  <si>
    <t>WORKPLAN</t>
  </si>
  <si>
    <t>RMI - UNDP</t>
  </si>
  <si>
    <t>First Tranch</t>
  </si>
  <si>
    <t>GMS @7%</t>
  </si>
  <si>
    <t>2nd Tranch</t>
  </si>
  <si>
    <t>TOTALS AWP</t>
  </si>
  <si>
    <t>Total Funding</t>
  </si>
  <si>
    <t>Unprogrammed</t>
  </si>
  <si>
    <t>Performance-Based Tranche Breakdown</t>
  </si>
  <si>
    <t> </t>
  </si>
  <si>
    <t xml:space="preserve"> Recipient Organization 1 </t>
  </si>
  <si>
    <t xml:space="preserve"> Recipient Organization 4 </t>
  </si>
  <si>
    <t>Tranche %</t>
  </si>
  <si>
    <t>UNDP- Kiribati</t>
  </si>
  <si>
    <t>IOM-RMI</t>
  </si>
  <si>
    <t>First Tranche</t>
  </si>
  <si>
    <t>Second Tranche</t>
  </si>
  <si>
    <t>Third Tranche (as required)</t>
  </si>
  <si>
    <t xml:space="preserve"> $                          -  </t>
  </si>
  <si>
    <t xml:space="preserve"> $                        -  </t>
  </si>
  <si>
    <t>Total Budget</t>
  </si>
  <si>
    <t>Expence To Date</t>
  </si>
  <si>
    <t>Balance</t>
  </si>
  <si>
    <t>kiribati</t>
  </si>
  <si>
    <t>tuvalu</t>
  </si>
  <si>
    <t>RMI- UN</t>
  </si>
  <si>
    <t>RMI-IOM</t>
  </si>
  <si>
    <t>Balance Budget</t>
  </si>
  <si>
    <t>Expenses As of 30th September , 2021.</t>
  </si>
  <si>
    <t>Commitments as of 30th September, 2021.</t>
  </si>
  <si>
    <t>BUDGET</t>
  </si>
  <si>
    <t>Fund Code</t>
  </si>
  <si>
    <t>Donor Code</t>
  </si>
  <si>
    <t>Tranche 1 (USD)</t>
  </si>
  <si>
    <t>Tranch 2 (USD)</t>
  </si>
  <si>
    <t>TOTAL BUDGET</t>
  </si>
  <si>
    <t>EXPENSES TILL September 30 th 2021</t>
  </si>
  <si>
    <t>BALANCE</t>
  </si>
  <si>
    <t>x</t>
  </si>
  <si>
    <t>X</t>
  </si>
  <si>
    <t>Support the CANCC to convene and build consensus on their priority climate security challenges</t>
  </si>
  <si>
    <t>61100 - Staff</t>
  </si>
  <si>
    <t xml:space="preserve"> Recipient Organization 2 </t>
  </si>
  <si>
    <t xml:space="preserve"> Recipient Organization 3 </t>
  </si>
  <si>
    <t>UNDP- Tuvalu</t>
  </si>
  <si>
    <t>UNDP- RMI</t>
  </si>
  <si>
    <t xml:space="preserve"> $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</si>
</sst>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_-;\-* #,##0_-;_-* &quot;-&quot;??_-;_-@_-"/>
    <numFmt numFmtId="165" formatCode="#,##0.0"/>
    <numFmt numFmtId="166" formatCode="&quot;$&quot;#,##0.00_);[Red]\(&quot;$&quot;#,##0.00\)"/>
    <numFmt numFmtId="167" formatCode="0.000"/>
    <numFmt numFmtId="168" formatCode="0.0"/>
    <numFmt numFmtId="169" formatCode="_-* #,##0.0_-;\-* #,##0.0_-;_-* &quot;-&quot;?_-;_-@_-"/>
    <numFmt numFmtId="170" formatCode="_-* #,##0.0_-;\-* #,##0.0_-;_-* &quot;-&quot;??_-;_-@_-"/>
  </numFmts>
  <fonts count="26" x14ac:knownFonts="1">
    <font>
      <sz val="11"/>
      <color theme="1"/>
      <name val="Calibri"/>
      <family val="2"/>
      <scheme val="minor"/>
    </font>
    <font>
      <sz val="11"/>
      <color theme="1"/>
      <name val="Calibri"/>
      <family val="2"/>
      <scheme val="minor"/>
    </font>
    <font>
      <sz val="11"/>
      <color rgb="FFFF0000"/>
      <name val="Calibri"/>
      <family val="2"/>
      <scheme val="minor"/>
    </font>
    <font>
      <b/>
      <sz val="14"/>
      <color theme="1"/>
      <name val="Calibri"/>
      <family val="2"/>
      <scheme val="minor"/>
    </font>
    <font>
      <sz val="11"/>
      <name val="Calibri"/>
      <family val="2"/>
      <scheme val="minor"/>
    </font>
    <font>
      <sz val="14"/>
      <color theme="1"/>
      <name val="Calibri"/>
      <family val="2"/>
      <scheme val="minor"/>
    </font>
    <font>
      <b/>
      <sz val="14"/>
      <name val="Calibri"/>
      <family val="2"/>
      <scheme val="minor"/>
    </font>
    <font>
      <b/>
      <sz val="11"/>
      <color rgb="FF000000"/>
      <name val="Calibri"/>
      <family val="2"/>
      <scheme val="minor"/>
    </font>
    <font>
      <b/>
      <sz val="11"/>
      <name val="Calibri"/>
      <family val="2"/>
      <scheme val="minor"/>
    </font>
    <font>
      <sz val="11"/>
      <color rgb="FF000000"/>
      <name val="Calibri"/>
      <family val="2"/>
      <scheme val="minor"/>
    </font>
    <font>
      <b/>
      <sz val="18"/>
      <color rgb="FF000000"/>
      <name val="Arial Narrow"/>
      <family val="2"/>
    </font>
    <font>
      <b/>
      <sz val="12"/>
      <color rgb="FF000000"/>
      <name val="Calibri"/>
      <family val="2"/>
    </font>
    <font>
      <sz val="14"/>
      <color rgb="FF000000"/>
      <name val="Calibri"/>
      <family val="2"/>
      <scheme val="minor"/>
    </font>
    <font>
      <sz val="14"/>
      <name val="Calibri"/>
      <family val="2"/>
      <scheme val="minor"/>
    </font>
    <font>
      <i/>
      <sz val="14"/>
      <name val="Calibri"/>
      <family val="2"/>
      <scheme val="minor"/>
    </font>
    <font>
      <u/>
      <sz val="11"/>
      <color theme="10"/>
      <name val="Calibri"/>
      <family val="2"/>
      <scheme val="minor"/>
    </font>
    <font>
      <i/>
      <sz val="14"/>
      <color rgb="FF000000"/>
      <name val="Calibri"/>
      <family val="2"/>
      <scheme val="minor"/>
    </font>
    <font>
      <b/>
      <sz val="14"/>
      <color rgb="FF000000"/>
      <name val="Calibri"/>
      <family val="2"/>
      <scheme val="minor"/>
    </font>
    <font>
      <b/>
      <sz val="14"/>
      <color rgb="FF000000"/>
      <name val="Calibri"/>
      <family val="2"/>
    </font>
    <font>
      <sz val="12"/>
      <name val="Calibri"/>
      <family val="2"/>
      <scheme val="minor"/>
    </font>
    <font>
      <i/>
      <sz val="14"/>
      <color theme="1"/>
      <name val="Calibri"/>
      <family val="2"/>
      <scheme val="minor"/>
    </font>
    <font>
      <b/>
      <sz val="12"/>
      <color rgb="FFFF0000"/>
      <name val="Calibri"/>
      <family val="2"/>
    </font>
    <font>
      <b/>
      <sz val="11"/>
      <color theme="1"/>
      <name val="Calibri"/>
      <family val="2"/>
      <scheme val="minor"/>
    </font>
    <font>
      <b/>
      <sz val="18"/>
      <color theme="9" tint="-0.499984740745262"/>
      <name val="Arial Narrow"/>
      <family val="2"/>
    </font>
    <font>
      <b/>
      <sz val="18"/>
      <color theme="4" tint="-0.499984740745262"/>
      <name val="Arial Narrow"/>
      <family val="2"/>
    </font>
    <font>
      <b/>
      <sz val="18"/>
      <color rgb="FFFF0000"/>
      <name val="Arial Narrow"/>
      <family val="2"/>
    </font>
  </fonts>
  <fills count="9">
    <fill>
      <patternFill patternType="none"/>
    </fill>
    <fill>
      <patternFill patternType="gray125"/>
    </fill>
    <fill>
      <patternFill patternType="solid">
        <fgColor rgb="FFFFFF99"/>
        <bgColor indexed="64"/>
      </patternFill>
    </fill>
    <fill>
      <patternFill patternType="solid">
        <fgColor rgb="FFFFFF00"/>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0"/>
        <bgColor indexed="64"/>
      </patternFill>
    </fill>
    <fill>
      <patternFill patternType="solid">
        <fgColor theme="9" tint="0.39997558519241921"/>
        <bgColor indexed="64"/>
      </patternFill>
    </fill>
  </fills>
  <borders count="97">
    <border>
      <left/>
      <right/>
      <top/>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top style="medium">
        <color indexed="64"/>
      </top>
      <bottom/>
      <diagonal/>
    </border>
    <border>
      <left/>
      <right/>
      <top style="medium">
        <color indexed="64"/>
      </top>
      <bottom/>
      <diagonal/>
    </border>
    <border>
      <left/>
      <right style="medium">
        <color rgb="FF000000"/>
      </right>
      <top style="medium">
        <color indexed="64"/>
      </top>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rgb="FF000000"/>
      </right>
      <top/>
      <bottom/>
      <diagonal/>
    </border>
    <border>
      <left style="medium">
        <color rgb="FF000000"/>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rgb="FF000000"/>
      </right>
      <top/>
      <bottom style="medium">
        <color indexed="64"/>
      </bottom>
      <diagonal/>
    </border>
    <border>
      <left style="medium">
        <color rgb="FF000000"/>
      </left>
      <right style="medium">
        <color rgb="FF000000"/>
      </right>
      <top/>
      <bottom style="medium">
        <color indexed="64"/>
      </bottom>
      <diagonal/>
    </border>
    <border>
      <left/>
      <right style="medium">
        <color rgb="FF000000"/>
      </right>
      <top/>
      <bottom/>
      <diagonal/>
    </border>
    <border>
      <left style="medium">
        <color rgb="FF000000"/>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style="medium">
        <color rgb="FF000000"/>
      </bottom>
      <diagonal/>
    </border>
    <border>
      <left/>
      <right style="thin">
        <color indexed="64"/>
      </right>
      <top/>
      <bottom style="medium">
        <color rgb="FF000000"/>
      </bottom>
      <diagonal/>
    </border>
    <border>
      <left style="thin">
        <color indexed="64"/>
      </left>
      <right style="thin">
        <color indexed="64"/>
      </right>
      <top/>
      <bottom style="medium">
        <color rgb="FF000000"/>
      </bottom>
      <diagonal/>
    </border>
    <border>
      <left style="thin">
        <color indexed="64"/>
      </left>
      <right style="medium">
        <color indexed="64"/>
      </right>
      <top/>
      <bottom style="medium">
        <color rgb="FF000000"/>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rgb="FF000000"/>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style="medium">
        <color rgb="FF000000"/>
      </left>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rgb="FF000000"/>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0" fontId="15" fillId="0" borderId="0" applyNumberFormat="0" applyFill="0" applyBorder="0" applyAlignment="0" applyProtection="0"/>
  </cellStyleXfs>
  <cellXfs count="615">
    <xf numFmtId="0" fontId="0" fillId="0" borderId="0" xfId="0"/>
    <xf numFmtId="0" fontId="3" fillId="0" borderId="0" xfId="0" applyFont="1" applyAlignment="1">
      <alignment horizontal="center"/>
    </xf>
    <xf numFmtId="0" fontId="4" fillId="0" borderId="0" xfId="0" applyFont="1"/>
    <xf numFmtId="0" fontId="5" fillId="0" borderId="0" xfId="0" applyFont="1"/>
    <xf numFmtId="0" fontId="0" fillId="0" borderId="0" xfId="0" applyAlignment="1">
      <alignment horizontal="center"/>
    </xf>
    <xf numFmtId="0" fontId="3" fillId="0" borderId="0" xfId="0" applyFont="1"/>
    <xf numFmtId="0" fontId="3" fillId="0" borderId="0" xfId="0" quotePrefix="1" applyFont="1"/>
    <xf numFmtId="0" fontId="6" fillId="0" borderId="0" xfId="0" applyFont="1"/>
    <xf numFmtId="0" fontId="7" fillId="2" borderId="11"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2" fillId="0" borderId="0" xfId="0" applyFont="1"/>
    <xf numFmtId="0" fontId="9" fillId="2" borderId="20"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0" fillId="0" borderId="0" xfId="0" applyAlignment="1">
      <alignment horizontal="left"/>
    </xf>
    <xf numFmtId="0" fontId="13" fillId="0" borderId="30" xfId="0" applyFont="1" applyBorder="1" applyAlignment="1">
      <alignment horizontal="center" vertical="center"/>
    </xf>
    <xf numFmtId="0" fontId="12" fillId="0" borderId="35"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35" xfId="0" applyFont="1" applyBorder="1" applyAlignment="1">
      <alignment horizontal="center" vertical="center"/>
    </xf>
    <xf numFmtId="0" fontId="13" fillId="0" borderId="35" xfId="2" applyFont="1" applyBorder="1" applyAlignment="1">
      <alignment horizontal="center" vertical="center" wrapText="1"/>
    </xf>
    <xf numFmtId="0" fontId="5" fillId="0" borderId="40" xfId="0" applyFont="1" applyBorder="1" applyAlignment="1">
      <alignment horizontal="center" vertical="center"/>
    </xf>
    <xf numFmtId="0" fontId="5" fillId="0" borderId="30" xfId="0" applyFont="1" applyBorder="1" applyAlignment="1">
      <alignment horizontal="center" vertical="center"/>
    </xf>
    <xf numFmtId="0" fontId="5" fillId="0" borderId="30" xfId="0" applyFont="1" applyBorder="1" applyAlignment="1">
      <alignment horizontal="center" vertical="center" wrapText="1"/>
    </xf>
    <xf numFmtId="164" fontId="5" fillId="0" borderId="43" xfId="1" applyNumberFormat="1" applyFont="1" applyFill="1" applyBorder="1" applyAlignment="1">
      <alignment horizontal="center" vertical="center"/>
    </xf>
    <xf numFmtId="164" fontId="5" fillId="0" borderId="44" xfId="1" applyNumberFormat="1" applyFont="1" applyFill="1" applyBorder="1" applyAlignment="1">
      <alignment horizontal="center" vertical="center"/>
    </xf>
    <xf numFmtId="0" fontId="5" fillId="0" borderId="45" xfId="0" applyFont="1" applyBorder="1" applyAlignment="1">
      <alignment horizontal="center" vertical="center"/>
    </xf>
    <xf numFmtId="0" fontId="13" fillId="0" borderId="35" xfId="0" applyFont="1" applyBorder="1" applyAlignment="1">
      <alignment horizontal="center" vertical="center"/>
    </xf>
    <xf numFmtId="0" fontId="5" fillId="0" borderId="35" xfId="0" applyFont="1" applyBorder="1" applyAlignment="1">
      <alignment horizontal="center" vertical="center"/>
    </xf>
    <xf numFmtId="0" fontId="5" fillId="0" borderId="35" xfId="0" applyFont="1" applyBorder="1" applyAlignment="1">
      <alignment horizontal="center" vertical="center" wrapText="1"/>
    </xf>
    <xf numFmtId="164" fontId="5" fillId="0" borderId="47" xfId="1" applyNumberFormat="1" applyFont="1" applyFill="1" applyBorder="1" applyAlignment="1">
      <alignment horizontal="center" vertical="center"/>
    </xf>
    <xf numFmtId="164" fontId="5" fillId="0" borderId="48" xfId="1" applyNumberFormat="1" applyFont="1" applyFill="1" applyBorder="1" applyAlignment="1">
      <alignment horizontal="center" vertical="center"/>
    </xf>
    <xf numFmtId="0" fontId="5" fillId="0" borderId="16" xfId="0" applyFont="1" applyBorder="1" applyAlignment="1">
      <alignment horizontal="center" vertical="center"/>
    </xf>
    <xf numFmtId="0" fontId="13" fillId="0" borderId="39" xfId="0" applyFont="1" applyBorder="1" applyAlignment="1">
      <alignment horizontal="center" vertical="center"/>
    </xf>
    <xf numFmtId="0" fontId="5" fillId="0" borderId="39" xfId="0" applyFont="1" applyBorder="1" applyAlignment="1">
      <alignment horizontal="center" vertical="center"/>
    </xf>
    <xf numFmtId="164" fontId="5" fillId="0" borderId="49" xfId="1" applyNumberFormat="1" applyFont="1" applyFill="1" applyBorder="1" applyAlignment="1">
      <alignment horizontal="center" vertical="center"/>
    </xf>
    <xf numFmtId="0" fontId="13" fillId="5" borderId="6" xfId="0" applyFont="1" applyFill="1" applyBorder="1" applyAlignment="1">
      <alignment horizontal="center" vertical="center"/>
    </xf>
    <xf numFmtId="0" fontId="5" fillId="5" borderId="51" xfId="0" applyFont="1" applyFill="1" applyBorder="1" applyAlignment="1">
      <alignment horizontal="center" vertical="center"/>
    </xf>
    <xf numFmtId="164" fontId="5" fillId="5" borderId="51" xfId="1" applyNumberFormat="1" applyFont="1" applyFill="1" applyBorder="1" applyAlignment="1">
      <alignment horizontal="center" vertical="center"/>
    </xf>
    <xf numFmtId="164" fontId="5" fillId="5" borderId="6" xfId="1" applyNumberFormat="1" applyFont="1" applyFill="1" applyBorder="1" applyAlignment="1">
      <alignment horizontal="center" vertical="center"/>
    </xf>
    <xf numFmtId="164" fontId="5" fillId="0" borderId="49" xfId="1" applyNumberFormat="1" applyFont="1" applyBorder="1" applyAlignment="1">
      <alignment horizontal="center" vertical="center"/>
    </xf>
    <xf numFmtId="0" fontId="5" fillId="5" borderId="6" xfId="0" applyFont="1" applyFill="1" applyBorder="1" applyAlignment="1">
      <alignment horizontal="center" vertical="center"/>
    </xf>
    <xf numFmtId="164" fontId="5" fillId="5" borderId="52" xfId="1" applyNumberFormat="1" applyFont="1" applyFill="1" applyBorder="1" applyAlignment="1">
      <alignment horizontal="center" vertical="center"/>
    </xf>
    <xf numFmtId="0" fontId="3" fillId="4" borderId="7" xfId="0" applyFont="1" applyFill="1" applyBorder="1" applyAlignment="1">
      <alignment horizontal="center" vertical="center"/>
    </xf>
    <xf numFmtId="0" fontId="3" fillId="4" borderId="25" xfId="0" applyFont="1" applyFill="1" applyBorder="1" applyAlignment="1">
      <alignment horizontal="center" vertical="center"/>
    </xf>
    <xf numFmtId="0" fontId="13" fillId="0" borderId="53" xfId="0" applyFont="1" applyBorder="1" applyAlignment="1">
      <alignment horizontal="center" vertical="center"/>
    </xf>
    <xf numFmtId="0" fontId="5" fillId="0" borderId="53" xfId="0" applyFont="1" applyBorder="1" applyAlignment="1">
      <alignment horizontal="center" vertical="center"/>
    </xf>
    <xf numFmtId="0" fontId="5" fillId="0" borderId="53" xfId="0" applyFont="1" applyBorder="1" applyAlignment="1">
      <alignment horizontal="center" vertical="center" wrapText="1"/>
    </xf>
    <xf numFmtId="164" fontId="5" fillId="0" borderId="53" xfId="1" applyNumberFormat="1" applyFont="1" applyBorder="1" applyAlignment="1">
      <alignment horizontal="center" vertical="center"/>
    </xf>
    <xf numFmtId="164" fontId="5" fillId="0" borderId="54" xfId="1" applyNumberFormat="1" applyFont="1" applyBorder="1" applyAlignment="1">
      <alignment horizontal="center" vertical="center"/>
    </xf>
    <xf numFmtId="164" fontId="5" fillId="0" borderId="35" xfId="1" applyNumberFormat="1" applyFont="1" applyBorder="1" applyAlignment="1">
      <alignment horizontal="center" vertical="center"/>
    </xf>
    <xf numFmtId="164" fontId="5" fillId="0" borderId="48" xfId="1" applyNumberFormat="1" applyFont="1" applyBorder="1" applyAlignment="1">
      <alignment horizontal="center" vertical="center"/>
    </xf>
    <xf numFmtId="164" fontId="5" fillId="0" borderId="35" xfId="1" applyNumberFormat="1" applyFont="1" applyFill="1" applyBorder="1" applyAlignment="1">
      <alignment horizontal="center" vertical="center"/>
    </xf>
    <xf numFmtId="0" fontId="13" fillId="0" borderId="55" xfId="0" applyFont="1" applyBorder="1" applyAlignment="1">
      <alignment horizontal="center" vertical="center"/>
    </xf>
    <xf numFmtId="0" fontId="5" fillId="0" borderId="55" xfId="0" applyFont="1" applyBorder="1" applyAlignment="1">
      <alignment horizontal="center" vertical="center"/>
    </xf>
    <xf numFmtId="0" fontId="5" fillId="0" borderId="55" xfId="0" applyFont="1" applyBorder="1" applyAlignment="1">
      <alignment horizontal="center" vertical="center" wrapText="1"/>
    </xf>
    <xf numFmtId="164" fontId="5" fillId="0" borderId="55" xfId="1" applyNumberFormat="1" applyFont="1" applyBorder="1" applyAlignment="1">
      <alignment horizontal="center" vertical="center"/>
    </xf>
    <xf numFmtId="164" fontId="5" fillId="0" borderId="56" xfId="1" applyNumberFormat="1" applyFont="1" applyBorder="1" applyAlignment="1">
      <alignment horizontal="center" vertical="center"/>
    </xf>
    <xf numFmtId="0" fontId="5" fillId="5" borderId="4" xfId="0" applyFont="1" applyFill="1" applyBorder="1" applyAlignment="1">
      <alignment horizontal="center" vertical="center"/>
    </xf>
    <xf numFmtId="0" fontId="13" fillId="5" borderId="4" xfId="0" applyFont="1" applyFill="1" applyBorder="1" applyAlignment="1">
      <alignment horizontal="center" vertical="center"/>
    </xf>
    <xf numFmtId="164" fontId="5" fillId="5" borderId="42" xfId="1" applyNumberFormat="1" applyFont="1" applyFill="1" applyBorder="1" applyAlignment="1">
      <alignment horizontal="center" vertical="center"/>
    </xf>
    <xf numFmtId="3" fontId="5" fillId="0" borderId="30" xfId="0" applyNumberFormat="1" applyFont="1" applyBorder="1" applyAlignment="1">
      <alignment horizontal="center" vertical="center"/>
    </xf>
    <xf numFmtId="3" fontId="5" fillId="0" borderId="44" xfId="0" applyNumberFormat="1" applyFont="1" applyBorder="1" applyAlignment="1">
      <alignment horizontal="center" vertical="center"/>
    </xf>
    <xf numFmtId="0" fontId="5" fillId="0" borderId="59" xfId="0" applyFont="1" applyBorder="1" applyAlignment="1">
      <alignment horizontal="center" vertical="center"/>
    </xf>
    <xf numFmtId="0" fontId="13" fillId="0" borderId="59" xfId="0" applyFont="1" applyBorder="1" applyAlignment="1">
      <alignment horizontal="center" vertical="center"/>
    </xf>
    <xf numFmtId="0" fontId="5" fillId="0" borderId="60" xfId="0" applyFont="1" applyBorder="1" applyAlignment="1">
      <alignment horizontal="center" vertical="center"/>
    </xf>
    <xf numFmtId="0" fontId="3" fillId="6" borderId="41" xfId="0" applyFont="1" applyFill="1" applyBorder="1" applyAlignment="1">
      <alignment horizontal="center" vertical="center"/>
    </xf>
    <xf numFmtId="3" fontId="3" fillId="6" borderId="42" xfId="0" applyNumberFormat="1" applyFont="1" applyFill="1" applyBorder="1" applyAlignment="1">
      <alignment horizontal="center" vertical="center"/>
    </xf>
    <xf numFmtId="3" fontId="3" fillId="6" borderId="61" xfId="0" applyNumberFormat="1" applyFont="1" applyFill="1" applyBorder="1" applyAlignment="1">
      <alignment horizontal="center" vertical="center"/>
    </xf>
    <xf numFmtId="0" fontId="17" fillId="4" borderId="33" xfId="0" applyFont="1" applyFill="1" applyBorder="1" applyAlignment="1">
      <alignment horizontal="center" vertical="center" wrapText="1"/>
    </xf>
    <xf numFmtId="164" fontId="5" fillId="0" borderId="30" xfId="1" applyNumberFormat="1" applyFont="1" applyBorder="1" applyAlignment="1">
      <alignment horizontal="center" vertical="center"/>
    </xf>
    <xf numFmtId="164" fontId="5" fillId="0" borderId="62" xfId="1" applyNumberFormat="1" applyFont="1" applyBorder="1" applyAlignment="1">
      <alignment horizontal="center" vertical="center"/>
    </xf>
    <xf numFmtId="0" fontId="5" fillId="0" borderId="52" xfId="0" applyFont="1" applyBorder="1" applyAlignment="1">
      <alignment horizontal="center" vertical="center"/>
    </xf>
    <xf numFmtId="164" fontId="5" fillId="0" borderId="63" xfId="1" applyNumberFormat="1" applyFont="1" applyBorder="1" applyAlignment="1">
      <alignment horizontal="center" vertical="center"/>
    </xf>
    <xf numFmtId="0" fontId="0" fillId="0" borderId="30" xfId="0" applyBorder="1"/>
    <xf numFmtId="164" fontId="5" fillId="0" borderId="53" xfId="1" applyNumberFormat="1" applyFont="1" applyFill="1" applyBorder="1" applyAlignment="1">
      <alignment horizontal="center" vertical="center"/>
    </xf>
    <xf numFmtId="0" fontId="0" fillId="0" borderId="35" xfId="0" applyBorder="1"/>
    <xf numFmtId="0" fontId="5" fillId="0" borderId="46" xfId="0" applyFont="1" applyBorder="1" applyAlignment="1">
      <alignment horizontal="center" vertical="center"/>
    </xf>
    <xf numFmtId="0" fontId="0" fillId="0" borderId="39" xfId="0" applyBorder="1"/>
    <xf numFmtId="164" fontId="5" fillId="0" borderId="55" xfId="1" applyNumberFormat="1" applyFont="1" applyFill="1" applyBorder="1" applyAlignment="1">
      <alignment horizontal="center" vertical="center"/>
    </xf>
    <xf numFmtId="164" fontId="5" fillId="0" borderId="54" xfId="1" applyNumberFormat="1" applyFont="1" applyFill="1" applyBorder="1" applyAlignment="1">
      <alignment horizontal="center" vertical="center"/>
    </xf>
    <xf numFmtId="43" fontId="5" fillId="0" borderId="55" xfId="1" applyFont="1" applyBorder="1" applyAlignment="1">
      <alignment horizontal="center" vertical="center"/>
    </xf>
    <xf numFmtId="43" fontId="5" fillId="0" borderId="56" xfId="1" applyFont="1" applyBorder="1" applyAlignment="1">
      <alignment horizontal="center" vertical="center"/>
    </xf>
    <xf numFmtId="0" fontId="17" fillId="4" borderId="22" xfId="0" applyFont="1" applyFill="1" applyBorder="1" applyAlignment="1">
      <alignment horizontal="center" vertical="center" wrapText="1"/>
    </xf>
    <xf numFmtId="0" fontId="5" fillId="0" borderId="64" xfId="0" applyFont="1" applyBorder="1" applyAlignment="1">
      <alignment horizontal="center" vertical="center"/>
    </xf>
    <xf numFmtId="0" fontId="5" fillId="0" borderId="65" xfId="0" applyFont="1" applyBorder="1" applyAlignment="1">
      <alignment horizontal="center" vertical="center"/>
    </xf>
    <xf numFmtId="164" fontId="5" fillId="0" borderId="65" xfId="1" applyNumberFormat="1" applyFont="1" applyFill="1" applyBorder="1" applyAlignment="1">
      <alignment horizontal="center" vertical="center"/>
    </xf>
    <xf numFmtId="0" fontId="5" fillId="0" borderId="47" xfId="0" applyFont="1" applyBorder="1" applyAlignment="1">
      <alignment horizontal="center" vertical="center"/>
    </xf>
    <xf numFmtId="164" fontId="5" fillId="0" borderId="36" xfId="1" applyNumberFormat="1" applyFont="1" applyFill="1" applyBorder="1" applyAlignment="1">
      <alignment horizontal="center" vertical="center"/>
    </xf>
    <xf numFmtId="0" fontId="2" fillId="0" borderId="66" xfId="0" applyFont="1" applyBorder="1"/>
    <xf numFmtId="0" fontId="2" fillId="0" borderId="55" xfId="0" applyFont="1" applyBorder="1"/>
    <xf numFmtId="0" fontId="4" fillId="0" borderId="55" xfId="0" applyFont="1" applyBorder="1" applyAlignment="1">
      <alignment horizontal="center"/>
    </xf>
    <xf numFmtId="3" fontId="19" fillId="0" borderId="55" xfId="0" applyNumberFormat="1" applyFont="1" applyBorder="1"/>
    <xf numFmtId="0" fontId="17" fillId="4" borderId="28" xfId="0" applyFont="1" applyFill="1" applyBorder="1" applyAlignment="1">
      <alignment horizontal="center" vertical="center" wrapText="1"/>
    </xf>
    <xf numFmtId="0" fontId="5" fillId="0" borderId="54" xfId="0" applyFont="1" applyBorder="1" applyAlignment="1">
      <alignment horizontal="center" vertical="center"/>
    </xf>
    <xf numFmtId="0" fontId="5" fillId="0" borderId="48" xfId="0" applyFont="1" applyBorder="1" applyAlignment="1">
      <alignment horizontal="center" vertical="center"/>
    </xf>
    <xf numFmtId="0" fontId="5" fillId="0" borderId="56" xfId="0" applyFont="1" applyBorder="1" applyAlignment="1">
      <alignment horizontal="center" vertical="center"/>
    </xf>
    <xf numFmtId="3" fontId="5" fillId="0" borderId="53" xfId="0" applyNumberFormat="1" applyFont="1" applyBorder="1" applyAlignment="1">
      <alignment vertical="center"/>
    </xf>
    <xf numFmtId="3" fontId="5" fillId="0" borderId="54" xfId="0" applyNumberFormat="1" applyFont="1" applyBorder="1" applyAlignment="1">
      <alignment vertical="center"/>
    </xf>
    <xf numFmtId="164" fontId="5" fillId="0" borderId="35" xfId="1" applyNumberFormat="1" applyFont="1" applyFill="1" applyBorder="1" applyAlignment="1">
      <alignment vertical="center"/>
    </xf>
    <xf numFmtId="164" fontId="5" fillId="0" borderId="48" xfId="1" applyNumberFormat="1" applyFont="1" applyFill="1" applyBorder="1" applyAlignment="1">
      <alignment vertical="center"/>
    </xf>
    <xf numFmtId="164" fontId="5" fillId="0" borderId="59" xfId="1" applyNumberFormat="1" applyFont="1" applyFill="1" applyBorder="1" applyAlignment="1">
      <alignment vertical="center"/>
    </xf>
    <xf numFmtId="164" fontId="5" fillId="0" borderId="60" xfId="1" applyNumberFormat="1" applyFont="1" applyFill="1" applyBorder="1" applyAlignment="1">
      <alignment vertical="center"/>
    </xf>
    <xf numFmtId="164" fontId="5" fillId="0" borderId="59" xfId="1" applyNumberFormat="1" applyFont="1" applyBorder="1" applyAlignment="1">
      <alignment vertical="center"/>
    </xf>
    <xf numFmtId="164" fontId="5" fillId="0" borderId="60" xfId="1" applyNumberFormat="1" applyFont="1" applyBorder="1" applyAlignment="1">
      <alignment vertical="center"/>
    </xf>
    <xf numFmtId="164" fontId="5" fillId="5" borderId="51" xfId="1" applyNumberFormat="1" applyFont="1" applyFill="1" applyBorder="1" applyAlignment="1">
      <alignment vertical="center"/>
    </xf>
    <xf numFmtId="164" fontId="5" fillId="5" borderId="6" xfId="1" applyNumberFormat="1" applyFont="1" applyFill="1" applyBorder="1" applyAlignment="1">
      <alignment vertical="center"/>
    </xf>
    <xf numFmtId="164" fontId="5" fillId="0" borderId="65" xfId="1" applyNumberFormat="1" applyFont="1" applyBorder="1" applyAlignment="1">
      <alignment horizontal="center" vertical="center"/>
    </xf>
    <xf numFmtId="0" fontId="5" fillId="0" borderId="49" xfId="0" applyFont="1" applyBorder="1" applyAlignment="1">
      <alignment horizontal="center" vertical="center"/>
    </xf>
    <xf numFmtId="0" fontId="5" fillId="4" borderId="22" xfId="0" applyFont="1" applyFill="1" applyBorder="1" applyAlignment="1">
      <alignment horizontal="center" vertical="center"/>
    </xf>
    <xf numFmtId="0" fontId="5" fillId="0" borderId="67" xfId="0" applyFont="1" applyBorder="1" applyAlignment="1">
      <alignment horizontal="center" vertical="center" wrapText="1"/>
    </xf>
    <xf numFmtId="0" fontId="5" fillId="0" borderId="6" xfId="0" applyFont="1" applyBorder="1" applyAlignment="1">
      <alignment horizontal="center" vertical="center"/>
    </xf>
    <xf numFmtId="0" fontId="13" fillId="0" borderId="52" xfId="0" applyFont="1" applyBorder="1" applyAlignment="1">
      <alignment horizontal="center" vertical="center"/>
    </xf>
    <xf numFmtId="164" fontId="5" fillId="0" borderId="51" xfId="1" applyNumberFormat="1" applyFont="1" applyFill="1" applyBorder="1" applyAlignment="1">
      <alignment horizontal="center" vertical="center"/>
    </xf>
    <xf numFmtId="164" fontId="5" fillId="0" borderId="30" xfId="1" applyNumberFormat="1" applyFont="1" applyFill="1" applyBorder="1" applyAlignment="1">
      <alignment horizontal="center" vertical="center"/>
    </xf>
    <xf numFmtId="164" fontId="5" fillId="7" borderId="35" xfId="1" applyNumberFormat="1" applyFont="1" applyFill="1" applyBorder="1" applyAlignment="1">
      <alignment horizontal="center" vertical="center"/>
    </xf>
    <xf numFmtId="164" fontId="5" fillId="0" borderId="63" xfId="1" applyNumberFormat="1" applyFont="1" applyFill="1" applyBorder="1" applyAlignment="1">
      <alignment horizontal="center" vertical="center"/>
    </xf>
    <xf numFmtId="0" fontId="5" fillId="0" borderId="51" xfId="0" applyFont="1" applyBorder="1" applyAlignment="1">
      <alignment horizontal="center" vertical="center" wrapText="1"/>
    </xf>
    <xf numFmtId="0" fontId="5" fillId="0" borderId="68" xfId="0" applyFont="1" applyBorder="1" applyAlignment="1">
      <alignment horizontal="center" vertical="center"/>
    </xf>
    <xf numFmtId="0" fontId="20" fillId="0" borderId="59" xfId="0" applyFont="1" applyBorder="1" applyAlignment="1">
      <alignment horizontal="center" vertical="center"/>
    </xf>
    <xf numFmtId="164" fontId="5" fillId="0" borderId="44" xfId="1" applyNumberFormat="1" applyFont="1" applyBorder="1" applyAlignment="1">
      <alignment horizontal="center" vertical="center"/>
    </xf>
    <xf numFmtId="164" fontId="5" fillId="0" borderId="56" xfId="1" applyNumberFormat="1" applyFont="1" applyFill="1" applyBorder="1" applyAlignment="1">
      <alignment horizontal="center" vertical="center"/>
    </xf>
    <xf numFmtId="0" fontId="5" fillId="0" borderId="46" xfId="0" applyFont="1" applyBorder="1" applyAlignment="1">
      <alignment horizontal="center" vertical="center" wrapText="1"/>
    </xf>
    <xf numFmtId="0" fontId="5" fillId="0" borderId="39" xfId="0" applyFont="1" applyBorder="1" applyAlignment="1">
      <alignment horizontal="center" vertical="center" wrapText="1"/>
    </xf>
    <xf numFmtId="164" fontId="5" fillId="0" borderId="59" xfId="1" applyNumberFormat="1" applyFont="1" applyFill="1" applyBorder="1" applyAlignment="1">
      <alignment horizontal="center" vertical="center"/>
    </xf>
    <xf numFmtId="0" fontId="5" fillId="0" borderId="4" xfId="0" applyFont="1" applyBorder="1" applyAlignment="1">
      <alignment horizontal="center" vertical="center"/>
    </xf>
    <xf numFmtId="0" fontId="5" fillId="0" borderId="43" xfId="0" applyFont="1" applyBorder="1" applyAlignment="1">
      <alignment horizontal="center" vertical="center"/>
    </xf>
    <xf numFmtId="164" fontId="5" fillId="0" borderId="43" xfId="1" applyNumberFormat="1" applyFont="1" applyBorder="1" applyAlignment="1">
      <alignment horizontal="center" vertical="center"/>
    </xf>
    <xf numFmtId="0" fontId="13" fillId="0" borderId="47" xfId="0" applyFont="1" applyBorder="1" applyAlignment="1">
      <alignment horizontal="center" vertical="center"/>
    </xf>
    <xf numFmtId="0" fontId="13" fillId="0" borderId="58" xfId="0" applyFont="1" applyBorder="1" applyAlignment="1">
      <alignment horizontal="center" vertical="center"/>
    </xf>
    <xf numFmtId="0" fontId="5" fillId="5" borderId="66" xfId="0" applyFont="1" applyFill="1" applyBorder="1" applyAlignment="1">
      <alignment horizontal="center" vertical="center"/>
    </xf>
    <xf numFmtId="0" fontId="5" fillId="5" borderId="58" xfId="0" applyFont="1" applyFill="1" applyBorder="1" applyAlignment="1">
      <alignment horizontal="center" vertical="center"/>
    </xf>
    <xf numFmtId="164" fontId="5" fillId="5" borderId="55" xfId="1" applyNumberFormat="1" applyFont="1" applyFill="1" applyBorder="1" applyAlignment="1">
      <alignment horizontal="center" vertical="center"/>
    </xf>
    <xf numFmtId="0" fontId="3" fillId="6" borderId="51" xfId="0" applyFont="1" applyFill="1" applyBorder="1" applyAlignment="1">
      <alignment horizontal="center" vertical="center"/>
    </xf>
    <xf numFmtId="3" fontId="3" fillId="6" borderId="52" xfId="0" applyNumberFormat="1" applyFont="1" applyFill="1" applyBorder="1" applyAlignment="1">
      <alignment horizontal="center" vertical="center"/>
    </xf>
    <xf numFmtId="3" fontId="3" fillId="6" borderId="68" xfId="0" applyNumberFormat="1" applyFont="1" applyFill="1" applyBorder="1" applyAlignment="1">
      <alignment horizontal="center" vertical="center"/>
    </xf>
    <xf numFmtId="0" fontId="17" fillId="4" borderId="27" xfId="0" applyFont="1" applyFill="1" applyBorder="1" applyAlignment="1">
      <alignment horizontal="center" vertical="center" wrapText="1"/>
    </xf>
    <xf numFmtId="164" fontId="5" fillId="0" borderId="47" xfId="1" applyNumberFormat="1" applyFont="1" applyBorder="1" applyAlignment="1">
      <alignment horizontal="center" vertical="center"/>
    </xf>
    <xf numFmtId="1" fontId="3" fillId="6" borderId="51" xfId="0" applyNumberFormat="1" applyFont="1" applyFill="1" applyBorder="1" applyAlignment="1">
      <alignment horizontal="center" vertical="center"/>
    </xf>
    <xf numFmtId="1" fontId="3" fillId="8" borderId="51" xfId="0" applyNumberFormat="1" applyFont="1" applyFill="1" applyBorder="1" applyAlignment="1">
      <alignment horizontal="center" vertical="center"/>
    </xf>
    <xf numFmtId="3" fontId="3" fillId="8" borderId="51" xfId="0" applyNumberFormat="1" applyFont="1" applyFill="1" applyBorder="1" applyAlignment="1">
      <alignment horizontal="center" vertical="center"/>
    </xf>
    <xf numFmtId="3" fontId="3" fillId="8" borderId="6" xfId="0" applyNumberFormat="1" applyFont="1" applyFill="1" applyBorder="1" applyAlignment="1">
      <alignment horizontal="center" vertical="center"/>
    </xf>
    <xf numFmtId="165" fontId="0" fillId="0" borderId="0" xfId="0" applyNumberFormat="1"/>
    <xf numFmtId="2" fontId="2" fillId="0" borderId="0" xfId="0" applyNumberFormat="1" applyFont="1"/>
    <xf numFmtId="0" fontId="4" fillId="0" borderId="69" xfId="0" applyFont="1" applyBorder="1"/>
    <xf numFmtId="0" fontId="0" fillId="0" borderId="43" xfId="0" applyBorder="1"/>
    <xf numFmtId="0" fontId="0" fillId="0" borderId="62" xfId="0" applyBorder="1"/>
    <xf numFmtId="0" fontId="4" fillId="0" borderId="34" xfId="0" applyFont="1" applyBorder="1"/>
    <xf numFmtId="165" fontId="0" fillId="0" borderId="24" xfId="0" applyNumberFormat="1" applyBorder="1"/>
    <xf numFmtId="165" fontId="0" fillId="0" borderId="46" xfId="0" applyNumberFormat="1" applyBorder="1"/>
    <xf numFmtId="165" fontId="0" fillId="0" borderId="70" xfId="0" applyNumberFormat="1" applyBorder="1"/>
    <xf numFmtId="0" fontId="4" fillId="0" borderId="71" xfId="0" applyFont="1" applyBorder="1"/>
    <xf numFmtId="165" fontId="0" fillId="0" borderId="72" xfId="0" applyNumberFormat="1" applyBorder="1"/>
    <xf numFmtId="165" fontId="0" fillId="0" borderId="73" xfId="0" applyNumberFormat="1" applyBorder="1"/>
    <xf numFmtId="165" fontId="0" fillId="0" borderId="74" xfId="0" applyNumberFormat="1" applyBorder="1"/>
    <xf numFmtId="0" fontId="4" fillId="0" borderId="38" xfId="0" applyFont="1" applyBorder="1"/>
    <xf numFmtId="165" fontId="0" fillId="0" borderId="49" xfId="0" applyNumberFormat="1" applyBorder="1"/>
    <xf numFmtId="165" fontId="0" fillId="0" borderId="39" xfId="0" applyNumberFormat="1" applyBorder="1"/>
    <xf numFmtId="165" fontId="0" fillId="0" borderId="75" xfId="0" applyNumberFormat="1" applyBorder="1"/>
    <xf numFmtId="165" fontId="0" fillId="0" borderId="41" xfId="0" applyNumberFormat="1" applyBorder="1"/>
    <xf numFmtId="165" fontId="0" fillId="0" borderId="42" xfId="0" applyNumberFormat="1" applyBorder="1"/>
    <xf numFmtId="165" fontId="0" fillId="0" borderId="76" xfId="0" applyNumberFormat="1" applyBorder="1"/>
    <xf numFmtId="0" fontId="11" fillId="0" borderId="0" xfId="0" applyFont="1" applyAlignment="1">
      <alignment wrapText="1"/>
    </xf>
    <xf numFmtId="0" fontId="11" fillId="0" borderId="77" xfId="0" applyFont="1" applyBorder="1" applyAlignment="1">
      <alignment wrapText="1"/>
    </xf>
    <xf numFmtId="0" fontId="11" fillId="0" borderId="65" xfId="0" applyFont="1" applyBorder="1" applyAlignment="1">
      <alignment wrapText="1"/>
    </xf>
    <xf numFmtId="0" fontId="21" fillId="0" borderId="0" xfId="0" applyFont="1" applyAlignment="1">
      <alignment wrapText="1"/>
    </xf>
    <xf numFmtId="166" fontId="11" fillId="0" borderId="65" xfId="0" applyNumberFormat="1" applyFont="1" applyBorder="1" applyAlignment="1">
      <alignment wrapText="1"/>
    </xf>
    <xf numFmtId="166" fontId="11" fillId="0" borderId="54" xfId="0" applyNumberFormat="1" applyFont="1" applyBorder="1" applyAlignment="1">
      <alignment wrapText="1"/>
    </xf>
    <xf numFmtId="9" fontId="21" fillId="0" borderId="80" xfId="0" applyNumberFormat="1" applyFont="1" applyBorder="1" applyAlignment="1">
      <alignment wrapText="1"/>
    </xf>
    <xf numFmtId="9" fontId="21" fillId="0" borderId="0" xfId="0" applyNumberFormat="1" applyFont="1" applyAlignment="1">
      <alignment wrapText="1"/>
    </xf>
    <xf numFmtId="0" fontId="11" fillId="0" borderId="34" xfId="0" applyFont="1" applyBorder="1" applyAlignment="1">
      <alignment wrapText="1"/>
    </xf>
    <xf numFmtId="9" fontId="21" fillId="0" borderId="70" xfId="0" applyNumberFormat="1" applyFont="1" applyBorder="1" applyAlignment="1">
      <alignment wrapText="1"/>
    </xf>
    <xf numFmtId="0" fontId="11" fillId="0" borderId="81" xfId="0" applyFont="1" applyBorder="1" applyAlignment="1">
      <alignment wrapText="1"/>
    </xf>
    <xf numFmtId="0" fontId="11" fillId="0" borderId="54" xfId="0" applyFont="1" applyBorder="1" applyAlignment="1">
      <alignment wrapText="1"/>
    </xf>
    <xf numFmtId="0" fontId="21" fillId="0" borderId="78" xfId="0" applyFont="1" applyBorder="1" applyAlignment="1">
      <alignment wrapText="1"/>
    </xf>
    <xf numFmtId="0" fontId="11" fillId="0" borderId="82" xfId="0" applyFont="1" applyBorder="1" applyAlignment="1">
      <alignment wrapText="1"/>
    </xf>
    <xf numFmtId="166" fontId="11" fillId="0" borderId="49" xfId="0" applyNumberFormat="1" applyFont="1" applyBorder="1" applyAlignment="1">
      <alignment wrapText="1"/>
    </xf>
    <xf numFmtId="9" fontId="21" fillId="0" borderId="83" xfId="0" applyNumberFormat="1" applyFont="1" applyBorder="1" applyAlignment="1">
      <alignment wrapText="1"/>
    </xf>
    <xf numFmtId="164" fontId="5" fillId="0" borderId="43" xfId="0" applyNumberFormat="1" applyFont="1" applyBorder="1" applyAlignment="1">
      <alignment horizontal="center" vertical="center" wrapText="1"/>
    </xf>
    <xf numFmtId="164" fontId="5" fillId="0" borderId="53" xfId="0" applyNumberFormat="1" applyFont="1" applyBorder="1" applyAlignment="1">
      <alignment horizontal="center" vertical="center" wrapText="1"/>
    </xf>
    <xf numFmtId="3" fontId="3" fillId="6" borderId="41" xfId="0" applyNumberFormat="1" applyFont="1" applyFill="1" applyBorder="1" applyAlignment="1">
      <alignment horizontal="center" vertical="center"/>
    </xf>
    <xf numFmtId="164" fontId="5" fillId="0" borderId="30" xfId="0" applyNumberFormat="1" applyFont="1" applyBorder="1" applyAlignment="1">
      <alignment horizontal="center" vertical="center"/>
    </xf>
    <xf numFmtId="164" fontId="5" fillId="5" borderId="30" xfId="0" applyNumberFormat="1" applyFont="1" applyFill="1" applyBorder="1" applyAlignment="1">
      <alignment horizontal="center" vertical="center"/>
    </xf>
    <xf numFmtId="164" fontId="5" fillId="5" borderId="51" xfId="0" applyNumberFormat="1" applyFont="1" applyFill="1" applyBorder="1" applyAlignment="1">
      <alignment horizontal="center" vertical="center"/>
    </xf>
    <xf numFmtId="164" fontId="5" fillId="5" borderId="6" xfId="0" applyNumberFormat="1" applyFont="1" applyFill="1" applyBorder="1" applyAlignment="1">
      <alignment horizontal="center" vertical="center"/>
    </xf>
    <xf numFmtId="164" fontId="5" fillId="5" borderId="4" xfId="0" applyNumberFormat="1" applyFont="1" applyFill="1" applyBorder="1" applyAlignment="1">
      <alignment horizontal="center" vertical="center"/>
    </xf>
    <xf numFmtId="164" fontId="5" fillId="0" borderId="65" xfId="0" applyNumberFormat="1" applyFont="1" applyBorder="1" applyAlignment="1">
      <alignment horizontal="center" vertical="center"/>
    </xf>
    <xf numFmtId="164" fontId="5" fillId="0" borderId="55" xfId="0" applyNumberFormat="1" applyFont="1" applyBorder="1" applyAlignment="1">
      <alignment horizontal="center" vertical="center"/>
    </xf>
    <xf numFmtId="164" fontId="5" fillId="0" borderId="58" xfId="0" applyNumberFormat="1" applyFont="1" applyBorder="1" applyAlignment="1">
      <alignment horizontal="center" vertical="center"/>
    </xf>
    <xf numFmtId="3" fontId="5" fillId="0" borderId="53" xfId="0" applyNumberFormat="1" applyFont="1" applyBorder="1" applyAlignment="1">
      <alignment horizontal="center" vertical="center"/>
    </xf>
    <xf numFmtId="3" fontId="5" fillId="5" borderId="53" xfId="0" applyNumberFormat="1" applyFont="1" applyFill="1" applyBorder="1" applyAlignment="1">
      <alignment horizontal="center" vertical="center"/>
    </xf>
    <xf numFmtId="164" fontId="5" fillId="5" borderId="65" xfId="0" applyNumberFormat="1" applyFont="1" applyFill="1" applyBorder="1" applyAlignment="1">
      <alignment horizontal="center" vertical="center"/>
    </xf>
    <xf numFmtId="164" fontId="5" fillId="0" borderId="53" xfId="0" applyNumberFormat="1" applyFont="1" applyBorder="1" applyAlignment="1">
      <alignment horizontal="center" vertical="center"/>
    </xf>
    <xf numFmtId="164" fontId="5" fillId="0" borderId="35" xfId="0" applyNumberFormat="1" applyFont="1" applyBorder="1" applyAlignment="1">
      <alignment horizontal="center" vertical="center"/>
    </xf>
    <xf numFmtId="164" fontId="5" fillId="0" borderId="43" xfId="0" applyNumberFormat="1" applyFont="1" applyBorder="1" applyAlignment="1">
      <alignment horizontal="center" vertical="center"/>
    </xf>
    <xf numFmtId="164" fontId="5" fillId="5" borderId="58" xfId="0" applyNumberFormat="1" applyFont="1" applyFill="1" applyBorder="1" applyAlignment="1">
      <alignment horizontal="center" vertical="center"/>
    </xf>
    <xf numFmtId="168" fontId="5" fillId="5" borderId="51" xfId="0" applyNumberFormat="1" applyFont="1" applyFill="1" applyBorder="1" applyAlignment="1">
      <alignment horizontal="center" vertical="center"/>
    </xf>
    <xf numFmtId="169" fontId="5" fillId="0" borderId="30" xfId="0" applyNumberFormat="1" applyFont="1" applyBorder="1" applyAlignment="1">
      <alignment horizontal="center" vertical="center"/>
    </xf>
    <xf numFmtId="1" fontId="0" fillId="0" borderId="0" xfId="0" applyNumberFormat="1"/>
    <xf numFmtId="167" fontId="2" fillId="0" borderId="0" xfId="0" applyNumberFormat="1" applyFont="1"/>
    <xf numFmtId="43" fontId="5" fillId="0" borderId="43" xfId="0" applyNumberFormat="1" applyFont="1" applyBorder="1" applyAlignment="1">
      <alignment horizontal="center" vertical="center"/>
    </xf>
    <xf numFmtId="0" fontId="5" fillId="0" borderId="35" xfId="0" applyFont="1" applyFill="1" applyBorder="1" applyAlignment="1">
      <alignment horizontal="center" vertical="center"/>
    </xf>
    <xf numFmtId="0" fontId="13" fillId="0" borderId="35" xfId="0" applyFont="1" applyFill="1" applyBorder="1" applyAlignment="1">
      <alignment horizontal="center" vertical="center"/>
    </xf>
    <xf numFmtId="170" fontId="5" fillId="0" borderId="35" xfId="0" applyNumberFormat="1" applyFont="1" applyFill="1" applyBorder="1" applyAlignment="1">
      <alignment horizontal="center" vertical="center"/>
    </xf>
    <xf numFmtId="0" fontId="2" fillId="0" borderId="0" xfId="0" applyFont="1" applyFill="1"/>
    <xf numFmtId="0" fontId="5" fillId="5" borderId="35" xfId="0" applyFont="1" applyFill="1" applyBorder="1" applyAlignment="1">
      <alignment horizontal="center" vertical="center"/>
    </xf>
    <xf numFmtId="0" fontId="7" fillId="2" borderId="0" xfId="0" applyFont="1" applyFill="1" applyBorder="1" applyAlignment="1">
      <alignment horizontal="center" vertical="center" wrapText="1"/>
    </xf>
    <xf numFmtId="0" fontId="7" fillId="2" borderId="27" xfId="0" applyFont="1" applyFill="1" applyBorder="1" applyAlignment="1">
      <alignment horizontal="center" vertical="center" wrapText="1"/>
    </xf>
    <xf numFmtId="164" fontId="5" fillId="0" borderId="62" xfId="1" applyNumberFormat="1" applyFont="1" applyFill="1" applyBorder="1" applyAlignment="1">
      <alignment horizontal="center" vertical="center"/>
    </xf>
    <xf numFmtId="164" fontId="5" fillId="0" borderId="84" xfId="1" applyNumberFormat="1" applyFont="1" applyFill="1" applyBorder="1" applyAlignment="1">
      <alignment horizontal="center" vertical="center"/>
    </xf>
    <xf numFmtId="164" fontId="5" fillId="5" borderId="26" xfId="1" applyNumberFormat="1" applyFont="1" applyFill="1" applyBorder="1" applyAlignment="1">
      <alignment horizontal="center" vertical="center"/>
    </xf>
    <xf numFmtId="164" fontId="5" fillId="0" borderId="75" xfId="1" applyNumberFormat="1" applyFont="1" applyBorder="1" applyAlignment="1">
      <alignment horizontal="center" vertical="center"/>
    </xf>
    <xf numFmtId="0" fontId="5" fillId="0" borderId="0" xfId="0" applyFont="1" applyBorder="1" applyAlignment="1">
      <alignment horizontal="center" vertical="center"/>
    </xf>
    <xf numFmtId="164" fontId="5" fillId="0" borderId="80" xfId="1" applyNumberFormat="1" applyFont="1" applyBorder="1" applyAlignment="1">
      <alignment horizontal="center" vertical="center"/>
    </xf>
    <xf numFmtId="164" fontId="5" fillId="0" borderId="84" xfId="1" applyNumberFormat="1" applyFont="1" applyBorder="1" applyAlignment="1">
      <alignment horizontal="center" vertical="center"/>
    </xf>
    <xf numFmtId="164" fontId="5" fillId="5" borderId="8" xfId="1" applyNumberFormat="1" applyFont="1" applyFill="1" applyBorder="1" applyAlignment="1">
      <alignment horizontal="center" vertical="center"/>
    </xf>
    <xf numFmtId="3" fontId="5" fillId="0" borderId="62" xfId="0" applyNumberFormat="1" applyFont="1" applyBorder="1" applyAlignment="1">
      <alignment horizontal="center" vertical="center"/>
    </xf>
    <xf numFmtId="0" fontId="5" fillId="0" borderId="78" xfId="0" applyFont="1" applyBorder="1" applyAlignment="1">
      <alignment horizontal="center" vertical="center"/>
    </xf>
    <xf numFmtId="3" fontId="3" fillId="6" borderId="76" xfId="0" applyNumberFormat="1" applyFont="1" applyFill="1" applyBorder="1" applyAlignment="1">
      <alignment horizontal="center" vertical="center"/>
    </xf>
    <xf numFmtId="164" fontId="5" fillId="0" borderId="80" xfId="1" applyNumberFormat="1" applyFont="1" applyFill="1" applyBorder="1" applyAlignment="1">
      <alignment horizontal="center" vertical="center"/>
    </xf>
    <xf numFmtId="43" fontId="5" fillId="0" borderId="63" xfId="1" applyFont="1" applyBorder="1" applyAlignment="1">
      <alignment horizontal="center" vertical="center"/>
    </xf>
    <xf numFmtId="164" fontId="5" fillId="0" borderId="85" xfId="1" applyNumberFormat="1" applyFont="1" applyFill="1" applyBorder="1" applyAlignment="1">
      <alignment horizontal="center" vertical="center"/>
    </xf>
    <xf numFmtId="164" fontId="5" fillId="0" borderId="17" xfId="1" applyNumberFormat="1" applyFont="1" applyFill="1" applyBorder="1" applyAlignment="1">
      <alignment horizontal="center" vertical="center"/>
    </xf>
    <xf numFmtId="164" fontId="5" fillId="0" borderId="31" xfId="1" applyNumberFormat="1" applyFont="1" applyFill="1" applyBorder="1" applyAlignment="1">
      <alignment horizontal="center" vertical="center"/>
    </xf>
    <xf numFmtId="0" fontId="2" fillId="0" borderId="63" xfId="0" applyFont="1" applyBorder="1"/>
    <xf numFmtId="164" fontId="5" fillId="0" borderId="85" xfId="1" applyNumberFormat="1" applyFont="1" applyBorder="1" applyAlignment="1">
      <alignment horizontal="center" vertical="center"/>
    </xf>
    <xf numFmtId="0" fontId="5" fillId="0" borderId="80" xfId="0" applyFont="1" applyBorder="1" applyAlignment="1">
      <alignment horizontal="center" vertical="center"/>
    </xf>
    <xf numFmtId="0" fontId="5" fillId="0" borderId="84" xfId="0" applyFont="1" applyBorder="1" applyAlignment="1">
      <alignment horizontal="center" vertical="center"/>
    </xf>
    <xf numFmtId="0" fontId="5" fillId="0" borderId="63" xfId="0" applyFont="1" applyBorder="1" applyAlignment="1">
      <alignment horizontal="center" vertical="center"/>
    </xf>
    <xf numFmtId="3" fontId="5" fillId="0" borderId="80" xfId="0" applyNumberFormat="1" applyFont="1" applyBorder="1" applyAlignment="1">
      <alignment vertical="center"/>
    </xf>
    <xf numFmtId="164" fontId="5" fillId="0" borderId="84" xfId="1" applyNumberFormat="1" applyFont="1" applyFill="1" applyBorder="1" applyAlignment="1">
      <alignment vertical="center"/>
    </xf>
    <xf numFmtId="164" fontId="5" fillId="0" borderId="78" xfId="1" applyNumberFormat="1" applyFont="1" applyFill="1" applyBorder="1" applyAlignment="1">
      <alignment vertical="center"/>
    </xf>
    <xf numFmtId="164" fontId="5" fillId="0" borderId="78" xfId="1" applyNumberFormat="1" applyFont="1" applyBorder="1" applyAlignment="1">
      <alignment vertical="center"/>
    </xf>
    <xf numFmtId="164" fontId="5" fillId="5" borderId="26" xfId="1" applyNumberFormat="1" applyFont="1" applyFill="1" applyBorder="1" applyAlignment="1">
      <alignment vertical="center"/>
    </xf>
    <xf numFmtId="164" fontId="5" fillId="0" borderId="26" xfId="1" applyNumberFormat="1" applyFont="1" applyFill="1" applyBorder="1" applyAlignment="1">
      <alignment horizontal="center" vertical="center"/>
    </xf>
    <xf numFmtId="0" fontId="5" fillId="0" borderId="86" xfId="0" applyFont="1" applyBorder="1" applyAlignment="1">
      <alignment horizontal="center" vertical="center"/>
    </xf>
    <xf numFmtId="0" fontId="5" fillId="5" borderId="26" xfId="0" applyFont="1" applyFill="1" applyBorder="1" applyAlignment="1">
      <alignment horizontal="center" vertical="center"/>
    </xf>
    <xf numFmtId="164" fontId="5" fillId="0" borderId="78" xfId="1" applyNumberFormat="1" applyFont="1" applyBorder="1" applyAlignment="1">
      <alignment horizontal="center" vertical="center"/>
    </xf>
    <xf numFmtId="164" fontId="5" fillId="5" borderId="86" xfId="1" applyNumberFormat="1" applyFont="1" applyFill="1" applyBorder="1" applyAlignment="1">
      <alignment horizontal="center" vertical="center"/>
    </xf>
    <xf numFmtId="164" fontId="5" fillId="5" borderId="63" xfId="1" applyNumberFormat="1" applyFont="1" applyFill="1" applyBorder="1" applyAlignment="1">
      <alignment horizontal="center" vertical="center"/>
    </xf>
    <xf numFmtId="3" fontId="3" fillId="6" borderId="86" xfId="0" applyNumberFormat="1" applyFont="1" applyFill="1" applyBorder="1" applyAlignment="1">
      <alignment horizontal="center" vertical="center"/>
    </xf>
    <xf numFmtId="164" fontId="5" fillId="0" borderId="36" xfId="1" applyNumberFormat="1" applyFont="1" applyBorder="1" applyAlignment="1">
      <alignment horizontal="center" vertical="center"/>
    </xf>
    <xf numFmtId="164" fontId="5" fillId="0" borderId="17" xfId="1" applyNumberFormat="1" applyFont="1" applyBorder="1" applyAlignment="1">
      <alignment horizontal="center" vertical="center"/>
    </xf>
    <xf numFmtId="3" fontId="3" fillId="8" borderId="26" xfId="0" applyNumberFormat="1" applyFont="1" applyFill="1" applyBorder="1" applyAlignment="1">
      <alignment horizontal="center" vertical="center"/>
    </xf>
    <xf numFmtId="164" fontId="13" fillId="0" borderId="53" xfId="0" applyNumberFormat="1" applyFont="1" applyBorder="1" applyAlignment="1">
      <alignment horizontal="center" vertical="center" wrapText="1"/>
    </xf>
    <xf numFmtId="164" fontId="13" fillId="0" borderId="35" xfId="0" applyNumberFormat="1" applyFont="1" applyBorder="1" applyAlignment="1">
      <alignment horizontal="center" vertical="center" wrapText="1"/>
    </xf>
    <xf numFmtId="0" fontId="5" fillId="5" borderId="16" xfId="0" applyFont="1" applyFill="1" applyBorder="1" applyAlignment="1">
      <alignment horizontal="center" vertical="center"/>
    </xf>
    <xf numFmtId="0" fontId="13" fillId="5" borderId="16" xfId="0" applyFont="1" applyFill="1" applyBorder="1" applyAlignment="1">
      <alignment horizontal="center" vertical="center"/>
    </xf>
    <xf numFmtId="0" fontId="5" fillId="5" borderId="49" xfId="0" applyFont="1" applyFill="1" applyBorder="1" applyAlignment="1">
      <alignment horizontal="center" vertical="center"/>
    </xf>
    <xf numFmtId="164" fontId="5" fillId="5" borderId="49" xfId="0" applyNumberFormat="1" applyFont="1" applyFill="1" applyBorder="1" applyAlignment="1">
      <alignment horizontal="center" vertical="center"/>
    </xf>
    <xf numFmtId="164" fontId="5" fillId="5" borderId="49" xfId="1" applyNumberFormat="1" applyFont="1" applyFill="1" applyBorder="1" applyAlignment="1">
      <alignment horizontal="center" vertical="center"/>
    </xf>
    <xf numFmtId="164" fontId="5" fillId="5" borderId="17" xfId="1" applyNumberFormat="1" applyFont="1" applyFill="1" applyBorder="1" applyAlignment="1">
      <alignment horizontal="center" vertical="center"/>
    </xf>
    <xf numFmtId="0" fontId="13" fillId="0" borderId="35" xfId="0" applyFont="1" applyBorder="1" applyAlignment="1">
      <alignment horizontal="center" vertical="center" wrapText="1"/>
    </xf>
    <xf numFmtId="164" fontId="12" fillId="0" borderId="35" xfId="1" applyNumberFormat="1" applyFont="1" applyFill="1" applyBorder="1" applyAlignment="1">
      <alignment horizontal="center" vertical="center"/>
    </xf>
    <xf numFmtId="0" fontId="12" fillId="0" borderId="35" xfId="0" quotePrefix="1" applyFont="1" applyBorder="1" applyAlignment="1">
      <alignment horizontal="center" vertical="center" wrapText="1"/>
    </xf>
    <xf numFmtId="0" fontId="13" fillId="0" borderId="53" xfId="0" applyFont="1" applyBorder="1" applyAlignment="1">
      <alignment horizontal="center" vertical="center" wrapText="1"/>
    </xf>
    <xf numFmtId="0" fontId="14" fillId="0" borderId="53" xfId="0" applyFont="1" applyBorder="1" applyAlignment="1">
      <alignment horizontal="center" vertical="center" wrapText="1"/>
    </xf>
    <xf numFmtId="0" fontId="14" fillId="0" borderId="53" xfId="0" applyFont="1" applyBorder="1" applyAlignment="1">
      <alignment horizontal="center" vertical="center"/>
    </xf>
    <xf numFmtId="0" fontId="13" fillId="0" borderId="53" xfId="2" applyFont="1" applyBorder="1" applyAlignment="1">
      <alignment horizontal="center" vertical="center" wrapText="1"/>
    </xf>
    <xf numFmtId="0" fontId="13" fillId="0" borderId="53" xfId="0" quotePrefix="1" applyFont="1" applyBorder="1" applyAlignment="1">
      <alignment horizontal="center" vertical="center" wrapText="1"/>
    </xf>
    <xf numFmtId="164" fontId="13" fillId="0" borderId="53" xfId="1" applyNumberFormat="1" applyFont="1" applyFill="1" applyBorder="1" applyAlignment="1">
      <alignment horizontal="center" vertical="center"/>
    </xf>
    <xf numFmtId="0" fontId="7" fillId="4" borderId="22" xfId="0" applyFont="1" applyFill="1" applyBorder="1" applyAlignment="1">
      <alignment horizontal="center" vertical="center" wrapText="1"/>
    </xf>
    <xf numFmtId="0" fontId="5" fillId="0" borderId="59" xfId="0" applyFont="1" applyBorder="1" applyAlignment="1">
      <alignment horizontal="center" vertical="center" wrapText="1"/>
    </xf>
    <xf numFmtId="164" fontId="13" fillId="0" borderId="59" xfId="0" applyNumberFormat="1" applyFont="1" applyBorder="1" applyAlignment="1">
      <alignment horizontal="center" vertical="center" wrapText="1"/>
    </xf>
    <xf numFmtId="164" fontId="5" fillId="5" borderId="39" xfId="1" applyNumberFormat="1" applyFont="1" applyFill="1" applyBorder="1" applyAlignment="1">
      <alignment horizontal="center" vertical="center"/>
    </xf>
    <xf numFmtId="164" fontId="5" fillId="5" borderId="75" xfId="1" applyNumberFormat="1" applyFont="1" applyFill="1" applyBorder="1" applyAlignment="1">
      <alignment horizontal="center" vertical="center"/>
    </xf>
    <xf numFmtId="43" fontId="5" fillId="0" borderId="35" xfId="0" applyNumberFormat="1" applyFont="1" applyBorder="1" applyAlignment="1">
      <alignment horizontal="center" vertical="center"/>
    </xf>
    <xf numFmtId="43" fontId="5" fillId="0" borderId="30" xfId="0" applyNumberFormat="1" applyFont="1" applyBorder="1" applyAlignment="1">
      <alignment horizontal="center" vertical="center"/>
    </xf>
    <xf numFmtId="0" fontId="17" fillId="4" borderId="67" xfId="0" applyFont="1" applyFill="1" applyBorder="1" applyAlignment="1">
      <alignment horizontal="center" vertical="center" wrapText="1"/>
    </xf>
    <xf numFmtId="0" fontId="5" fillId="5" borderId="0" xfId="0" applyFont="1" applyFill="1" applyBorder="1" applyAlignment="1">
      <alignment horizontal="center" vertical="center"/>
    </xf>
    <xf numFmtId="0" fontId="5" fillId="5" borderId="24" xfId="0" applyFont="1" applyFill="1" applyBorder="1" applyAlignment="1">
      <alignment horizontal="center" vertical="center"/>
    </xf>
    <xf numFmtId="164" fontId="5" fillId="5" borderId="46" xfId="1" applyNumberFormat="1" applyFont="1" applyFill="1" applyBorder="1" applyAlignment="1">
      <alignment horizontal="center" vertical="center"/>
    </xf>
    <xf numFmtId="164" fontId="5" fillId="5" borderId="70" xfId="1" applyNumberFormat="1" applyFont="1" applyFill="1" applyBorder="1" applyAlignment="1">
      <alignment horizontal="center" vertical="center"/>
    </xf>
    <xf numFmtId="168" fontId="5" fillId="5" borderId="49" xfId="0" applyNumberFormat="1" applyFont="1" applyFill="1" applyBorder="1" applyAlignment="1">
      <alignment horizontal="center" vertical="center"/>
    </xf>
    <xf numFmtId="0" fontId="5" fillId="5" borderId="17" xfId="0" applyFont="1" applyFill="1" applyBorder="1" applyAlignment="1">
      <alignment horizontal="center" vertical="center"/>
    </xf>
    <xf numFmtId="0" fontId="5" fillId="4" borderId="88" xfId="0" applyFont="1" applyFill="1" applyBorder="1" applyAlignment="1">
      <alignment horizontal="center" vertical="center"/>
    </xf>
    <xf numFmtId="0" fontId="5" fillId="4" borderId="82" xfId="0" applyFont="1" applyFill="1" applyBorder="1" applyAlignment="1">
      <alignment horizontal="center" vertical="center"/>
    </xf>
    <xf numFmtId="0" fontId="5" fillId="0" borderId="52" xfId="0" applyFont="1" applyBorder="1" applyAlignment="1">
      <alignment horizontal="center" vertical="center" wrapText="1"/>
    </xf>
    <xf numFmtId="0" fontId="17" fillId="4" borderId="25" xfId="0" applyFont="1" applyFill="1" applyBorder="1" applyAlignment="1">
      <alignment horizontal="center" vertical="center" wrapText="1"/>
    </xf>
    <xf numFmtId="0" fontId="5" fillId="0" borderId="88" xfId="0" applyFont="1" applyBorder="1" applyAlignment="1">
      <alignment horizontal="center" vertical="center" wrapText="1"/>
    </xf>
    <xf numFmtId="164" fontId="5" fillId="0" borderId="59" xfId="0" applyNumberFormat="1" applyFont="1" applyBorder="1" applyAlignment="1">
      <alignment horizontal="center" vertical="center"/>
    </xf>
    <xf numFmtId="164" fontId="5" fillId="0" borderId="78" xfId="1" applyNumberFormat="1" applyFont="1" applyFill="1" applyBorder="1" applyAlignment="1">
      <alignment horizontal="center" vertical="center"/>
    </xf>
    <xf numFmtId="0" fontId="5" fillId="4" borderId="37" xfId="0" applyFont="1" applyFill="1" applyBorder="1" applyAlignment="1">
      <alignment horizontal="center" vertical="center"/>
    </xf>
    <xf numFmtId="164" fontId="5" fillId="5" borderId="16" xfId="0" applyNumberFormat="1" applyFont="1" applyFill="1" applyBorder="1" applyAlignment="1">
      <alignment horizontal="center" vertical="center"/>
    </xf>
    <xf numFmtId="164" fontId="5" fillId="5" borderId="53" xfId="0" applyNumberFormat="1" applyFont="1" applyFill="1" applyBorder="1" applyAlignment="1">
      <alignment horizontal="center" vertical="center"/>
    </xf>
    <xf numFmtId="0" fontId="0" fillId="0" borderId="55" xfId="0" applyBorder="1"/>
    <xf numFmtId="0" fontId="13" fillId="0" borderId="46" xfId="0" applyFont="1" applyBorder="1" applyAlignment="1">
      <alignment horizontal="center" vertical="center"/>
    </xf>
    <xf numFmtId="0" fontId="3" fillId="4" borderId="87" xfId="0" applyFont="1" applyFill="1" applyBorder="1" applyAlignment="1">
      <alignment horizontal="center" vertical="center"/>
    </xf>
    <xf numFmtId="0" fontId="5" fillId="5" borderId="52" xfId="0" applyFont="1" applyFill="1" applyBorder="1" applyAlignment="1">
      <alignment horizontal="center" vertical="center"/>
    </xf>
    <xf numFmtId="164" fontId="5" fillId="0" borderId="35" xfId="1" applyNumberFormat="1" applyFont="1" applyFill="1" applyBorder="1" applyAlignment="1">
      <alignment horizontal="left" vertical="center"/>
    </xf>
    <xf numFmtId="164" fontId="5" fillId="5" borderId="26" xfId="1" applyNumberFormat="1" applyFont="1" applyFill="1" applyBorder="1" applyAlignment="1">
      <alignment horizontal="left" vertical="center"/>
    </xf>
    <xf numFmtId="164" fontId="5" fillId="0" borderId="53" xfId="0" applyNumberFormat="1" applyFont="1" applyBorder="1" applyAlignment="1">
      <alignment horizontal="left" vertical="center" wrapText="1"/>
    </xf>
    <xf numFmtId="164" fontId="5" fillId="0" borderId="65" xfId="1" applyNumberFormat="1" applyFont="1" applyFill="1" applyBorder="1" applyAlignment="1">
      <alignment horizontal="left" vertical="center"/>
    </xf>
    <xf numFmtId="164" fontId="5" fillId="0" borderId="80" xfId="1" applyNumberFormat="1" applyFont="1" applyFill="1" applyBorder="1" applyAlignment="1">
      <alignment horizontal="left" vertical="center"/>
    </xf>
    <xf numFmtId="164" fontId="5" fillId="0" borderId="35" xfId="0" applyNumberFormat="1" applyFont="1" applyBorder="1" applyAlignment="1">
      <alignment horizontal="left" vertical="center" wrapText="1"/>
    </xf>
    <xf numFmtId="164" fontId="5" fillId="0" borderId="47" xfId="1" applyNumberFormat="1" applyFont="1" applyFill="1" applyBorder="1" applyAlignment="1">
      <alignment horizontal="left" vertical="center"/>
    </xf>
    <xf numFmtId="164" fontId="5" fillId="0" borderId="59" xfId="0" applyNumberFormat="1" applyFont="1" applyBorder="1" applyAlignment="1">
      <alignment horizontal="left" vertical="center" wrapText="1"/>
    </xf>
    <xf numFmtId="164" fontId="5" fillId="0" borderId="24" xfId="1" applyNumberFormat="1" applyFont="1" applyBorder="1" applyAlignment="1">
      <alignment horizontal="left" vertical="center"/>
    </xf>
    <xf numFmtId="164" fontId="5" fillId="5" borderId="6" xfId="0" applyNumberFormat="1" applyFont="1" applyFill="1" applyBorder="1" applyAlignment="1">
      <alignment horizontal="left" vertical="center"/>
    </xf>
    <xf numFmtId="164" fontId="5" fillId="5" borderId="52" xfId="1" applyNumberFormat="1" applyFont="1" applyFill="1" applyBorder="1" applyAlignment="1">
      <alignment horizontal="left" vertical="center"/>
    </xf>
    <xf numFmtId="164" fontId="5" fillId="0" borderId="53" xfId="1" applyNumberFormat="1" applyFont="1" applyBorder="1" applyAlignment="1">
      <alignment horizontal="left" vertical="center"/>
    </xf>
    <xf numFmtId="164" fontId="5" fillId="0" borderId="80" xfId="1" applyNumberFormat="1" applyFont="1" applyBorder="1" applyAlignment="1">
      <alignment horizontal="left" vertical="center"/>
    </xf>
    <xf numFmtId="164" fontId="5" fillId="0" borderId="35" xfId="1" applyNumberFormat="1" applyFont="1" applyBorder="1" applyAlignment="1">
      <alignment horizontal="left" vertical="center"/>
    </xf>
    <xf numFmtId="164" fontId="5" fillId="0" borderId="55" xfId="1" applyNumberFormat="1" applyFont="1" applyBorder="1" applyAlignment="1">
      <alignment horizontal="left" vertical="center"/>
    </xf>
    <xf numFmtId="164" fontId="5" fillId="5" borderId="4" xfId="0" applyNumberFormat="1" applyFont="1" applyFill="1" applyBorder="1" applyAlignment="1">
      <alignment horizontal="left" vertical="center"/>
    </xf>
    <xf numFmtId="164" fontId="5" fillId="5" borderId="42" xfId="1" applyNumberFormat="1" applyFont="1" applyFill="1" applyBorder="1" applyAlignment="1">
      <alignment horizontal="left" vertical="center"/>
    </xf>
    <xf numFmtId="164" fontId="5" fillId="5" borderId="8" xfId="1" applyNumberFormat="1" applyFont="1" applyFill="1" applyBorder="1" applyAlignment="1">
      <alignment horizontal="left" vertical="center"/>
    </xf>
    <xf numFmtId="3" fontId="5" fillId="0" borderId="62" xfId="0" applyNumberFormat="1" applyFont="1" applyBorder="1" applyAlignment="1">
      <alignment horizontal="left" vertical="center"/>
    </xf>
    <xf numFmtId="0" fontId="5" fillId="0" borderId="78" xfId="0" applyFont="1" applyBorder="1" applyAlignment="1">
      <alignment horizontal="left" vertical="center"/>
    </xf>
    <xf numFmtId="3" fontId="3" fillId="6" borderId="76" xfId="0" applyNumberFormat="1" applyFont="1" applyFill="1" applyBorder="1" applyAlignment="1">
      <alignment horizontal="left" vertical="center"/>
    </xf>
    <xf numFmtId="43" fontId="5" fillId="0" borderId="30" xfId="1" applyFont="1" applyBorder="1" applyAlignment="1">
      <alignment horizontal="left" vertical="center"/>
    </xf>
    <xf numFmtId="43" fontId="5" fillId="0" borderId="59" xfId="1" applyFont="1" applyBorder="1" applyAlignment="1">
      <alignment horizontal="left" vertical="center"/>
    </xf>
    <xf numFmtId="43" fontId="3" fillId="6" borderId="41" xfId="1" applyFont="1" applyFill="1" applyBorder="1" applyAlignment="1">
      <alignment horizontal="left" vertical="center"/>
    </xf>
    <xf numFmtId="164" fontId="5" fillId="0" borderId="30" xfId="1" applyNumberFormat="1" applyFont="1" applyBorder="1" applyAlignment="1">
      <alignment horizontal="left" vertical="center"/>
    </xf>
    <xf numFmtId="3" fontId="5" fillId="0" borderId="55" xfId="0" applyNumberFormat="1" applyFont="1" applyBorder="1" applyAlignment="1">
      <alignment vertical="center"/>
    </xf>
    <xf numFmtId="3" fontId="5" fillId="5" borderId="53" xfId="0" applyNumberFormat="1" applyFont="1" applyFill="1" applyBorder="1" applyAlignment="1">
      <alignment vertical="center"/>
    </xf>
    <xf numFmtId="164" fontId="5" fillId="0" borderId="30" xfId="1" applyNumberFormat="1" applyFont="1" applyBorder="1" applyAlignment="1">
      <alignment vertical="center"/>
    </xf>
    <xf numFmtId="164" fontId="5" fillId="0" borderId="35" xfId="1" applyNumberFormat="1" applyFont="1" applyBorder="1" applyAlignment="1">
      <alignment vertical="center"/>
    </xf>
    <xf numFmtId="164" fontId="5" fillId="0" borderId="55" xfId="1" applyNumberFormat="1" applyFont="1" applyBorder="1" applyAlignment="1">
      <alignment vertical="center"/>
    </xf>
    <xf numFmtId="164" fontId="5" fillId="0" borderId="59" xfId="1" applyNumberFormat="1" applyFont="1" applyBorder="1" applyAlignment="1">
      <alignment horizontal="center" vertical="center"/>
    </xf>
    <xf numFmtId="164" fontId="5" fillId="5" borderId="24" xfId="1" applyNumberFormat="1" applyFont="1" applyFill="1" applyBorder="1" applyAlignment="1">
      <alignment horizontal="center" vertical="center"/>
    </xf>
    <xf numFmtId="43" fontId="3" fillId="6" borderId="51" xfId="1" applyFont="1" applyFill="1" applyBorder="1" applyAlignment="1">
      <alignment horizontal="center" vertical="center"/>
    </xf>
    <xf numFmtId="43" fontId="5" fillId="0" borderId="59" xfId="1" applyFont="1" applyBorder="1" applyAlignment="1">
      <alignment horizontal="center" vertical="center"/>
    </xf>
    <xf numFmtId="164" fontId="3" fillId="6" borderId="51" xfId="1" applyNumberFormat="1" applyFont="1" applyFill="1" applyBorder="1" applyAlignment="1">
      <alignment horizontal="center" vertical="center"/>
    </xf>
    <xf numFmtId="164" fontId="3" fillId="8" borderId="51" xfId="1" applyNumberFormat="1" applyFont="1" applyFill="1" applyBorder="1" applyAlignment="1">
      <alignment horizontal="center" vertical="center"/>
    </xf>
    <xf numFmtId="164" fontId="5" fillId="0" borderId="64" xfId="1" applyNumberFormat="1" applyFont="1" applyFill="1" applyBorder="1" applyAlignment="1">
      <alignment horizontal="left" vertical="center"/>
    </xf>
    <xf numFmtId="164" fontId="5" fillId="0" borderId="45" xfId="1" applyNumberFormat="1" applyFont="1" applyFill="1" applyBorder="1" applyAlignment="1">
      <alignment horizontal="left" vertical="center"/>
    </xf>
    <xf numFmtId="164" fontId="5" fillId="0" borderId="0" xfId="1" applyNumberFormat="1" applyFont="1" applyBorder="1" applyAlignment="1">
      <alignment horizontal="left" vertical="center"/>
    </xf>
    <xf numFmtId="164" fontId="5" fillId="5" borderId="6" xfId="1" applyNumberFormat="1" applyFont="1" applyFill="1" applyBorder="1" applyAlignment="1">
      <alignment horizontal="left" vertical="center"/>
    </xf>
    <xf numFmtId="164" fontId="5" fillId="0" borderId="54" xfId="1" applyNumberFormat="1" applyFont="1" applyBorder="1" applyAlignment="1">
      <alignment horizontal="left" vertical="center"/>
    </xf>
    <xf numFmtId="164" fontId="5" fillId="0" borderId="48" xfId="1" applyNumberFormat="1" applyFont="1" applyBorder="1" applyAlignment="1">
      <alignment horizontal="left" vertical="center"/>
    </xf>
    <xf numFmtId="164" fontId="5" fillId="0" borderId="48" xfId="1" applyNumberFormat="1" applyFont="1" applyFill="1" applyBorder="1" applyAlignment="1">
      <alignment horizontal="left" vertical="center"/>
    </xf>
    <xf numFmtId="164" fontId="5" fillId="0" borderId="56" xfId="1" applyNumberFormat="1" applyFont="1" applyBorder="1" applyAlignment="1">
      <alignment horizontal="left" vertical="center"/>
    </xf>
    <xf numFmtId="164" fontId="5" fillId="5" borderId="4" xfId="1" applyNumberFormat="1" applyFont="1" applyFill="1" applyBorder="1" applyAlignment="1">
      <alignment horizontal="left" vertical="center"/>
    </xf>
    <xf numFmtId="3" fontId="5" fillId="0" borderId="44" xfId="0" applyNumberFormat="1" applyFont="1" applyBorder="1" applyAlignment="1">
      <alignment horizontal="left" vertical="center"/>
    </xf>
    <xf numFmtId="0" fontId="5" fillId="0" borderId="60" xfId="0" applyFont="1" applyBorder="1" applyAlignment="1">
      <alignment horizontal="left" vertical="center"/>
    </xf>
    <xf numFmtId="3" fontId="3" fillId="6" borderId="61" xfId="0" applyNumberFormat="1" applyFont="1" applyFill="1" applyBorder="1" applyAlignment="1">
      <alignment horizontal="left" vertical="center"/>
    </xf>
    <xf numFmtId="0" fontId="0" fillId="0" borderId="44" xfId="0" applyBorder="1"/>
    <xf numFmtId="0" fontId="0" fillId="0" borderId="48" xfId="0" applyBorder="1"/>
    <xf numFmtId="0" fontId="0" fillId="0" borderId="56" xfId="0" applyBorder="1"/>
    <xf numFmtId="164" fontId="5" fillId="5" borderId="16" xfId="1" applyNumberFormat="1" applyFont="1" applyFill="1" applyBorder="1" applyAlignment="1">
      <alignment horizontal="center" vertical="center"/>
    </xf>
    <xf numFmtId="3" fontId="19" fillId="0" borderId="56" xfId="0" applyNumberFormat="1" applyFont="1" applyBorder="1"/>
    <xf numFmtId="164" fontId="5" fillId="0" borderId="60" xfId="1" applyNumberFormat="1" applyFont="1" applyFill="1" applyBorder="1" applyAlignment="1">
      <alignment horizontal="center" vertical="center"/>
    </xf>
    <xf numFmtId="164" fontId="5" fillId="7" borderId="48" xfId="1" applyNumberFormat="1" applyFont="1" applyFill="1" applyBorder="1" applyAlignment="1">
      <alignment horizontal="center" vertical="center"/>
    </xf>
    <xf numFmtId="0" fontId="5" fillId="0" borderId="50" xfId="0" applyFont="1" applyBorder="1" applyAlignment="1">
      <alignment horizontal="center" vertical="center"/>
    </xf>
    <xf numFmtId="164" fontId="5" fillId="5" borderId="89" xfId="1" applyNumberFormat="1" applyFont="1" applyFill="1" applyBorder="1" applyAlignment="1">
      <alignment horizontal="center" vertical="center"/>
    </xf>
    <xf numFmtId="164" fontId="5" fillId="5" borderId="50" xfId="1" applyNumberFormat="1" applyFont="1" applyFill="1" applyBorder="1" applyAlignment="1">
      <alignment horizontal="center" vertical="center"/>
    </xf>
    <xf numFmtId="0" fontId="5" fillId="4" borderId="88" xfId="0" applyFont="1" applyFill="1" applyBorder="1" applyAlignment="1">
      <alignment horizontal="center" vertical="center"/>
    </xf>
    <xf numFmtId="0" fontId="5" fillId="4" borderId="82" xfId="0" applyFont="1" applyFill="1" applyBorder="1" applyAlignment="1">
      <alignment horizontal="center" vertical="center"/>
    </xf>
    <xf numFmtId="0" fontId="5" fillId="0" borderId="30" xfId="0" applyFont="1" applyBorder="1" applyAlignment="1">
      <alignment horizontal="center" vertical="center"/>
    </xf>
    <xf numFmtId="0" fontId="5" fillId="0" borderId="35" xfId="0" applyFont="1" applyBorder="1" applyAlignment="1">
      <alignment horizontal="center" vertical="center"/>
    </xf>
    <xf numFmtId="0" fontId="5" fillId="0" borderId="55" xfId="0" applyFont="1" applyBorder="1" applyAlignment="1">
      <alignment horizontal="center" vertical="center"/>
    </xf>
    <xf numFmtId="0" fontId="5" fillId="0" borderId="30"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55" xfId="0" applyFont="1" applyBorder="1" applyAlignment="1">
      <alignment horizontal="center" vertical="center" wrapText="1"/>
    </xf>
    <xf numFmtId="0" fontId="21" fillId="0" borderId="78" xfId="0" applyFont="1" applyBorder="1" applyAlignment="1">
      <alignment wrapText="1"/>
    </xf>
    <xf numFmtId="0" fontId="5" fillId="5" borderId="16" xfId="0" applyFont="1" applyFill="1" applyBorder="1" applyAlignment="1">
      <alignment horizontal="center" vertical="center"/>
    </xf>
    <xf numFmtId="0" fontId="5" fillId="0" borderId="43" xfId="0" applyFont="1" applyBorder="1" applyAlignment="1">
      <alignment horizontal="center" vertical="center"/>
    </xf>
    <xf numFmtId="0" fontId="5" fillId="0" borderId="53" xfId="0" applyFont="1" applyBorder="1" applyAlignment="1">
      <alignment horizontal="center" vertical="center"/>
    </xf>
    <xf numFmtId="0" fontId="12" fillId="0" borderId="35" xfId="0" applyFont="1" applyBorder="1" applyAlignment="1">
      <alignment horizontal="center" vertical="center" wrapText="1"/>
    </xf>
    <xf numFmtId="0" fontId="5" fillId="0" borderId="53" xfId="0" applyFont="1" applyBorder="1" applyAlignment="1">
      <alignment horizontal="center" vertical="center" wrapText="1"/>
    </xf>
    <xf numFmtId="0" fontId="5" fillId="5" borderId="0" xfId="0" applyFont="1" applyFill="1" applyBorder="1" applyAlignment="1">
      <alignment horizontal="center" vertical="center"/>
    </xf>
    <xf numFmtId="0" fontId="5" fillId="5" borderId="6" xfId="0" applyFont="1" applyFill="1" applyBorder="1" applyAlignment="1">
      <alignment horizontal="center" vertical="center"/>
    </xf>
    <xf numFmtId="0" fontId="7" fillId="2" borderId="27" xfId="0" applyFont="1" applyFill="1" applyBorder="1" applyAlignment="1">
      <alignment horizontal="center" vertical="center" wrapText="1"/>
    </xf>
    <xf numFmtId="0" fontId="13" fillId="0" borderId="53" xfId="0" quotePrefix="1" applyFont="1" applyBorder="1" applyAlignment="1">
      <alignment horizontal="center" vertical="center" wrapText="1"/>
    </xf>
    <xf numFmtId="0" fontId="5" fillId="0" borderId="59" xfId="0" applyFont="1" applyBorder="1" applyAlignment="1">
      <alignment horizontal="center" vertical="center" wrapText="1"/>
    </xf>
    <xf numFmtId="0" fontId="5" fillId="5" borderId="51" xfId="0" applyFont="1" applyFill="1" applyBorder="1" applyAlignment="1">
      <alignment horizontal="center" vertical="center"/>
    </xf>
    <xf numFmtId="0" fontId="3" fillId="4" borderId="25" xfId="0" applyFont="1" applyFill="1" applyBorder="1" applyAlignment="1">
      <alignment horizontal="center" vertical="center"/>
    </xf>
    <xf numFmtId="0" fontId="5" fillId="0" borderId="39" xfId="0" applyFont="1" applyBorder="1" applyAlignment="1">
      <alignment horizontal="center" vertical="center" wrapText="1"/>
    </xf>
    <xf numFmtId="0" fontId="5" fillId="0" borderId="46" xfId="0" applyFont="1" applyBorder="1" applyAlignment="1">
      <alignment horizontal="center" vertical="center"/>
    </xf>
    <xf numFmtId="0" fontId="5" fillId="0" borderId="39" xfId="0" applyFont="1" applyBorder="1" applyAlignment="1">
      <alignment horizontal="center" vertical="center"/>
    </xf>
    <xf numFmtId="0" fontId="12" fillId="0" borderId="39" xfId="0" applyFont="1" applyBorder="1" applyAlignment="1">
      <alignment horizontal="center" vertical="center" wrapText="1"/>
    </xf>
    <xf numFmtId="43" fontId="3" fillId="6" borderId="42" xfId="1" applyFont="1" applyFill="1" applyBorder="1" applyAlignment="1">
      <alignment horizontal="left" vertical="center"/>
    </xf>
    <xf numFmtId="43" fontId="5" fillId="5" borderId="49" xfId="1" applyFont="1" applyFill="1" applyBorder="1" applyAlignment="1">
      <alignment horizontal="center" vertical="center"/>
    </xf>
    <xf numFmtId="43" fontId="5" fillId="0" borderId="30" xfId="1" applyFont="1" applyBorder="1" applyAlignment="1">
      <alignment horizontal="center" vertical="center"/>
    </xf>
    <xf numFmtId="43" fontId="3" fillId="6" borderId="42" xfId="1" applyFont="1" applyFill="1" applyBorder="1" applyAlignment="1">
      <alignment horizontal="center" vertical="center"/>
    </xf>
    <xf numFmtId="43" fontId="3" fillId="6" borderId="52" xfId="1" applyFont="1" applyFill="1" applyBorder="1" applyAlignment="1">
      <alignment horizontal="center" vertical="center"/>
    </xf>
    <xf numFmtId="4" fontId="3" fillId="8" borderId="51" xfId="0" applyNumberFormat="1" applyFont="1" applyFill="1" applyBorder="1" applyAlignment="1">
      <alignment horizontal="center" vertical="center"/>
    </xf>
    <xf numFmtId="0" fontId="23" fillId="0" borderId="0" xfId="0" applyFont="1" applyAlignment="1">
      <alignment vertical="center"/>
    </xf>
    <xf numFmtId="43" fontId="24" fillId="0" borderId="0" xfId="1" applyFont="1" applyAlignment="1">
      <alignment vertical="center"/>
    </xf>
    <xf numFmtId="43" fontId="25" fillId="0" borderId="0" xfId="1" applyFont="1" applyAlignment="1">
      <alignment vertical="center"/>
    </xf>
    <xf numFmtId="0" fontId="23" fillId="0" borderId="0" xfId="0" applyFont="1" applyAlignment="1">
      <alignment horizontal="left" vertical="center"/>
    </xf>
    <xf numFmtId="43" fontId="24" fillId="0" borderId="0" xfId="1" applyFont="1" applyAlignment="1">
      <alignment horizontal="left" vertical="center" wrapText="1"/>
    </xf>
    <xf numFmtId="43" fontId="25" fillId="0" borderId="0" xfId="1" applyFont="1" applyAlignment="1">
      <alignment horizontal="left" vertical="center"/>
    </xf>
    <xf numFmtId="0" fontId="7" fillId="4" borderId="27" xfId="0" applyFont="1" applyFill="1" applyBorder="1" applyAlignment="1">
      <alignment horizontal="center" vertical="center" wrapText="1"/>
    </xf>
    <xf numFmtId="0" fontId="13" fillId="0" borderId="30" xfId="0" applyFont="1" applyBorder="1" applyAlignment="1">
      <alignment horizontal="center" vertical="center" wrapText="1"/>
    </xf>
    <xf numFmtId="0" fontId="14" fillId="0" borderId="30" xfId="0" applyFont="1" applyBorder="1" applyAlignment="1">
      <alignment horizontal="center" vertical="center" wrapText="1"/>
    </xf>
    <xf numFmtId="0" fontId="14" fillId="0" borderId="30" xfId="0" applyFont="1" applyBorder="1" applyAlignment="1">
      <alignment horizontal="center" vertical="center"/>
    </xf>
    <xf numFmtId="0" fontId="13" fillId="0" borderId="30" xfId="2" applyFont="1" applyBorder="1" applyAlignment="1">
      <alignment horizontal="center" vertical="center" wrapText="1"/>
    </xf>
    <xf numFmtId="0" fontId="13" fillId="0" borderId="30" xfId="0" quotePrefix="1" applyFont="1" applyBorder="1" applyAlignment="1">
      <alignment horizontal="center" vertical="center" wrapText="1"/>
    </xf>
    <xf numFmtId="164" fontId="13" fillId="0" borderId="31" xfId="1" applyNumberFormat="1" applyFont="1" applyFill="1" applyBorder="1" applyAlignment="1">
      <alignment horizontal="center" vertical="center"/>
    </xf>
    <xf numFmtId="164" fontId="13" fillId="0" borderId="93" xfId="1" applyNumberFormat="1" applyFont="1" applyFill="1" applyBorder="1" applyAlignment="1">
      <alignment horizontal="center" vertical="center"/>
    </xf>
    <xf numFmtId="164" fontId="23" fillId="0" borderId="0" xfId="0" applyNumberFormat="1" applyFont="1" applyAlignment="1">
      <alignment vertical="center"/>
    </xf>
    <xf numFmtId="0" fontId="12" fillId="0" borderId="35" xfId="0" applyFont="1" applyBorder="1" applyAlignment="1">
      <alignment horizontal="center" vertical="center"/>
    </xf>
    <xf numFmtId="164" fontId="12" fillId="0" borderId="36" xfId="1" applyNumberFormat="1" applyFont="1" applyFill="1" applyBorder="1" applyAlignment="1">
      <alignment horizontal="center" vertical="center"/>
    </xf>
    <xf numFmtId="164" fontId="12" fillId="0" borderId="94" xfId="1" applyNumberFormat="1" applyFont="1" applyFill="1" applyBorder="1" applyAlignment="1">
      <alignment horizontal="center" vertical="center"/>
    </xf>
    <xf numFmtId="0" fontId="16" fillId="0" borderId="39" xfId="0" applyFont="1" applyBorder="1" applyAlignment="1">
      <alignment horizontal="center" vertical="center" wrapText="1"/>
    </xf>
    <xf numFmtId="0" fontId="16" fillId="0" borderId="39" xfId="0" applyFont="1" applyBorder="1" applyAlignment="1">
      <alignment horizontal="center" vertical="center"/>
    </xf>
    <xf numFmtId="0" fontId="12" fillId="0" borderId="39" xfId="0" applyFont="1" applyBorder="1" applyAlignment="1">
      <alignment horizontal="center" vertical="center"/>
    </xf>
    <xf numFmtId="0" fontId="13" fillId="3" borderId="39"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39" xfId="0" quotePrefix="1" applyFont="1" applyFill="1" applyBorder="1" applyAlignment="1">
      <alignment horizontal="center" vertical="center" wrapText="1"/>
    </xf>
    <xf numFmtId="164" fontId="12" fillId="3" borderId="17" xfId="1" applyNumberFormat="1" applyFont="1" applyFill="1" applyBorder="1" applyAlignment="1">
      <alignment horizontal="center" vertical="center"/>
    </xf>
    <xf numFmtId="164" fontId="12" fillId="3" borderId="27" xfId="1" applyNumberFormat="1" applyFont="1" applyFill="1" applyBorder="1" applyAlignment="1">
      <alignment horizontal="center" vertical="center"/>
    </xf>
    <xf numFmtId="164" fontId="23" fillId="3" borderId="0" xfId="0" applyNumberFormat="1" applyFont="1" applyFill="1" applyAlignment="1">
      <alignment vertical="center"/>
    </xf>
    <xf numFmtId="0" fontId="13" fillId="3" borderId="39" xfId="0" applyFont="1" applyFill="1" applyBorder="1" applyAlignment="1">
      <alignment horizontal="center" vertical="center"/>
    </xf>
    <xf numFmtId="0" fontId="5" fillId="3" borderId="39" xfId="0" applyFont="1" applyFill="1" applyBorder="1" applyAlignment="1">
      <alignment horizontal="center" vertical="center"/>
    </xf>
    <xf numFmtId="0" fontId="5" fillId="3" borderId="39" xfId="0" applyFont="1" applyFill="1" applyBorder="1" applyAlignment="1">
      <alignment horizontal="center" vertical="center" wrapText="1"/>
    </xf>
    <xf numFmtId="164" fontId="5" fillId="3" borderId="49" xfId="1" applyNumberFormat="1" applyFont="1" applyFill="1" applyBorder="1" applyAlignment="1">
      <alignment horizontal="center" vertical="center"/>
    </xf>
    <xf numFmtId="164" fontId="5" fillId="3" borderId="75" xfId="1" applyNumberFormat="1" applyFont="1" applyFill="1" applyBorder="1" applyAlignment="1">
      <alignment horizontal="center" vertical="center"/>
    </xf>
    <xf numFmtId="0" fontId="5" fillId="0" borderId="0" xfId="0" applyFont="1" applyAlignment="1">
      <alignment horizontal="center" vertical="center"/>
    </xf>
    <xf numFmtId="0" fontId="13" fillId="3" borderId="35" xfId="0" applyFont="1" applyFill="1" applyBorder="1" applyAlignment="1">
      <alignment horizontal="center" vertical="center"/>
    </xf>
    <xf numFmtId="0" fontId="5" fillId="3" borderId="35" xfId="0" applyFont="1" applyFill="1" applyBorder="1" applyAlignment="1">
      <alignment horizontal="center" vertical="center"/>
    </xf>
    <xf numFmtId="0" fontId="5" fillId="3" borderId="45" xfId="0" applyFont="1" applyFill="1" applyBorder="1" applyAlignment="1">
      <alignment horizontal="center" vertical="center"/>
    </xf>
    <xf numFmtId="164" fontId="5" fillId="3" borderId="47" xfId="1" applyNumberFormat="1" applyFont="1" applyFill="1" applyBorder="1" applyAlignment="1">
      <alignment horizontal="center" vertical="center"/>
    </xf>
    <xf numFmtId="164" fontId="5" fillId="3" borderId="36" xfId="1" applyNumberFormat="1" applyFont="1" applyFill="1" applyBorder="1" applyAlignment="1">
      <alignment horizontal="center" vertical="center"/>
    </xf>
    <xf numFmtId="0" fontId="5" fillId="3" borderId="16" xfId="0" applyFont="1" applyFill="1" applyBorder="1" applyAlignment="1">
      <alignment horizontal="center" vertical="center"/>
    </xf>
    <xf numFmtId="164" fontId="5" fillId="3" borderId="17" xfId="1" applyNumberFormat="1" applyFont="1" applyFill="1" applyBorder="1" applyAlignment="1">
      <alignment horizontal="center" vertical="center"/>
    </xf>
    <xf numFmtId="0" fontId="2" fillId="3" borderId="55" xfId="0" applyFont="1" applyFill="1" applyBorder="1"/>
    <xf numFmtId="3" fontId="19" fillId="3" borderId="55" xfId="0" applyNumberFormat="1" applyFont="1" applyFill="1" applyBorder="1"/>
    <xf numFmtId="0" fontId="2" fillId="3" borderId="63" xfId="0" applyFont="1" applyFill="1" applyBorder="1"/>
    <xf numFmtId="0" fontId="13" fillId="3" borderId="53" xfId="0" applyFont="1" applyFill="1" applyBorder="1" applyAlignment="1">
      <alignment horizontal="center" vertical="center"/>
    </xf>
    <xf numFmtId="0" fontId="5" fillId="3" borderId="53" xfId="0" applyFont="1" applyFill="1" applyBorder="1" applyAlignment="1">
      <alignment horizontal="center" vertical="center"/>
    </xf>
    <xf numFmtId="0" fontId="5" fillId="3" borderId="64" xfId="0" applyFont="1" applyFill="1" applyBorder="1" applyAlignment="1">
      <alignment horizontal="center" vertical="center"/>
    </xf>
    <xf numFmtId="164" fontId="5" fillId="3" borderId="65" xfId="1" applyNumberFormat="1" applyFont="1" applyFill="1" applyBorder="1" applyAlignment="1">
      <alignment horizontal="center" vertical="center"/>
    </xf>
    <xf numFmtId="164" fontId="5" fillId="3" borderId="85" xfId="1" applyNumberFormat="1" applyFont="1" applyFill="1" applyBorder="1" applyAlignment="1">
      <alignment horizontal="center" vertical="center"/>
    </xf>
    <xf numFmtId="3" fontId="23" fillId="0" borderId="0" xfId="0" applyNumberFormat="1" applyFont="1" applyAlignment="1">
      <alignment vertical="center"/>
    </xf>
    <xf numFmtId="0" fontId="13" fillId="3" borderId="59" xfId="0" applyFont="1" applyFill="1" applyBorder="1" applyAlignment="1">
      <alignment horizontal="center" vertical="center"/>
    </xf>
    <xf numFmtId="0" fontId="5" fillId="3" borderId="59" xfId="0" applyFont="1" applyFill="1" applyBorder="1" applyAlignment="1">
      <alignment horizontal="center" vertical="center"/>
    </xf>
    <xf numFmtId="164" fontId="5" fillId="3" borderId="59" xfId="1" applyNumberFormat="1" applyFont="1" applyFill="1" applyBorder="1" applyAlignment="1">
      <alignment vertical="center"/>
    </xf>
    <xf numFmtId="164" fontId="5" fillId="3" borderId="78" xfId="1" applyNumberFormat="1" applyFont="1" applyFill="1" applyBorder="1" applyAlignment="1">
      <alignment vertical="center"/>
    </xf>
    <xf numFmtId="0" fontId="5" fillId="0" borderId="51" xfId="0" applyFont="1" applyBorder="1" applyAlignment="1">
      <alignment horizontal="center" vertical="center"/>
    </xf>
    <xf numFmtId="0" fontId="13" fillId="3" borderId="52" xfId="0" applyFont="1" applyFill="1" applyBorder="1" applyAlignment="1">
      <alignment horizontal="center" vertical="center"/>
    </xf>
    <xf numFmtId="0" fontId="5" fillId="3" borderId="52" xfId="0" applyFont="1" applyFill="1" applyBorder="1" applyAlignment="1">
      <alignment horizontal="center" vertical="center"/>
    </xf>
    <xf numFmtId="0" fontId="5" fillId="3" borderId="6" xfId="0" applyFont="1" applyFill="1" applyBorder="1" applyAlignment="1">
      <alignment horizontal="center" vertical="center"/>
    </xf>
    <xf numFmtId="164" fontId="5" fillId="3" borderId="51" xfId="1" applyNumberFormat="1" applyFont="1" applyFill="1" applyBorder="1" applyAlignment="1">
      <alignment horizontal="center" vertical="center"/>
    </xf>
    <xf numFmtId="164" fontId="5" fillId="3" borderId="26" xfId="1" applyNumberFormat="1" applyFont="1" applyFill="1" applyBorder="1" applyAlignment="1">
      <alignment horizontal="center" vertical="center"/>
    </xf>
    <xf numFmtId="0" fontId="5" fillId="3" borderId="30" xfId="0" applyFont="1" applyFill="1" applyBorder="1" applyAlignment="1">
      <alignment horizontal="center" vertical="center"/>
    </xf>
    <xf numFmtId="0" fontId="5" fillId="3" borderId="40" xfId="0" applyFont="1" applyFill="1" applyBorder="1" applyAlignment="1">
      <alignment horizontal="center" vertical="center"/>
    </xf>
    <xf numFmtId="164" fontId="23" fillId="0" borderId="57" xfId="0" applyNumberFormat="1" applyFont="1" applyBorder="1" applyAlignment="1">
      <alignment vertical="center"/>
    </xf>
    <xf numFmtId="43" fontId="24" fillId="0" borderId="66" xfId="1" applyFont="1" applyBorder="1" applyAlignment="1">
      <alignment vertical="center"/>
    </xf>
    <xf numFmtId="43" fontId="25" fillId="0" borderId="66" xfId="1" applyFont="1" applyBorder="1" applyAlignment="1">
      <alignment vertical="center"/>
    </xf>
    <xf numFmtId="0" fontId="22" fillId="0" borderId="0" xfId="0" applyFont="1"/>
    <xf numFmtId="168" fontId="23" fillId="0" borderId="0" xfId="0" applyNumberFormat="1" applyFont="1" applyAlignment="1">
      <alignment vertical="center"/>
    </xf>
    <xf numFmtId="168" fontId="23" fillId="0" borderId="67" xfId="0" applyNumberFormat="1" applyFont="1" applyBorder="1" applyAlignment="1">
      <alignment vertical="center"/>
    </xf>
    <xf numFmtId="43" fontId="24" fillId="0" borderId="52" xfId="1" applyFont="1" applyBorder="1" applyAlignment="1">
      <alignment vertical="center"/>
    </xf>
    <xf numFmtId="43" fontId="25" fillId="0" borderId="52" xfId="1" applyFont="1" applyBorder="1" applyAlignment="1">
      <alignment vertical="center"/>
    </xf>
    <xf numFmtId="166" fontId="11" fillId="0" borderId="64" xfId="0" applyNumberFormat="1" applyFont="1" applyBorder="1" applyAlignment="1">
      <alignment wrapText="1"/>
    </xf>
    <xf numFmtId="0" fontId="11" fillId="0" borderId="64" xfId="0" applyFont="1" applyBorder="1" applyAlignment="1">
      <alignment wrapText="1"/>
    </xf>
    <xf numFmtId="43" fontId="5" fillId="0" borderId="62" xfId="1" applyFont="1" applyBorder="1" applyAlignment="1">
      <alignment horizontal="left" vertical="center"/>
    </xf>
    <xf numFmtId="43" fontId="5" fillId="0" borderId="78" xfId="1" applyFont="1" applyBorder="1" applyAlignment="1">
      <alignment horizontal="left" vertical="center"/>
    </xf>
    <xf numFmtId="43" fontId="3" fillId="6" borderId="76" xfId="1" applyFont="1" applyFill="1" applyBorder="1" applyAlignment="1">
      <alignment horizontal="left" vertical="center"/>
    </xf>
    <xf numFmtId="164" fontId="5" fillId="0" borderId="78" xfId="0" applyNumberFormat="1" applyFont="1" applyBorder="1" applyAlignment="1">
      <alignment horizontal="center" vertical="center"/>
    </xf>
    <xf numFmtId="43" fontId="5" fillId="0" borderId="62" xfId="1" applyFont="1" applyBorder="1" applyAlignment="1">
      <alignment horizontal="center" vertical="center"/>
    </xf>
    <xf numFmtId="43" fontId="5" fillId="0" borderId="78" xfId="0" applyNumberFormat="1" applyFont="1" applyBorder="1" applyAlignment="1">
      <alignment horizontal="center" vertical="center"/>
    </xf>
    <xf numFmtId="43" fontId="3" fillId="6" borderId="41" xfId="1" applyFont="1" applyFill="1" applyBorder="1" applyAlignment="1">
      <alignment horizontal="center" vertical="center"/>
    </xf>
    <xf numFmtId="43" fontId="3" fillId="6" borderId="86" xfId="1" applyFont="1" applyFill="1" applyBorder="1" applyAlignment="1">
      <alignment horizontal="center" vertical="center"/>
    </xf>
    <xf numFmtId="43" fontId="3" fillId="8" borderId="51" xfId="1" applyFont="1" applyFill="1" applyBorder="1" applyAlignment="1">
      <alignment horizontal="center" vertical="center"/>
    </xf>
    <xf numFmtId="43" fontId="3" fillId="8" borderId="26" xfId="1" applyFont="1" applyFill="1" applyBorder="1" applyAlignment="1">
      <alignment horizontal="center" vertical="center"/>
    </xf>
    <xf numFmtId="0" fontId="10" fillId="3" borderId="2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26" xfId="0" applyFont="1" applyFill="1" applyBorder="1" applyAlignment="1">
      <alignment horizontal="center" vertical="center" wrapText="1"/>
    </xf>
    <xf numFmtId="0" fontId="11" fillId="4" borderId="25"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4" borderId="26" xfId="0" applyFont="1" applyFill="1" applyBorder="1" applyAlignment="1">
      <alignment horizontal="center" vertical="center" wrapText="1"/>
    </xf>
    <xf numFmtId="0" fontId="12" fillId="4" borderId="53" xfId="0" applyFont="1" applyFill="1" applyBorder="1" applyAlignment="1">
      <alignment horizontal="center" vertical="center" wrapText="1"/>
    </xf>
    <xf numFmtId="0" fontId="12" fillId="4" borderId="35" xfId="0" applyFont="1" applyFill="1" applyBorder="1" applyAlignment="1">
      <alignment horizontal="center" vertical="center" wrapText="1"/>
    </xf>
    <xf numFmtId="0" fontId="13" fillId="0" borderId="53" xfId="0" quotePrefix="1" applyFont="1" applyBorder="1" applyAlignment="1">
      <alignment horizontal="center" vertical="center" wrapText="1"/>
    </xf>
    <xf numFmtId="0" fontId="13" fillId="0" borderId="35" xfId="0" quotePrefix="1" applyFont="1" applyBorder="1" applyAlignment="1">
      <alignment horizontal="center" vertical="center" wrapText="1"/>
    </xf>
    <xf numFmtId="0" fontId="5" fillId="4" borderId="35" xfId="0" applyFont="1" applyFill="1" applyBorder="1" applyAlignment="1">
      <alignment horizontal="center" vertical="center"/>
    </xf>
    <xf numFmtId="0" fontId="5" fillId="0" borderId="35" xfId="0" applyFont="1" applyBorder="1" applyAlignment="1">
      <alignment horizontal="center" vertical="center" wrapText="1"/>
    </xf>
    <xf numFmtId="0" fontId="7" fillId="2" borderId="1"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7" fillId="2" borderId="33"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5" fillId="5" borderId="25" xfId="0" applyFont="1" applyFill="1" applyBorder="1" applyAlignment="1">
      <alignment horizontal="center" vertical="center"/>
    </xf>
    <xf numFmtId="0" fontId="5" fillId="5" borderId="6"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5" fillId="4" borderId="28"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27" xfId="0" applyFont="1" applyFill="1" applyBorder="1" applyAlignment="1">
      <alignment horizontal="center" vertical="center"/>
    </xf>
    <xf numFmtId="0" fontId="5" fillId="0" borderId="29"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2" xfId="0" applyFont="1" applyBorder="1" applyAlignment="1">
      <alignment horizontal="center" vertical="center"/>
    </xf>
    <xf numFmtId="0" fontId="5" fillId="0" borderId="43" xfId="0" applyFont="1" applyBorder="1" applyAlignment="1">
      <alignment horizontal="center" vertical="center"/>
    </xf>
    <xf numFmtId="0" fontId="5" fillId="4" borderId="59" xfId="0" applyFont="1" applyFill="1" applyBorder="1" applyAlignment="1">
      <alignment horizontal="center" vertical="center"/>
    </xf>
    <xf numFmtId="0" fontId="5" fillId="0" borderId="59" xfId="0" applyFont="1" applyBorder="1" applyAlignment="1">
      <alignment horizontal="center" vertical="center" wrapText="1"/>
    </xf>
    <xf numFmtId="0" fontId="5" fillId="5" borderId="51" xfId="0" applyFont="1" applyFill="1" applyBorder="1" applyAlignment="1">
      <alignment horizontal="center" vertical="center"/>
    </xf>
    <xf numFmtId="0" fontId="3" fillId="4" borderId="25"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26" xfId="0" applyFont="1" applyFill="1" applyBorder="1" applyAlignment="1">
      <alignment horizontal="center" vertical="center"/>
    </xf>
    <xf numFmtId="0" fontId="5" fillId="4" borderId="69" xfId="0" applyFont="1" applyFill="1" applyBorder="1" applyAlignment="1">
      <alignment horizontal="center" vertical="center"/>
    </xf>
    <xf numFmtId="0" fontId="5" fillId="4" borderId="88" xfId="0" applyFont="1" applyFill="1" applyBorder="1" applyAlignment="1">
      <alignment horizontal="center" vertical="center"/>
    </xf>
    <xf numFmtId="0" fontId="5" fillId="4" borderId="82" xfId="0" applyFont="1" applyFill="1" applyBorder="1" applyAlignment="1">
      <alignment horizontal="center" vertical="center"/>
    </xf>
    <xf numFmtId="0" fontId="5" fillId="0" borderId="30"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3" fillId="6" borderId="25" xfId="0" applyFont="1" applyFill="1" applyBorder="1" applyAlignment="1">
      <alignment horizontal="center" vertical="center"/>
    </xf>
    <xf numFmtId="0" fontId="3" fillId="6" borderId="6" xfId="0" applyFont="1" applyFill="1" applyBorder="1" applyAlignment="1">
      <alignment horizontal="center" vertical="center"/>
    </xf>
    <xf numFmtId="0" fontId="3" fillId="6" borderId="51" xfId="0" applyFont="1" applyFill="1" applyBorder="1" applyAlignment="1">
      <alignment horizontal="center" vertical="center"/>
    </xf>
    <xf numFmtId="0" fontId="18" fillId="4" borderId="25" xfId="0" applyFont="1" applyFill="1" applyBorder="1" applyAlignment="1">
      <alignment horizontal="center" vertical="center" wrapText="1"/>
    </xf>
    <xf numFmtId="0" fontId="18" fillId="4" borderId="6" xfId="0" applyFont="1" applyFill="1" applyBorder="1" applyAlignment="1">
      <alignment horizontal="center" vertical="center" wrapText="1"/>
    </xf>
    <xf numFmtId="0" fontId="18" fillId="4" borderId="26" xfId="0" applyFont="1" applyFill="1" applyBorder="1" applyAlignment="1">
      <alignment horizontal="center" vertical="center" wrapText="1"/>
    </xf>
    <xf numFmtId="0" fontId="5" fillId="0" borderId="30" xfId="0" applyFont="1" applyBorder="1" applyAlignment="1" applyProtection="1">
      <alignment horizontal="center" vertical="center" wrapText="1"/>
      <protection locked="0"/>
    </xf>
    <xf numFmtId="0" fontId="5" fillId="0" borderId="35" xfId="0" applyFont="1" applyBorder="1" applyAlignment="1" applyProtection="1">
      <alignment horizontal="center" vertical="center" wrapText="1"/>
      <protection locked="0"/>
    </xf>
    <xf numFmtId="0" fontId="5" fillId="0" borderId="55" xfId="0" applyFont="1" applyBorder="1" applyAlignment="1" applyProtection="1">
      <alignment horizontal="center" vertical="center" wrapText="1"/>
      <protection locked="0"/>
    </xf>
    <xf numFmtId="0" fontId="5" fillId="4" borderId="77" xfId="0" applyFont="1" applyFill="1" applyBorder="1" applyAlignment="1">
      <alignment horizontal="center" vertical="center"/>
    </xf>
    <xf numFmtId="0" fontId="5" fillId="0" borderId="53" xfId="0" applyFont="1" applyBorder="1" applyAlignment="1">
      <alignment horizontal="center" vertical="center" wrapText="1"/>
    </xf>
    <xf numFmtId="0" fontId="5" fillId="5" borderId="15" xfId="0" applyFont="1" applyFill="1" applyBorder="1" applyAlignment="1">
      <alignment horizontal="center" vertical="center"/>
    </xf>
    <xf numFmtId="0" fontId="5" fillId="5" borderId="16"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87" xfId="0" applyFont="1" applyFill="1" applyBorder="1" applyAlignment="1">
      <alignment horizontal="center" vertical="center"/>
    </xf>
    <xf numFmtId="0" fontId="5" fillId="0" borderId="69" xfId="0" applyFont="1" applyBorder="1" applyAlignment="1">
      <alignment horizontal="center" vertical="center" wrapText="1"/>
    </xf>
    <xf numFmtId="0" fontId="5" fillId="0" borderId="81" xfId="0" applyFont="1" applyBorder="1" applyAlignment="1">
      <alignment horizontal="center" vertical="center" wrapText="1"/>
    </xf>
    <xf numFmtId="0" fontId="5" fillId="4" borderId="15" xfId="0" applyFont="1" applyFill="1" applyBorder="1" applyAlignment="1">
      <alignment horizontal="center" vertical="center"/>
    </xf>
    <xf numFmtId="0" fontId="5" fillId="0" borderId="77" xfId="0" applyFont="1" applyBorder="1" applyAlignment="1">
      <alignment horizontal="center" vertical="center" wrapText="1"/>
    </xf>
    <xf numFmtId="0" fontId="5" fillId="0" borderId="82" xfId="0" applyFont="1" applyBorder="1" applyAlignment="1">
      <alignment horizontal="center" vertical="center" wrapText="1"/>
    </xf>
    <xf numFmtId="0" fontId="5" fillId="0" borderId="29" xfId="0" applyFont="1" applyBorder="1" applyAlignment="1" applyProtection="1">
      <alignment horizontal="center" vertical="center" wrapText="1"/>
      <protection locked="0"/>
    </xf>
    <xf numFmtId="0" fontId="5" fillId="0" borderId="34" xfId="0" applyFont="1" applyBorder="1" applyAlignment="1" applyProtection="1">
      <alignment horizontal="center" vertical="center" wrapText="1"/>
      <protection locked="0"/>
    </xf>
    <xf numFmtId="0" fontId="5" fillId="0" borderId="38" xfId="0" applyFont="1" applyBorder="1" applyAlignment="1" applyProtection="1">
      <alignment horizontal="center" vertical="center" wrapText="1"/>
      <protection locked="0"/>
    </xf>
    <xf numFmtId="0" fontId="10" fillId="3" borderId="7"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18" fillId="4" borderId="86" xfId="0" applyFont="1" applyFill="1" applyBorder="1" applyAlignment="1">
      <alignment horizontal="center" vertical="center" wrapText="1"/>
    </xf>
    <xf numFmtId="0" fontId="5" fillId="0" borderId="30" xfId="0" applyFont="1" applyBorder="1" applyAlignment="1">
      <alignment horizontal="center" vertical="center"/>
    </xf>
    <xf numFmtId="0" fontId="5" fillId="0" borderId="35" xfId="0" applyFont="1" applyBorder="1" applyAlignment="1">
      <alignment horizontal="center" vertical="center"/>
    </xf>
    <xf numFmtId="0" fontId="5" fillId="0" borderId="55" xfId="0" applyFont="1" applyBorder="1" applyAlignment="1">
      <alignment horizontal="center" vertical="center"/>
    </xf>
    <xf numFmtId="0" fontId="5" fillId="5" borderId="87" xfId="0" applyFont="1" applyFill="1" applyBorder="1" applyAlignment="1">
      <alignment horizontal="center" vertical="center"/>
    </xf>
    <xf numFmtId="0" fontId="5" fillId="5" borderId="0" xfId="0" applyFont="1" applyFill="1" applyBorder="1" applyAlignment="1">
      <alignment horizontal="center" vertical="center"/>
    </xf>
    <xf numFmtId="0" fontId="12" fillId="0" borderId="53"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55" xfId="0" applyFont="1" applyBorder="1" applyAlignment="1">
      <alignment horizontal="center" vertical="center" wrapText="1"/>
    </xf>
    <xf numFmtId="0" fontId="5" fillId="0" borderId="53" xfId="0" applyFont="1" applyBorder="1" applyAlignment="1">
      <alignment horizontal="center" vertical="center"/>
    </xf>
    <xf numFmtId="0" fontId="11" fillId="0" borderId="32" xfId="0" applyFont="1" applyBorder="1" applyAlignment="1">
      <alignment wrapText="1"/>
    </xf>
    <xf numFmtId="0" fontId="11" fillId="0" borderId="40" xfId="0" applyFont="1" applyBorder="1" applyAlignment="1">
      <alignment wrapText="1"/>
    </xf>
    <xf numFmtId="0" fontId="11" fillId="0" borderId="43" xfId="0" applyFont="1" applyBorder="1" applyAlignment="1">
      <alignment wrapText="1"/>
    </xf>
    <xf numFmtId="0" fontId="21" fillId="0" borderId="78" xfId="0" applyFont="1" applyBorder="1" applyAlignment="1">
      <alignment wrapText="1"/>
    </xf>
    <xf numFmtId="0" fontId="21" fillId="0" borderId="79" xfId="0" applyFont="1" applyBorder="1" applyAlignment="1">
      <alignment wrapText="1"/>
    </xf>
    <xf numFmtId="0" fontId="3" fillId="8" borderId="25" xfId="0" applyFont="1" applyFill="1" applyBorder="1" applyAlignment="1">
      <alignment horizontal="center" vertical="center"/>
    </xf>
    <xf numFmtId="0" fontId="3" fillId="8" borderId="6" xfId="0" applyFont="1" applyFill="1" applyBorder="1" applyAlignment="1">
      <alignment horizontal="center" vertical="center"/>
    </xf>
    <xf numFmtId="0" fontId="3" fillId="8" borderId="51" xfId="0" applyFont="1" applyFill="1" applyBorder="1" applyAlignment="1">
      <alignment horizontal="center" vertical="center"/>
    </xf>
    <xf numFmtId="0" fontId="4" fillId="0" borderId="25" xfId="0" applyFont="1" applyBorder="1" applyAlignment="1">
      <alignment horizontal="center"/>
    </xf>
    <xf numFmtId="0" fontId="4" fillId="0" borderId="6" xfId="0" applyFont="1" applyBorder="1" applyAlignment="1">
      <alignment horizontal="center"/>
    </xf>
    <xf numFmtId="0" fontId="4" fillId="0" borderId="26" xfId="0" applyFont="1" applyBorder="1" applyAlignment="1">
      <alignment horizontal="center"/>
    </xf>
    <xf numFmtId="0" fontId="18" fillId="4" borderId="68"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92" xfId="0" applyFont="1" applyFill="1" applyBorder="1" applyAlignment="1">
      <alignment horizontal="center" vertical="center" wrapText="1"/>
    </xf>
    <xf numFmtId="0" fontId="12" fillId="4" borderId="28" xfId="0" applyFont="1" applyFill="1" applyBorder="1" applyAlignment="1">
      <alignment horizontal="center" vertical="center" wrapText="1"/>
    </xf>
    <xf numFmtId="0" fontId="12" fillId="4" borderId="33" xfId="0" applyFont="1" applyFill="1" applyBorder="1" applyAlignment="1">
      <alignment horizontal="center" vertical="center" wrapText="1"/>
    </xf>
    <xf numFmtId="0" fontId="12" fillId="4" borderId="27" xfId="0" applyFont="1" applyFill="1" applyBorder="1" applyAlignment="1">
      <alignment horizontal="center" vertical="center" wrapText="1"/>
    </xf>
    <xf numFmtId="0" fontId="13" fillId="0" borderId="29" xfId="0" quotePrefix="1" applyFont="1" applyBorder="1" applyAlignment="1">
      <alignment horizontal="center" vertical="center" wrapText="1"/>
    </xf>
    <xf numFmtId="0" fontId="13" fillId="0" borderId="34" xfId="0" quotePrefix="1" applyFont="1" applyBorder="1" applyAlignment="1">
      <alignment horizontal="center" vertical="center" wrapText="1"/>
    </xf>
    <xf numFmtId="0" fontId="13" fillId="0" borderId="38" xfId="0" quotePrefix="1" applyFont="1" applyBorder="1" applyAlignment="1">
      <alignment horizontal="center" vertical="center" wrapText="1"/>
    </xf>
    <xf numFmtId="0" fontId="5" fillId="0" borderId="41"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xf>
    <xf numFmtId="0" fontId="5" fillId="0" borderId="24" xfId="0" applyFont="1" applyBorder="1" applyAlignment="1">
      <alignment horizontal="center" vertical="center"/>
    </xf>
    <xf numFmtId="0" fontId="5" fillId="0" borderId="49" xfId="0" applyFont="1" applyBorder="1" applyAlignment="1">
      <alignment horizontal="center" vertical="center"/>
    </xf>
    <xf numFmtId="0" fontId="5" fillId="0" borderId="42" xfId="0" applyFont="1" applyBorder="1" applyAlignment="1">
      <alignment horizontal="center" vertical="center"/>
    </xf>
    <xf numFmtId="0" fontId="5" fillId="0" borderId="46" xfId="0" applyFont="1" applyBorder="1" applyAlignment="1">
      <alignment horizontal="center" vertical="center"/>
    </xf>
    <xf numFmtId="0" fontId="5" fillId="0" borderId="39" xfId="0" applyFont="1" applyBorder="1" applyAlignment="1">
      <alignment horizontal="center" vertical="center"/>
    </xf>
    <xf numFmtId="0" fontId="7" fillId="2" borderId="90"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9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5" fillId="5" borderId="7" xfId="0" applyFont="1" applyFill="1" applyBorder="1" applyAlignment="1">
      <alignment horizontal="center" vertical="center"/>
    </xf>
    <xf numFmtId="0" fontId="5" fillId="5" borderId="4" xfId="0" applyFont="1" applyFill="1" applyBorder="1" applyAlignment="1">
      <alignment horizontal="center" vertical="center"/>
    </xf>
    <xf numFmtId="0" fontId="5" fillId="0" borderId="95" xfId="0" applyFont="1" applyBorder="1" applyAlignment="1">
      <alignment horizontal="center" vertical="center"/>
    </xf>
    <xf numFmtId="0" fontId="5" fillId="0" borderId="96" xfId="0" applyFont="1" applyBorder="1" applyAlignment="1">
      <alignment horizontal="center" vertical="center"/>
    </xf>
    <xf numFmtId="0" fontId="3" fillId="6" borderId="7" xfId="0" applyFont="1" applyFill="1" applyBorder="1" applyAlignment="1">
      <alignment horizontal="center" vertical="center"/>
    </xf>
    <xf numFmtId="0" fontId="3" fillId="6" borderId="4" xfId="0" applyFont="1" applyFill="1" applyBorder="1" applyAlignment="1">
      <alignment horizontal="center" vertical="center"/>
    </xf>
    <xf numFmtId="0" fontId="3" fillId="6" borderId="41" xfId="0" applyFont="1" applyFill="1" applyBorder="1" applyAlignment="1">
      <alignment horizontal="center" vertical="center"/>
    </xf>
    <xf numFmtId="0" fontId="5" fillId="0" borderId="29" xfId="0" applyFont="1" applyBorder="1" applyAlignment="1">
      <alignment horizontal="center" vertical="center"/>
    </xf>
    <xf numFmtId="0" fontId="5" fillId="0" borderId="34" xfId="0" applyFont="1" applyBorder="1" applyAlignment="1">
      <alignment horizontal="center" vertical="center"/>
    </xf>
    <xf numFmtId="0" fontId="5" fillId="0" borderId="38" xfId="0" applyFont="1" applyBorder="1" applyAlignment="1">
      <alignment horizontal="center" vertical="center"/>
    </xf>
    <xf numFmtId="0" fontId="5" fillId="4" borderId="29" xfId="0" applyFont="1" applyFill="1" applyBorder="1" applyAlignment="1">
      <alignment horizontal="center" vertical="center"/>
    </xf>
    <xf numFmtId="0" fontId="5" fillId="4" borderId="34" xfId="0" applyFont="1" applyFill="1" applyBorder="1" applyAlignment="1">
      <alignment horizontal="center" vertical="center"/>
    </xf>
    <xf numFmtId="0" fontId="5" fillId="4" borderId="38" xfId="0" applyFont="1" applyFill="1" applyBorder="1" applyAlignment="1">
      <alignment horizontal="center" vertical="center"/>
    </xf>
    <xf numFmtId="0" fontId="5" fillId="0" borderId="42" xfId="0" applyFont="1" applyBorder="1" applyAlignment="1" applyProtection="1">
      <alignment horizontal="center" vertical="center" wrapText="1"/>
      <protection locked="0"/>
    </xf>
    <xf numFmtId="0" fontId="5" fillId="0" borderId="46" xfId="0" applyFont="1" applyBorder="1" applyAlignment="1" applyProtection="1">
      <alignment horizontal="center" vertical="center" wrapText="1"/>
      <protection locked="0"/>
    </xf>
    <xf numFmtId="0" fontId="5" fillId="0" borderId="39" xfId="0" applyFont="1" applyBorder="1" applyAlignment="1" applyProtection="1">
      <alignment horizontal="center" vertical="center" wrapText="1"/>
      <protection locked="0"/>
    </xf>
    <xf numFmtId="0" fontId="5" fillId="0" borderId="42" xfId="0" applyFont="1" applyBorder="1" applyAlignment="1">
      <alignment horizontal="center" vertical="center" wrapText="1"/>
    </xf>
    <xf numFmtId="0" fontId="5" fillId="0" borderId="46" xfId="0" applyFont="1" applyBorder="1" applyAlignment="1">
      <alignment horizontal="center" vertical="center" wrapText="1"/>
    </xf>
    <xf numFmtId="0" fontId="5" fillId="5" borderId="57" xfId="0" applyFont="1" applyFill="1" applyBorder="1" applyAlignment="1">
      <alignment horizontal="center" vertical="center"/>
    </xf>
    <xf numFmtId="0" fontId="5" fillId="5" borderId="66" xfId="0" applyFont="1" applyFill="1" applyBorder="1" applyAlignment="1">
      <alignment horizontal="center" vertical="center"/>
    </xf>
    <xf numFmtId="0" fontId="12" fillId="0" borderId="46" xfId="0" applyFont="1" applyBorder="1" applyAlignment="1">
      <alignment horizontal="center" vertical="center" wrapText="1"/>
    </xf>
    <xf numFmtId="0" fontId="12" fillId="0" borderId="39" xfId="0" applyFont="1" applyBorder="1" applyAlignment="1">
      <alignment horizontal="center" vertical="center" wrapText="1"/>
    </xf>
    <xf numFmtId="0" fontId="5" fillId="0" borderId="39" xfId="0" applyFont="1" applyBorder="1" applyAlignment="1">
      <alignment horizontal="center" vertical="center" wrapText="1"/>
    </xf>
    <xf numFmtId="0" fontId="12" fillId="0" borderId="42" xfId="0" applyFont="1" applyBorder="1" applyAlignment="1">
      <alignment horizontal="center" vertical="center" wrapText="1"/>
    </xf>
    <xf numFmtId="0" fontId="3" fillId="0" borderId="0" xfId="0" applyFont="1" applyAlignment="1">
      <alignment horizontal="center"/>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undp.sharepoint.com/sites/RESPAC561/Shared%20Documents/General/2019%20Annual%20Workplan/RESPAC_Consolidated_Workplan_Draft_14March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ed Workplan"/>
      <sheetName val="List"/>
    </sheetNames>
    <sheetDataSet>
      <sheetData sheetId="0"/>
      <sheetData sheetId="1">
        <row r="7">
          <cell r="C7" t="str">
            <v>RESPAC</v>
          </cell>
        </row>
        <row r="8">
          <cell r="C8" t="str">
            <v>I-CLEWS</v>
          </cell>
        </row>
        <row r="9">
          <cell r="C9" t="str">
            <v>TRAC 1.1.3</v>
          </cell>
        </row>
        <row r="10">
          <cell r="C10" t="str">
            <v>Tsunami Support</v>
          </cell>
        </row>
        <row r="11">
          <cell r="C11" t="str">
            <v>Japan Proposal - RMI</v>
          </cell>
        </row>
        <row r="12">
          <cell r="C12" t="str">
            <v>Japan Proposal - FSM</v>
          </cell>
        </row>
        <row r="13">
          <cell r="C13" t="str">
            <v>Japan Proposal - Palau</v>
          </cell>
        </row>
        <row r="20">
          <cell r="C20" t="str">
            <v>Cook Islands</v>
          </cell>
        </row>
        <row r="21">
          <cell r="C21" t="str">
            <v>FSM</v>
          </cell>
        </row>
        <row r="22">
          <cell r="C22" t="str">
            <v>Fiji</v>
          </cell>
        </row>
        <row r="23">
          <cell r="C23" t="str">
            <v>Kiribati</v>
          </cell>
        </row>
        <row r="24">
          <cell r="C24" t="str">
            <v>Nauru</v>
          </cell>
        </row>
        <row r="25">
          <cell r="C25" t="str">
            <v>Niue</v>
          </cell>
        </row>
        <row r="26">
          <cell r="C26" t="str">
            <v>Palau</v>
          </cell>
        </row>
        <row r="27">
          <cell r="C27" t="str">
            <v>PNG</v>
          </cell>
        </row>
        <row r="28">
          <cell r="C28" t="str">
            <v>RMI</v>
          </cell>
        </row>
        <row r="29">
          <cell r="C29" t="str">
            <v>Regional</v>
          </cell>
        </row>
        <row r="30">
          <cell r="C30" t="str">
            <v>Samoa</v>
          </cell>
        </row>
        <row r="31">
          <cell r="C31" t="str">
            <v>Solomons</v>
          </cell>
        </row>
        <row r="32">
          <cell r="C32" t="str">
            <v>Tokelau</v>
          </cell>
        </row>
        <row r="33">
          <cell r="C33" t="str">
            <v>Tonga</v>
          </cell>
        </row>
        <row r="34">
          <cell r="C34" t="str">
            <v>Tuvalu</v>
          </cell>
        </row>
        <row r="35">
          <cell r="C35" t="str">
            <v>Vanuatu</v>
          </cell>
        </row>
        <row r="38">
          <cell r="C38" t="str">
            <v>RESPAC 1.1 - CLEWS Country</v>
          </cell>
        </row>
        <row r="39">
          <cell r="C39" t="str">
            <v>RESPAC 1.2 - CLEWS Regional</v>
          </cell>
        </row>
        <row r="40">
          <cell r="C40" t="str">
            <v>RESPAC 2.1 - Country Support</v>
          </cell>
        </row>
        <row r="41">
          <cell r="C41" t="str">
            <v>RESPAC 2.2 - Regional Support</v>
          </cell>
        </row>
        <row r="42">
          <cell r="C42" t="str">
            <v>RESPAC 3.1 - Insurance</v>
          </cell>
        </row>
        <row r="43">
          <cell r="C43" t="str">
            <v>RESPAC 3.2 - PERF</v>
          </cell>
        </row>
        <row r="44">
          <cell r="C44" t="str">
            <v>RESPAC 4 - Project Management</v>
          </cell>
        </row>
        <row r="45">
          <cell r="C45" t="str">
            <v>ICLEWS 1.1 - Capacity Building Hydrologists</v>
          </cell>
        </row>
        <row r="46">
          <cell r="C46" t="str">
            <v>ICLEWS 1.2 - PEJN</v>
          </cell>
        </row>
        <row r="47">
          <cell r="C47" t="str">
            <v>ICLEWS 1.3 - Gender Analysis</v>
          </cell>
        </row>
        <row r="48">
          <cell r="C48" t="str">
            <v xml:space="preserve">ICLEWS 1.4:  - Knowledge Management </v>
          </cell>
        </row>
        <row r="49">
          <cell r="C49" t="str">
            <v>ICLEWS 2.1 - Equipment Installation</v>
          </cell>
        </row>
        <row r="50">
          <cell r="C50" t="str">
            <v>ICLEWS 3 - Project Management</v>
          </cell>
        </row>
        <row r="51">
          <cell r="C51" t="str">
            <v>Tsunami - Fiji</v>
          </cell>
        </row>
        <row r="52">
          <cell r="C52" t="str">
            <v>Tsunami - Vanuatu</v>
          </cell>
        </row>
        <row r="53">
          <cell r="C53" t="str">
            <v>Tsunami - Kiribati</v>
          </cell>
        </row>
        <row r="54">
          <cell r="C54" t="str">
            <v>Tsunami - Tonga</v>
          </cell>
        </row>
        <row r="55">
          <cell r="C55" t="str">
            <v>Tsunami -Palau</v>
          </cell>
        </row>
        <row r="56">
          <cell r="C56" t="str">
            <v>Tsunami - Tuvalu</v>
          </cell>
        </row>
        <row r="57">
          <cell r="C57" t="str">
            <v>Tsunami - RMI</v>
          </cell>
        </row>
        <row r="58">
          <cell r="C58" t="str">
            <v>Tsunami-SOI</v>
          </cell>
        </row>
        <row r="59">
          <cell r="C59" t="str">
            <v>Tsunami - FSM</v>
          </cell>
        </row>
        <row r="60">
          <cell r="C60" t="str">
            <v>Tsunami-Regional</v>
          </cell>
        </row>
        <row r="61">
          <cell r="C61" t="str">
            <v>Japan - RMI - Initiation</v>
          </cell>
        </row>
        <row r="62">
          <cell r="C62" t="str">
            <v>Japan - FSM - Initiation</v>
          </cell>
        </row>
        <row r="63">
          <cell r="C63" t="str">
            <v>Japan - Palau - Initiation</v>
          </cell>
        </row>
        <row r="67">
          <cell r="C67" t="str">
            <v xml:space="preserve">Procurement </v>
          </cell>
        </row>
        <row r="68">
          <cell r="C68" t="str">
            <v>Project Formulation</v>
          </cell>
        </row>
        <row r="69">
          <cell r="C69" t="str">
            <v>Travel</v>
          </cell>
        </row>
        <row r="70">
          <cell r="C70" t="str">
            <v>Media</v>
          </cell>
        </row>
        <row r="71">
          <cell r="C71" t="str">
            <v>Finance</v>
          </cell>
        </row>
        <row r="72">
          <cell r="C72" t="str">
            <v>IT Support</v>
          </cell>
        </row>
      </sheetData>
    </sheetDataSet>
  </externalBook>
</externalLink>
</file>

<file path=xl/persons/person.xml><?xml version="1.0" encoding="utf-8"?>
<personList xmlns="http://schemas.microsoft.com/office/spreadsheetml/2018/threadedcomments" xmlns:x="http://schemas.openxmlformats.org/spreadsheetml/2006/main">
  <person displayName="AVILA Earna" id="{8EC157A0-0740-4C11-970A-81A42E3760F5}" userId="S::eavila@iom.int::43eff4c9-4896-445f-aa05-2c99b5095404"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U73" dT="2021-10-27T06:19:38.59" personId="{8EC157A0-0740-4C11-970A-81A42E3760F5}" id="{8D0CBBA4-94D3-4103-8B85-FB9B5D0BDF1C}">
    <text>This budget line was for previously categorized as Supplies</text>
  </threadedComment>
  <threadedComment ref="U76" dT="2021-10-27T06:20:37.50" personId="{8EC157A0-0740-4C11-970A-81A42E3760F5}" id="{DA23A5DF-97FC-4924-91EC-E65F0073982B}">
    <text>This budget line was originally Supplies - 20,000 and Travel-10,000</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30F1B-FEFF-4216-B1CD-BC12125BFC4E}">
  <sheetPr>
    <pageSetUpPr fitToPage="1"/>
  </sheetPr>
  <dimension ref="A1:O223"/>
  <sheetViews>
    <sheetView tabSelected="1" topLeftCell="A22" zoomScale="53" zoomScaleNormal="53" workbookViewId="0">
      <selection activeCell="T15" sqref="T15"/>
    </sheetView>
  </sheetViews>
  <sheetFormatPr defaultColWidth="9.1796875" defaultRowHeight="14.5" x14ac:dyDescent="0.35"/>
  <cols>
    <col min="1" max="1" width="37.1796875" customWidth="1"/>
    <col min="2" max="2" width="86.54296875" customWidth="1"/>
    <col min="3" max="4" width="4" hidden="1" customWidth="1"/>
    <col min="5" max="6" width="4.54296875" hidden="1" customWidth="1"/>
    <col min="7" max="7" width="16.453125" style="2" customWidth="1"/>
    <col min="8" max="8" width="21.36328125" customWidth="1"/>
    <col min="9" max="9" width="19.453125" bestFit="1" customWidth="1"/>
    <col min="10" max="10" width="60.36328125" customWidth="1"/>
    <col min="11" max="11" width="25.7265625" customWidth="1"/>
    <col min="12" max="12" width="36.26953125" customWidth="1"/>
    <col min="13" max="13" width="23.90625" customWidth="1"/>
  </cols>
  <sheetData>
    <row r="1" spans="1:13" x14ac:dyDescent="0.35">
      <c r="A1" s="4"/>
      <c r="B1" s="4"/>
      <c r="C1" s="4"/>
      <c r="D1" s="4"/>
      <c r="E1" s="4"/>
      <c r="F1" s="4"/>
      <c r="G1" s="4"/>
      <c r="H1" s="4"/>
      <c r="I1" s="4"/>
      <c r="J1" s="4"/>
      <c r="K1" s="4"/>
      <c r="L1" s="4"/>
      <c r="M1" s="4"/>
    </row>
    <row r="2" spans="1:13" ht="41.25" customHeight="1" thickBot="1" x14ac:dyDescent="0.5">
      <c r="A2" s="5" t="s">
        <v>1</v>
      </c>
      <c r="B2" s="6" t="s">
        <v>2</v>
      </c>
      <c r="C2" s="3"/>
      <c r="D2" s="3"/>
      <c r="E2" s="3"/>
      <c r="F2" s="3"/>
      <c r="G2" s="7" t="s">
        <v>3</v>
      </c>
      <c r="H2" s="5" t="s">
        <v>4</v>
      </c>
      <c r="I2" s="5"/>
      <c r="J2" s="5"/>
      <c r="K2" s="5"/>
      <c r="L2" s="5"/>
      <c r="M2" s="5"/>
    </row>
    <row r="3" spans="1:13" ht="17.25" customHeight="1" x14ac:dyDescent="0.35">
      <c r="A3" s="471" t="s">
        <v>5</v>
      </c>
      <c r="B3" s="474" t="s">
        <v>6</v>
      </c>
      <c r="C3" s="477" t="s">
        <v>7</v>
      </c>
      <c r="D3" s="478"/>
      <c r="E3" s="478"/>
      <c r="F3" s="479"/>
      <c r="G3" s="480" t="s">
        <v>8</v>
      </c>
      <c r="H3" s="483" t="s">
        <v>9</v>
      </c>
      <c r="I3" s="478"/>
      <c r="J3" s="478"/>
      <c r="K3" s="478"/>
      <c r="L3" s="478"/>
      <c r="M3" s="486"/>
    </row>
    <row r="4" spans="1:13" ht="45.5" customHeight="1" thickBot="1" x14ac:dyDescent="0.4">
      <c r="A4" s="472"/>
      <c r="B4" s="475"/>
      <c r="C4" s="8"/>
      <c r="D4" s="489">
        <v>2019</v>
      </c>
      <c r="E4" s="489"/>
      <c r="F4" s="9"/>
      <c r="G4" s="481"/>
      <c r="H4" s="484"/>
      <c r="I4" s="487"/>
      <c r="J4" s="487"/>
      <c r="K4" s="487"/>
      <c r="L4" s="487"/>
      <c r="M4" s="488"/>
    </row>
    <row r="5" spans="1:13" ht="58" customHeight="1" thickBot="1" x14ac:dyDescent="0.4">
      <c r="A5" s="473"/>
      <c r="B5" s="476"/>
      <c r="C5" s="11" t="s">
        <v>10</v>
      </c>
      <c r="D5" s="11" t="s">
        <v>11</v>
      </c>
      <c r="E5" s="11" t="s">
        <v>12</v>
      </c>
      <c r="F5" s="11" t="s">
        <v>13</v>
      </c>
      <c r="G5" s="482"/>
      <c r="H5" s="485"/>
      <c r="I5" s="12" t="s">
        <v>14</v>
      </c>
      <c r="J5" s="206" t="s">
        <v>15</v>
      </c>
      <c r="K5" s="13" t="s">
        <v>222</v>
      </c>
      <c r="L5" s="14" t="s">
        <v>230</v>
      </c>
      <c r="M5" s="363" t="s">
        <v>229</v>
      </c>
    </row>
    <row r="6" spans="1:13" s="15" customFormat="1" ht="59" customHeight="1" thickBot="1" x14ac:dyDescent="0.4">
      <c r="A6" s="459" t="s">
        <v>19</v>
      </c>
      <c r="B6" s="460"/>
      <c r="C6" s="460"/>
      <c r="D6" s="460"/>
      <c r="E6" s="460"/>
      <c r="F6" s="460"/>
      <c r="G6" s="460"/>
      <c r="H6" s="460"/>
      <c r="I6" s="460"/>
      <c r="J6" s="460"/>
      <c r="K6" s="460"/>
      <c r="L6" s="460"/>
      <c r="M6" s="461"/>
    </row>
    <row r="7" spans="1:13" ht="60" customHeight="1" thickBot="1" x14ac:dyDescent="0.4">
      <c r="A7" s="261" t="s">
        <v>20</v>
      </c>
      <c r="B7" s="462" t="s">
        <v>21</v>
      </c>
      <c r="C7" s="463"/>
      <c r="D7" s="463"/>
      <c r="E7" s="463"/>
      <c r="F7" s="463"/>
      <c r="G7" s="463"/>
      <c r="H7" s="463"/>
      <c r="I7" s="463"/>
      <c r="J7" s="463"/>
      <c r="K7" s="463"/>
      <c r="L7" s="463"/>
      <c r="M7" s="464"/>
    </row>
    <row r="8" spans="1:13" ht="30" customHeight="1" x14ac:dyDescent="0.35">
      <c r="A8" s="465" t="s">
        <v>22</v>
      </c>
      <c r="B8" s="467" t="s">
        <v>23</v>
      </c>
      <c r="C8" s="255"/>
      <c r="D8" s="256"/>
      <c r="E8" s="257"/>
      <c r="F8" s="256"/>
      <c r="G8" s="258" t="s">
        <v>24</v>
      </c>
      <c r="H8" s="255" t="s">
        <v>16</v>
      </c>
      <c r="I8" s="364" t="s">
        <v>25</v>
      </c>
      <c r="J8" s="255" t="s">
        <v>26</v>
      </c>
      <c r="K8" s="244">
        <v>37500</v>
      </c>
      <c r="L8" s="260">
        <v>15990.98</v>
      </c>
      <c r="M8" s="260">
        <f>K8-L8</f>
        <v>21509.02</v>
      </c>
    </row>
    <row r="9" spans="1:13" ht="27.75" customHeight="1" x14ac:dyDescent="0.35">
      <c r="A9" s="466"/>
      <c r="B9" s="468"/>
      <c r="C9" s="359"/>
      <c r="D9" s="18"/>
      <c r="E9" s="18"/>
      <c r="F9" s="19"/>
      <c r="G9" s="20" t="s">
        <v>24</v>
      </c>
      <c r="H9" s="359" t="s">
        <v>17</v>
      </c>
      <c r="I9" s="359" t="s">
        <v>27</v>
      </c>
      <c r="J9" s="359" t="s">
        <v>28</v>
      </c>
      <c r="K9" s="245">
        <v>46000</v>
      </c>
      <c r="L9" s="253">
        <f>1611.77+13994.24</f>
        <v>15606.01</v>
      </c>
      <c r="M9" s="260">
        <f t="shared" ref="M9:M12" si="0">K9-L9</f>
        <v>30393.989999999998</v>
      </c>
    </row>
    <row r="10" spans="1:13" ht="27.75" customHeight="1" x14ac:dyDescent="0.35">
      <c r="A10" s="466"/>
      <c r="B10" s="468"/>
      <c r="C10" s="359"/>
      <c r="D10" s="18"/>
      <c r="E10" s="18"/>
      <c r="F10" s="19"/>
      <c r="G10" s="252" t="s">
        <v>29</v>
      </c>
      <c r="H10" s="359" t="s">
        <v>30</v>
      </c>
      <c r="I10" s="359" t="s">
        <v>31</v>
      </c>
      <c r="J10" s="254" t="s">
        <v>28</v>
      </c>
      <c r="K10" s="245">
        <v>100000</v>
      </c>
      <c r="L10" s="253">
        <v>10324.75</v>
      </c>
      <c r="M10" s="260">
        <f t="shared" si="0"/>
        <v>89675.25</v>
      </c>
    </row>
    <row r="11" spans="1:13" ht="18.5" x14ac:dyDescent="0.35">
      <c r="A11" s="469" t="s">
        <v>32</v>
      </c>
      <c r="B11" s="470" t="s">
        <v>33</v>
      </c>
      <c r="C11" s="350"/>
      <c r="D11" s="350"/>
      <c r="E11" s="350"/>
      <c r="F11" s="350"/>
      <c r="G11" s="27" t="s">
        <v>24</v>
      </c>
      <c r="H11" s="350" t="s">
        <v>16</v>
      </c>
      <c r="I11" s="350" t="s">
        <v>25</v>
      </c>
      <c r="J11" s="353" t="s">
        <v>34</v>
      </c>
      <c r="K11" s="245">
        <v>14998</v>
      </c>
      <c r="L11" s="52">
        <v>2025.17</v>
      </c>
      <c r="M11" s="260">
        <f t="shared" si="0"/>
        <v>12972.83</v>
      </c>
    </row>
    <row r="12" spans="1:13" ht="18.5" x14ac:dyDescent="0.35">
      <c r="A12" s="469"/>
      <c r="B12" s="470"/>
      <c r="C12" s="350"/>
      <c r="D12" s="350"/>
      <c r="E12" s="350"/>
      <c r="F12" s="350"/>
      <c r="G12" s="27" t="s">
        <v>24</v>
      </c>
      <c r="H12" s="350" t="s">
        <v>17</v>
      </c>
      <c r="I12" s="350" t="s">
        <v>27</v>
      </c>
      <c r="J12" s="353" t="s">
        <v>34</v>
      </c>
      <c r="K12" s="245">
        <v>34001</v>
      </c>
      <c r="L12" s="52">
        <f>677.74+1643.72</f>
        <v>2321.46</v>
      </c>
      <c r="M12" s="260">
        <f t="shared" si="0"/>
        <v>31679.54</v>
      </c>
    </row>
    <row r="13" spans="1:13" ht="18.5" x14ac:dyDescent="0.35">
      <c r="A13" s="469"/>
      <c r="B13" s="470"/>
      <c r="C13" s="350"/>
      <c r="D13" s="350"/>
      <c r="E13" s="350"/>
      <c r="F13" s="350"/>
      <c r="G13" s="27" t="s">
        <v>29</v>
      </c>
      <c r="H13" s="350" t="s">
        <v>30</v>
      </c>
      <c r="I13" s="350" t="s">
        <v>31</v>
      </c>
      <c r="J13" s="353"/>
      <c r="K13" s="245">
        <f>L13+M13</f>
        <v>0</v>
      </c>
      <c r="L13" s="52"/>
      <c r="M13" s="52"/>
    </row>
    <row r="14" spans="1:13" ht="30" customHeight="1" x14ac:dyDescent="0.35">
      <c r="A14" s="469" t="s">
        <v>35</v>
      </c>
      <c r="B14" s="470" t="s">
        <v>36</v>
      </c>
      <c r="C14" s="350"/>
      <c r="D14" s="350"/>
      <c r="E14" s="350"/>
      <c r="F14" s="350"/>
      <c r="G14" s="27" t="s">
        <v>24</v>
      </c>
      <c r="H14" s="350" t="s">
        <v>16</v>
      </c>
      <c r="I14" s="350" t="s">
        <v>25</v>
      </c>
      <c r="J14" s="353" t="s">
        <v>37</v>
      </c>
      <c r="K14" s="245">
        <v>20000</v>
      </c>
      <c r="L14" s="52"/>
      <c r="M14" s="52">
        <v>20000</v>
      </c>
    </row>
    <row r="15" spans="1:13" ht="18.5" x14ac:dyDescent="0.35">
      <c r="A15" s="469"/>
      <c r="B15" s="470"/>
      <c r="C15" s="350"/>
      <c r="D15" s="350"/>
      <c r="E15" s="350"/>
      <c r="F15" s="350"/>
      <c r="G15" s="27" t="s">
        <v>24</v>
      </c>
      <c r="H15" s="350" t="s">
        <v>17</v>
      </c>
      <c r="I15" s="350" t="s">
        <v>27</v>
      </c>
      <c r="J15" s="353" t="s">
        <v>37</v>
      </c>
      <c r="K15" s="245">
        <v>20000</v>
      </c>
      <c r="L15" s="52"/>
      <c r="M15" s="52">
        <v>20000</v>
      </c>
    </row>
    <row r="16" spans="1:13" ht="19" thickBot="1" x14ac:dyDescent="0.4">
      <c r="A16" s="503"/>
      <c r="B16" s="504"/>
      <c r="C16" s="63"/>
      <c r="D16" s="63"/>
      <c r="E16" s="63"/>
      <c r="F16" s="63"/>
      <c r="G16" s="64" t="s">
        <v>29</v>
      </c>
      <c r="H16" s="63" t="s">
        <v>30</v>
      </c>
      <c r="I16" s="63" t="s">
        <v>31</v>
      </c>
      <c r="J16" s="365" t="s">
        <v>37</v>
      </c>
      <c r="K16" s="263">
        <v>20000</v>
      </c>
      <c r="L16" s="124"/>
      <c r="M16" s="124">
        <v>20000</v>
      </c>
    </row>
    <row r="17" spans="1:13" ht="33" customHeight="1" thickBot="1" x14ac:dyDescent="0.4">
      <c r="A17" s="490" t="s">
        <v>38</v>
      </c>
      <c r="B17" s="505"/>
      <c r="C17" s="362"/>
      <c r="D17" s="362"/>
      <c r="E17" s="362"/>
      <c r="F17" s="362"/>
      <c r="G17" s="36"/>
      <c r="H17" s="362"/>
      <c r="I17" s="362"/>
      <c r="J17" s="366"/>
      <c r="K17" s="183">
        <f>SUM(K8:K16)</f>
        <v>292499</v>
      </c>
      <c r="L17" s="38">
        <f>SUM(L8:L16)</f>
        <v>46268.369999999995</v>
      </c>
      <c r="M17" s="210">
        <f>SUM(M8:M16)</f>
        <v>246230.63</v>
      </c>
    </row>
    <row r="18" spans="1:13" ht="34.5" customHeight="1" thickBot="1" x14ac:dyDescent="0.4">
      <c r="A18" s="367" t="s">
        <v>39</v>
      </c>
      <c r="B18" s="506" t="s">
        <v>40</v>
      </c>
      <c r="C18" s="507"/>
      <c r="D18" s="507"/>
      <c r="E18" s="507"/>
      <c r="F18" s="507"/>
      <c r="G18" s="507"/>
      <c r="H18" s="507"/>
      <c r="I18" s="507"/>
      <c r="J18" s="507"/>
      <c r="K18" s="507"/>
      <c r="L18" s="507"/>
      <c r="M18" s="508"/>
    </row>
    <row r="19" spans="1:13" ht="45" customHeight="1" x14ac:dyDescent="0.35">
      <c r="A19" s="495" t="s">
        <v>41</v>
      </c>
      <c r="B19" s="499" t="s">
        <v>42</v>
      </c>
      <c r="C19" s="84"/>
      <c r="D19" s="84"/>
      <c r="E19" s="84"/>
      <c r="F19" s="84"/>
      <c r="G19" s="45" t="s">
        <v>24</v>
      </c>
      <c r="H19" s="358" t="s">
        <v>16</v>
      </c>
      <c r="I19" s="358" t="s">
        <v>25</v>
      </c>
      <c r="J19" s="360" t="s">
        <v>43</v>
      </c>
      <c r="K19" s="291">
        <v>51666</v>
      </c>
      <c r="L19" s="292"/>
      <c r="M19" s="293">
        <f>K19-L19</f>
        <v>51666</v>
      </c>
    </row>
    <row r="20" spans="1:13" ht="34.5" customHeight="1" x14ac:dyDescent="0.35">
      <c r="A20" s="496"/>
      <c r="B20" s="499"/>
      <c r="C20" s="26"/>
      <c r="D20" s="26"/>
      <c r="E20" s="26"/>
      <c r="F20" s="26"/>
      <c r="G20" s="27"/>
      <c r="H20" s="350"/>
      <c r="I20" s="350"/>
      <c r="J20" s="353" t="s">
        <v>44</v>
      </c>
      <c r="K20" s="294">
        <v>3334</v>
      </c>
      <c r="L20" s="295"/>
      <c r="M20" s="293">
        <f t="shared" ref="M20:M24" si="1">K20-L20</f>
        <v>3334</v>
      </c>
    </row>
    <row r="21" spans="1:13" ht="39" customHeight="1" x14ac:dyDescent="0.35">
      <c r="A21" s="496"/>
      <c r="B21" s="499"/>
      <c r="C21" s="26"/>
      <c r="D21" s="26"/>
      <c r="E21" s="26"/>
      <c r="F21" s="26"/>
      <c r="G21" s="27" t="s">
        <v>24</v>
      </c>
      <c r="H21" s="350" t="s">
        <v>17</v>
      </c>
      <c r="I21" s="350" t="s">
        <v>27</v>
      </c>
      <c r="J21" s="353" t="s">
        <v>45</v>
      </c>
      <c r="K21" s="294">
        <v>66666</v>
      </c>
      <c r="L21" s="295"/>
      <c r="M21" s="293">
        <f t="shared" si="1"/>
        <v>66666</v>
      </c>
    </row>
    <row r="22" spans="1:13" ht="33.75" customHeight="1" x14ac:dyDescent="0.35">
      <c r="A22" s="496"/>
      <c r="B22" s="499"/>
      <c r="C22" s="26"/>
      <c r="D22" s="26"/>
      <c r="E22" s="26"/>
      <c r="F22" s="26"/>
      <c r="G22" s="27"/>
      <c r="H22" s="350"/>
      <c r="I22" s="350"/>
      <c r="J22" s="353" t="s">
        <v>46</v>
      </c>
      <c r="K22" s="294">
        <v>3334</v>
      </c>
      <c r="L22" s="295"/>
      <c r="M22" s="293">
        <f t="shared" si="1"/>
        <v>3334</v>
      </c>
    </row>
    <row r="23" spans="1:13" ht="34.5" customHeight="1" x14ac:dyDescent="0.35">
      <c r="A23" s="496"/>
      <c r="B23" s="499"/>
      <c r="C23" s="26"/>
      <c r="D23" s="26"/>
      <c r="E23" s="26"/>
      <c r="F23" s="26"/>
      <c r="G23" s="27" t="s">
        <v>24</v>
      </c>
      <c r="H23" s="350" t="s">
        <v>30</v>
      </c>
      <c r="I23" s="350" t="s">
        <v>31</v>
      </c>
      <c r="J23" s="353" t="s">
        <v>45</v>
      </c>
      <c r="K23" s="294">
        <v>66666</v>
      </c>
      <c r="L23" s="295"/>
      <c r="M23" s="293">
        <f t="shared" si="1"/>
        <v>66666</v>
      </c>
    </row>
    <row r="24" spans="1:13" ht="30.75" customHeight="1" thickBot="1" x14ac:dyDescent="0.4">
      <c r="A24" s="496"/>
      <c r="B24" s="499"/>
      <c r="C24" s="212"/>
      <c r="D24" s="212"/>
      <c r="E24" s="212"/>
      <c r="F24" s="212"/>
      <c r="G24" s="286"/>
      <c r="H24" s="369"/>
      <c r="I24" s="369"/>
      <c r="J24" s="365" t="s">
        <v>37</v>
      </c>
      <c r="K24" s="296">
        <v>13334</v>
      </c>
      <c r="L24" s="297"/>
      <c r="M24" s="293">
        <f t="shared" si="1"/>
        <v>13334</v>
      </c>
    </row>
    <row r="25" spans="1:13" ht="36.75" customHeight="1" thickBot="1" x14ac:dyDescent="0.4">
      <c r="A25" s="490" t="s">
        <v>47</v>
      </c>
      <c r="B25" s="491"/>
      <c r="C25" s="362"/>
      <c r="D25" s="362"/>
      <c r="E25" s="362"/>
      <c r="F25" s="362"/>
      <c r="G25" s="36"/>
      <c r="H25" s="362"/>
      <c r="I25" s="362"/>
      <c r="J25" s="288"/>
      <c r="K25" s="298">
        <f>SUM(K19:K24)</f>
        <v>205000</v>
      </c>
      <c r="L25" s="299">
        <f>SUM(L19:L24)</f>
        <v>0</v>
      </c>
      <c r="M25" s="290">
        <f>SUM(M19:M24)</f>
        <v>205000</v>
      </c>
    </row>
    <row r="26" spans="1:13" ht="33" customHeight="1" thickBot="1" x14ac:dyDescent="0.4">
      <c r="A26" s="287" t="s">
        <v>48</v>
      </c>
      <c r="B26" s="492" t="s">
        <v>49</v>
      </c>
      <c r="C26" s="493"/>
      <c r="D26" s="493"/>
      <c r="E26" s="493"/>
      <c r="F26" s="493"/>
      <c r="G26" s="493"/>
      <c r="H26" s="493"/>
      <c r="I26" s="493"/>
      <c r="J26" s="493"/>
      <c r="K26" s="493"/>
      <c r="L26" s="493"/>
      <c r="M26" s="494"/>
    </row>
    <row r="27" spans="1:13" ht="89.25" customHeight="1" x14ac:dyDescent="0.35">
      <c r="A27" s="495" t="s">
        <v>50</v>
      </c>
      <c r="B27" s="498" t="s">
        <v>51</v>
      </c>
      <c r="C27" s="212"/>
      <c r="D27" s="212"/>
      <c r="E27" s="212"/>
      <c r="F27" s="212"/>
      <c r="G27" s="45" t="s">
        <v>24</v>
      </c>
      <c r="H27" s="358" t="s">
        <v>16</v>
      </c>
      <c r="I27" s="358" t="s">
        <v>25</v>
      </c>
      <c r="J27" s="360" t="s">
        <v>43</v>
      </c>
      <c r="K27" s="291">
        <v>30000</v>
      </c>
      <c r="L27" s="300"/>
      <c r="M27" s="301">
        <f>K27-L27</f>
        <v>30000</v>
      </c>
    </row>
    <row r="28" spans="1:13" ht="42" customHeight="1" x14ac:dyDescent="0.35">
      <c r="A28" s="496"/>
      <c r="B28" s="499"/>
      <c r="C28" s="212"/>
      <c r="D28" s="212"/>
      <c r="E28" s="212"/>
      <c r="F28" s="212"/>
      <c r="G28" s="27"/>
      <c r="H28" s="350"/>
      <c r="I28" s="350"/>
      <c r="J28" s="353" t="s">
        <v>37</v>
      </c>
      <c r="K28" s="291">
        <v>5000</v>
      </c>
      <c r="L28" s="302"/>
      <c r="M28" s="301">
        <f t="shared" ref="M28:M32" si="2">K28-L28</f>
        <v>5000</v>
      </c>
    </row>
    <row r="29" spans="1:13" ht="36.75" customHeight="1" x14ac:dyDescent="0.35">
      <c r="A29" s="496"/>
      <c r="B29" s="499"/>
      <c r="C29" s="212"/>
      <c r="D29" s="212"/>
      <c r="E29" s="212"/>
      <c r="F29" s="212"/>
      <c r="G29" s="27" t="s">
        <v>24</v>
      </c>
      <c r="H29" s="350" t="s">
        <v>17</v>
      </c>
      <c r="I29" s="350" t="s">
        <v>27</v>
      </c>
      <c r="J29" s="353" t="s">
        <v>43</v>
      </c>
      <c r="K29" s="291">
        <v>30000</v>
      </c>
      <c r="L29" s="302"/>
      <c r="M29" s="301">
        <f t="shared" si="2"/>
        <v>30000</v>
      </c>
    </row>
    <row r="30" spans="1:13" ht="30" customHeight="1" x14ac:dyDescent="0.35">
      <c r="A30" s="496"/>
      <c r="B30" s="499"/>
      <c r="C30" s="212"/>
      <c r="D30" s="212"/>
      <c r="E30" s="212"/>
      <c r="F30" s="212"/>
      <c r="G30" s="27"/>
      <c r="H30" s="350"/>
      <c r="I30" s="350"/>
      <c r="J30" s="353" t="s">
        <v>37</v>
      </c>
      <c r="K30" s="291">
        <v>5000</v>
      </c>
      <c r="L30" s="289"/>
      <c r="M30" s="301">
        <f t="shared" si="2"/>
        <v>5000</v>
      </c>
    </row>
    <row r="31" spans="1:13" ht="43.5" customHeight="1" x14ac:dyDescent="0.35">
      <c r="A31" s="496"/>
      <c r="B31" s="499"/>
      <c r="C31" s="212"/>
      <c r="D31" s="212"/>
      <c r="E31" s="212"/>
      <c r="F31" s="212"/>
      <c r="G31" s="27" t="s">
        <v>24</v>
      </c>
      <c r="H31" s="350" t="s">
        <v>30</v>
      </c>
      <c r="I31" s="350" t="s">
        <v>31</v>
      </c>
      <c r="J31" s="353" t="s">
        <v>43</v>
      </c>
      <c r="K31" s="291">
        <v>30000</v>
      </c>
      <c r="L31" s="302"/>
      <c r="M31" s="301">
        <f t="shared" si="2"/>
        <v>30000</v>
      </c>
    </row>
    <row r="32" spans="1:13" ht="32.25" customHeight="1" thickBot="1" x14ac:dyDescent="0.4">
      <c r="A32" s="497"/>
      <c r="B32" s="500"/>
      <c r="C32" s="32"/>
      <c r="D32" s="32"/>
      <c r="E32" s="32"/>
      <c r="F32" s="32"/>
      <c r="G32" s="53"/>
      <c r="H32" s="351"/>
      <c r="I32" s="351"/>
      <c r="J32" s="354" t="s">
        <v>37</v>
      </c>
      <c r="K32" s="291">
        <v>5000</v>
      </c>
      <c r="L32" s="303"/>
      <c r="M32" s="301">
        <f t="shared" si="2"/>
        <v>5000</v>
      </c>
    </row>
    <row r="33" spans="1:13" ht="39.75" customHeight="1" thickBot="1" x14ac:dyDescent="0.4">
      <c r="A33" s="490" t="s">
        <v>52</v>
      </c>
      <c r="B33" s="491"/>
      <c r="C33" s="58"/>
      <c r="D33" s="58"/>
      <c r="E33" s="58"/>
      <c r="F33" s="58"/>
      <c r="G33" s="59"/>
      <c r="H33" s="58"/>
      <c r="I33" s="58"/>
      <c r="J33" s="58"/>
      <c r="K33" s="304">
        <f>SUM(K27:K32)</f>
        <v>105000</v>
      </c>
      <c r="L33" s="305">
        <f>SUM(L27:L32)</f>
        <v>0</v>
      </c>
      <c r="M33" s="306">
        <f>SUM(M27:M32)</f>
        <v>105000</v>
      </c>
    </row>
    <row r="34" spans="1:13" ht="20.25" customHeight="1" x14ac:dyDescent="0.35">
      <c r="A34" s="501" t="s">
        <v>53</v>
      </c>
      <c r="B34" s="502"/>
      <c r="C34" s="349"/>
      <c r="D34" s="349"/>
      <c r="E34" s="349"/>
      <c r="F34" s="349"/>
      <c r="G34" s="16"/>
      <c r="H34" s="349"/>
      <c r="I34" s="349"/>
      <c r="J34" s="349"/>
      <c r="K34" s="310">
        <f>K33+K25+K17</f>
        <v>602499</v>
      </c>
      <c r="L34" s="310">
        <f>L33+L25+L17</f>
        <v>46268.369999999995</v>
      </c>
      <c r="M34" s="449">
        <f>K34-L34</f>
        <v>556230.63</v>
      </c>
    </row>
    <row r="35" spans="1:13" ht="30.75" customHeight="1" thickBot="1" x14ac:dyDescent="0.4">
      <c r="A35" s="514" t="s">
        <v>54</v>
      </c>
      <c r="B35" s="515"/>
      <c r="C35" s="63"/>
      <c r="D35" s="63"/>
      <c r="E35" s="63"/>
      <c r="F35" s="63"/>
      <c r="G35" s="64" t="s">
        <v>24</v>
      </c>
      <c r="H35" s="63"/>
      <c r="I35" s="63"/>
      <c r="J35" s="63" t="s">
        <v>55</v>
      </c>
      <c r="K35" s="311">
        <f>7/100*K34</f>
        <v>42174.930000000008</v>
      </c>
      <c r="L35" s="311">
        <f>98.06+115.78 + 158.01 + 327.01 + 154.14 + 141.34+ 136.84+ 398.22 + 515.57+341.13+722.75</f>
        <v>3108.8500000000004</v>
      </c>
      <c r="M35" s="450">
        <f>K35-L35</f>
        <v>39066.080000000009</v>
      </c>
    </row>
    <row r="36" spans="1:13" ht="33" customHeight="1" thickBot="1" x14ac:dyDescent="0.4">
      <c r="A36" s="516" t="s">
        <v>56</v>
      </c>
      <c r="B36" s="517"/>
      <c r="C36" s="517"/>
      <c r="D36" s="517"/>
      <c r="E36" s="517"/>
      <c r="F36" s="517"/>
      <c r="G36" s="517"/>
      <c r="H36" s="517"/>
      <c r="I36" s="517"/>
      <c r="J36" s="518"/>
      <c r="K36" s="312">
        <f>K34+K35</f>
        <v>644673.93000000005</v>
      </c>
      <c r="L36" s="372">
        <f>SUM(L34:L35)</f>
        <v>49377.219999999994</v>
      </c>
      <c r="M36" s="451">
        <f>SUM(M34:M35)</f>
        <v>595296.71</v>
      </c>
    </row>
    <row r="37" spans="1:13" ht="42.75" customHeight="1" thickBot="1" x14ac:dyDescent="0.4">
      <c r="A37" s="459" t="s">
        <v>57</v>
      </c>
      <c r="B37" s="460"/>
      <c r="C37" s="460"/>
      <c r="D37" s="460"/>
      <c r="E37" s="460"/>
      <c r="F37" s="460"/>
      <c r="G37" s="460"/>
      <c r="H37" s="460"/>
      <c r="I37" s="460"/>
      <c r="J37" s="460"/>
      <c r="K37" s="460"/>
      <c r="L37" s="460"/>
      <c r="M37" s="461"/>
    </row>
    <row r="38" spans="1:13" ht="36.75" customHeight="1" thickBot="1" x14ac:dyDescent="0.4">
      <c r="A38" s="83" t="s">
        <v>58</v>
      </c>
      <c r="B38" s="519" t="s">
        <v>59</v>
      </c>
      <c r="C38" s="520"/>
      <c r="D38" s="520"/>
      <c r="E38" s="520"/>
      <c r="F38" s="520"/>
      <c r="G38" s="520"/>
      <c r="H38" s="520"/>
      <c r="I38" s="520"/>
      <c r="J38" s="520"/>
      <c r="K38" s="520"/>
      <c r="L38" s="520"/>
      <c r="M38" s="521"/>
    </row>
    <row r="39" spans="1:13" ht="30" customHeight="1" thickBot="1" x14ac:dyDescent="0.4">
      <c r="A39" s="509" t="s">
        <v>60</v>
      </c>
      <c r="B39" s="512" t="s">
        <v>61</v>
      </c>
      <c r="C39" s="349"/>
      <c r="D39" s="349"/>
      <c r="E39" s="349"/>
      <c r="F39" s="349"/>
      <c r="G39" s="16" t="s">
        <v>24</v>
      </c>
      <c r="H39" s="349" t="s">
        <v>17</v>
      </c>
      <c r="I39" s="349" t="s">
        <v>27</v>
      </c>
      <c r="J39" s="349" t="s">
        <v>62</v>
      </c>
      <c r="K39" s="181">
        <v>10000</v>
      </c>
      <c r="L39" s="70"/>
      <c r="M39" s="71">
        <f>K39-L39</f>
        <v>10000</v>
      </c>
    </row>
    <row r="40" spans="1:13" ht="19" thickBot="1" x14ac:dyDescent="0.4">
      <c r="A40" s="511"/>
      <c r="B40" s="513"/>
      <c r="C40" s="351"/>
      <c r="D40" s="351"/>
      <c r="E40" s="351"/>
      <c r="F40" s="351"/>
      <c r="G40" s="53" t="s">
        <v>24</v>
      </c>
      <c r="H40" s="351" t="s">
        <v>30</v>
      </c>
      <c r="I40" s="351" t="s">
        <v>31</v>
      </c>
      <c r="J40" s="351" t="s">
        <v>62</v>
      </c>
      <c r="K40" s="187">
        <v>10000</v>
      </c>
      <c r="L40" s="56"/>
      <c r="M40" s="71">
        <f t="shared" ref="M40:M49" si="3">K40-L40</f>
        <v>10000</v>
      </c>
    </row>
    <row r="41" spans="1:13" ht="30" customHeight="1" thickBot="1" x14ac:dyDescent="0.4">
      <c r="A41" s="509" t="s">
        <v>63</v>
      </c>
      <c r="B41" s="512" t="s">
        <v>64</v>
      </c>
      <c r="C41" s="349"/>
      <c r="D41" s="349"/>
      <c r="E41" s="349"/>
      <c r="F41" s="349"/>
      <c r="G41" s="16" t="s">
        <v>24</v>
      </c>
      <c r="H41" s="349" t="s">
        <v>16</v>
      </c>
      <c r="I41" s="349" t="s">
        <v>25</v>
      </c>
      <c r="J41" s="349" t="s">
        <v>62</v>
      </c>
      <c r="K41" s="181">
        <v>5000</v>
      </c>
      <c r="L41" s="74"/>
      <c r="M41" s="71">
        <f t="shared" si="3"/>
        <v>5000</v>
      </c>
    </row>
    <row r="42" spans="1:13" ht="19" thickBot="1" x14ac:dyDescent="0.4">
      <c r="A42" s="510"/>
      <c r="B42" s="470"/>
      <c r="C42" s="350"/>
      <c r="D42" s="350"/>
      <c r="E42" s="350"/>
      <c r="F42" s="350"/>
      <c r="G42" s="27" t="s">
        <v>24</v>
      </c>
      <c r="H42" s="350" t="s">
        <v>17</v>
      </c>
      <c r="I42" s="350" t="s">
        <v>27</v>
      </c>
      <c r="J42" s="350" t="s">
        <v>62</v>
      </c>
      <c r="K42" s="193">
        <v>5000</v>
      </c>
      <c r="L42" s="76"/>
      <c r="M42" s="71">
        <f t="shared" si="3"/>
        <v>5000</v>
      </c>
    </row>
    <row r="43" spans="1:13" ht="19" thickBot="1" x14ac:dyDescent="0.4">
      <c r="A43" s="511"/>
      <c r="B43" s="513"/>
      <c r="C43" s="351"/>
      <c r="D43" s="351"/>
      <c r="E43" s="351"/>
      <c r="F43" s="351"/>
      <c r="G43" s="53" t="s">
        <v>24</v>
      </c>
      <c r="H43" s="351" t="s">
        <v>30</v>
      </c>
      <c r="I43" s="351" t="s">
        <v>31</v>
      </c>
      <c r="J43" s="351" t="s">
        <v>62</v>
      </c>
      <c r="K43" s="187">
        <v>5000</v>
      </c>
      <c r="L43" s="285"/>
      <c r="M43" s="71">
        <f t="shared" si="3"/>
        <v>5000</v>
      </c>
    </row>
    <row r="44" spans="1:13" ht="45" customHeight="1" thickBot="1" x14ac:dyDescent="0.4">
      <c r="A44" s="509" t="s">
        <v>65</v>
      </c>
      <c r="B44" s="512" t="s">
        <v>66</v>
      </c>
      <c r="C44" s="349"/>
      <c r="D44" s="349"/>
      <c r="E44" s="349"/>
      <c r="F44" s="349"/>
      <c r="G44" s="16" t="s">
        <v>24</v>
      </c>
      <c r="H44" s="349" t="s">
        <v>16</v>
      </c>
      <c r="I44" s="349" t="s">
        <v>25</v>
      </c>
      <c r="J44" s="349" t="s">
        <v>62</v>
      </c>
      <c r="K44" s="181">
        <v>11000</v>
      </c>
      <c r="L44" s="114"/>
      <c r="M44" s="71">
        <f t="shared" si="3"/>
        <v>11000</v>
      </c>
    </row>
    <row r="45" spans="1:13" ht="19" thickBot="1" x14ac:dyDescent="0.4">
      <c r="A45" s="510"/>
      <c r="B45" s="470"/>
      <c r="C45" s="350"/>
      <c r="D45" s="350"/>
      <c r="E45" s="350"/>
      <c r="F45" s="350"/>
      <c r="G45" s="27" t="s">
        <v>24</v>
      </c>
      <c r="H45" s="350" t="s">
        <v>17</v>
      </c>
      <c r="I45" s="350" t="s">
        <v>27</v>
      </c>
      <c r="J45" s="350" t="s">
        <v>62</v>
      </c>
      <c r="K45" s="193">
        <v>11000</v>
      </c>
      <c r="L45" s="50"/>
      <c r="M45" s="71">
        <f t="shared" si="3"/>
        <v>11000</v>
      </c>
    </row>
    <row r="46" spans="1:13" ht="19" thickBot="1" x14ac:dyDescent="0.4">
      <c r="A46" s="511"/>
      <c r="B46" s="513"/>
      <c r="C46" s="351"/>
      <c r="D46" s="351"/>
      <c r="E46" s="351"/>
      <c r="F46" s="351"/>
      <c r="G46" s="53" t="s">
        <v>24</v>
      </c>
      <c r="H46" s="351" t="s">
        <v>30</v>
      </c>
      <c r="I46" s="351" t="s">
        <v>31</v>
      </c>
      <c r="J46" s="351" t="s">
        <v>62</v>
      </c>
      <c r="K46" s="187">
        <v>11000</v>
      </c>
      <c r="L46" s="56"/>
      <c r="M46" s="71">
        <f t="shared" si="3"/>
        <v>11000</v>
      </c>
    </row>
    <row r="47" spans="1:13" ht="30" customHeight="1" thickBot="1" x14ac:dyDescent="0.4">
      <c r="A47" s="509" t="s">
        <v>67</v>
      </c>
      <c r="B47" s="512" t="s">
        <v>68</v>
      </c>
      <c r="C47" s="349"/>
      <c r="D47" s="349"/>
      <c r="E47" s="349"/>
      <c r="F47" s="349"/>
      <c r="G47" s="16" t="s">
        <v>24</v>
      </c>
      <c r="H47" s="349" t="s">
        <v>16</v>
      </c>
      <c r="I47" s="349" t="s">
        <v>25</v>
      </c>
      <c r="J47" s="349" t="s">
        <v>62</v>
      </c>
      <c r="K47" s="181">
        <v>10000</v>
      </c>
      <c r="L47" s="114"/>
      <c r="M47" s="71">
        <f t="shared" si="3"/>
        <v>10000</v>
      </c>
    </row>
    <row r="48" spans="1:13" ht="19" thickBot="1" x14ac:dyDescent="0.4">
      <c r="A48" s="510"/>
      <c r="B48" s="470"/>
      <c r="C48" s="350"/>
      <c r="D48" s="350"/>
      <c r="E48" s="350"/>
      <c r="F48" s="350"/>
      <c r="G48" s="27" t="s">
        <v>24</v>
      </c>
      <c r="H48" s="350" t="s">
        <v>17</v>
      </c>
      <c r="I48" s="350" t="s">
        <v>27</v>
      </c>
      <c r="J48" s="350" t="s">
        <v>62</v>
      </c>
      <c r="K48" s="193">
        <v>50000</v>
      </c>
      <c r="L48" s="52"/>
      <c r="M48" s="71">
        <f t="shared" si="3"/>
        <v>50000</v>
      </c>
    </row>
    <row r="49" spans="1:13" ht="19" thickBot="1" x14ac:dyDescent="0.4">
      <c r="A49" s="511"/>
      <c r="B49" s="513"/>
      <c r="C49" s="351"/>
      <c r="D49" s="351"/>
      <c r="E49" s="351"/>
      <c r="F49" s="351"/>
      <c r="G49" s="53" t="s">
        <v>24</v>
      </c>
      <c r="H49" s="351" t="s">
        <v>30</v>
      </c>
      <c r="I49" s="351" t="s">
        <v>31</v>
      </c>
      <c r="J49" s="351" t="s">
        <v>62</v>
      </c>
      <c r="K49" s="187">
        <v>50000</v>
      </c>
      <c r="L49" s="56"/>
      <c r="M49" s="71">
        <f t="shared" si="3"/>
        <v>50000</v>
      </c>
    </row>
    <row r="50" spans="1:13" ht="30" customHeight="1" x14ac:dyDescent="0.35">
      <c r="A50" s="525" t="s">
        <v>69</v>
      </c>
      <c r="B50" s="526" t="s">
        <v>70</v>
      </c>
      <c r="C50" s="358"/>
      <c r="D50" s="358"/>
      <c r="E50" s="358"/>
      <c r="F50" s="358"/>
      <c r="G50" s="45" t="s">
        <v>24</v>
      </c>
      <c r="H50" s="358" t="s">
        <v>16</v>
      </c>
      <c r="I50" s="358" t="s">
        <v>25</v>
      </c>
      <c r="J50" s="358" t="s">
        <v>71</v>
      </c>
      <c r="K50" s="192">
        <f>L50+M50</f>
        <v>0</v>
      </c>
      <c r="L50" s="75">
        <v>0</v>
      </c>
      <c r="M50" s="219">
        <v>0</v>
      </c>
    </row>
    <row r="51" spans="1:13" ht="18.5" x14ac:dyDescent="0.35">
      <c r="A51" s="510"/>
      <c r="B51" s="470"/>
      <c r="C51" s="350"/>
      <c r="D51" s="350"/>
      <c r="E51" s="350"/>
      <c r="F51" s="350"/>
      <c r="G51" s="27" t="s">
        <v>24</v>
      </c>
      <c r="H51" s="350" t="s">
        <v>17</v>
      </c>
      <c r="I51" s="350" t="s">
        <v>27</v>
      </c>
      <c r="J51" s="350" t="s">
        <v>71</v>
      </c>
      <c r="K51" s="193">
        <f>L51+M51</f>
        <v>0</v>
      </c>
      <c r="L51" s="52">
        <v>0</v>
      </c>
      <c r="M51" s="209">
        <v>0</v>
      </c>
    </row>
    <row r="52" spans="1:13" ht="19" thickBot="1" x14ac:dyDescent="0.4">
      <c r="A52" s="511"/>
      <c r="B52" s="513"/>
      <c r="C52" s="351"/>
      <c r="D52" s="351"/>
      <c r="E52" s="351"/>
      <c r="F52" s="351"/>
      <c r="G52" s="53" t="s">
        <v>29</v>
      </c>
      <c r="H52" s="351" t="s">
        <v>30</v>
      </c>
      <c r="I52" s="351" t="s">
        <v>31</v>
      </c>
      <c r="J52" s="351" t="s">
        <v>71</v>
      </c>
      <c r="K52" s="187">
        <f>L52+M52</f>
        <v>0</v>
      </c>
      <c r="L52" s="81">
        <v>0</v>
      </c>
      <c r="M52" s="220">
        <v>0</v>
      </c>
    </row>
    <row r="53" spans="1:13" ht="33" customHeight="1" thickBot="1" x14ac:dyDescent="0.4">
      <c r="A53" s="527" t="s">
        <v>72</v>
      </c>
      <c r="B53" s="528"/>
      <c r="C53" s="356"/>
      <c r="D53" s="356"/>
      <c r="E53" s="356"/>
      <c r="F53" s="356"/>
      <c r="G53" s="247"/>
      <c r="H53" s="356"/>
      <c r="I53" s="356"/>
      <c r="J53" s="356"/>
      <c r="K53" s="284">
        <f>SUM(K39:K52)</f>
        <v>178000</v>
      </c>
      <c r="L53" s="264">
        <f>SUM(L39:L52)</f>
        <v>0</v>
      </c>
      <c r="M53" s="251">
        <f>SUM(M39:M52)</f>
        <v>178000</v>
      </c>
    </row>
    <row r="54" spans="1:13" ht="34.5" customHeight="1" thickBot="1" x14ac:dyDescent="0.4">
      <c r="A54" s="83" t="s">
        <v>73</v>
      </c>
      <c r="B54" s="519" t="s">
        <v>74</v>
      </c>
      <c r="C54" s="520"/>
      <c r="D54" s="520"/>
      <c r="E54" s="520"/>
      <c r="F54" s="520"/>
      <c r="G54" s="520"/>
      <c r="H54" s="520"/>
      <c r="I54" s="520"/>
      <c r="J54" s="520"/>
      <c r="K54" s="520"/>
      <c r="L54" s="520"/>
      <c r="M54" s="521"/>
    </row>
    <row r="55" spans="1:13" ht="78.75" customHeight="1" thickBot="1" x14ac:dyDescent="0.4">
      <c r="A55" s="509" t="s">
        <v>75</v>
      </c>
      <c r="B55" s="522" t="s">
        <v>76</v>
      </c>
      <c r="C55" s="349"/>
      <c r="D55" s="349"/>
      <c r="E55" s="349"/>
      <c r="F55" s="349"/>
      <c r="G55" s="16" t="s">
        <v>24</v>
      </c>
      <c r="H55" s="349" t="s">
        <v>17</v>
      </c>
      <c r="I55" s="349" t="s">
        <v>27</v>
      </c>
      <c r="J55" s="349" t="s">
        <v>77</v>
      </c>
      <c r="K55" s="181">
        <v>18000</v>
      </c>
      <c r="L55" s="114"/>
      <c r="M55" s="208">
        <f>K55-L55</f>
        <v>18000</v>
      </c>
    </row>
    <row r="56" spans="1:13" s="10" customFormat="1" ht="19" thickBot="1" x14ac:dyDescent="0.4">
      <c r="A56" s="510"/>
      <c r="B56" s="523"/>
      <c r="C56" s="350"/>
      <c r="D56" s="350"/>
      <c r="E56" s="350"/>
      <c r="F56" s="350"/>
      <c r="G56" s="27"/>
      <c r="H56" s="350"/>
      <c r="I56" s="350"/>
      <c r="J56" s="350" t="s">
        <v>78</v>
      </c>
      <c r="K56" s="193">
        <v>6000</v>
      </c>
      <c r="L56" s="52"/>
      <c r="M56" s="208">
        <f t="shared" ref="M56:M57" si="4">K56-L56</f>
        <v>6000</v>
      </c>
    </row>
    <row r="57" spans="1:13" s="10" customFormat="1" ht="18.5" x14ac:dyDescent="0.35">
      <c r="A57" s="510"/>
      <c r="B57" s="523"/>
      <c r="C57" s="350"/>
      <c r="D57" s="350"/>
      <c r="E57" s="350"/>
      <c r="F57" s="350"/>
      <c r="G57" s="27"/>
      <c r="H57" s="350"/>
      <c r="I57" s="350"/>
      <c r="J57" s="350" t="s">
        <v>37</v>
      </c>
      <c r="K57" s="193">
        <v>15000</v>
      </c>
      <c r="L57" s="52"/>
      <c r="M57" s="208">
        <f t="shared" si="4"/>
        <v>15000</v>
      </c>
    </row>
    <row r="58" spans="1:13" s="10" customFormat="1" ht="18.5" x14ac:dyDescent="0.35">
      <c r="A58" s="510"/>
      <c r="B58" s="523"/>
      <c r="C58" s="350"/>
      <c r="D58" s="350"/>
      <c r="E58" s="350"/>
      <c r="F58" s="350"/>
      <c r="G58" s="27"/>
      <c r="H58" s="350"/>
      <c r="I58" s="350"/>
      <c r="J58" s="350"/>
      <c r="K58" s="193">
        <f>L58+M58</f>
        <v>0</v>
      </c>
      <c r="L58" s="52"/>
      <c r="M58" s="209"/>
    </row>
    <row r="59" spans="1:13" s="10" customFormat="1" ht="18.5" x14ac:dyDescent="0.35">
      <c r="A59" s="510"/>
      <c r="B59" s="523"/>
      <c r="C59" s="350"/>
      <c r="D59" s="350"/>
      <c r="E59" s="350"/>
      <c r="F59" s="350"/>
      <c r="G59" s="27" t="s">
        <v>29</v>
      </c>
      <c r="H59" s="350" t="s">
        <v>30</v>
      </c>
      <c r="I59" s="350" t="s">
        <v>31</v>
      </c>
      <c r="J59" s="350" t="s">
        <v>77</v>
      </c>
      <c r="K59" s="193">
        <v>18000</v>
      </c>
      <c r="L59" s="52"/>
      <c r="M59" s="209">
        <f>K59-L59</f>
        <v>18000</v>
      </c>
    </row>
    <row r="60" spans="1:13" s="10" customFormat="1" ht="18.5" x14ac:dyDescent="0.35">
      <c r="A60" s="510"/>
      <c r="B60" s="523"/>
      <c r="C60" s="350"/>
      <c r="D60" s="350"/>
      <c r="E60" s="350"/>
      <c r="F60" s="350"/>
      <c r="G60" s="27"/>
      <c r="H60" s="350"/>
      <c r="I60" s="350"/>
      <c r="J60" s="350" t="s">
        <v>37</v>
      </c>
      <c r="K60" s="193">
        <v>15000</v>
      </c>
      <c r="L60" s="52">
        <v>3582.5</v>
      </c>
      <c r="M60" s="209">
        <f t="shared" ref="M60:M69" si="5">K60-L60</f>
        <v>11417.5</v>
      </c>
    </row>
    <row r="61" spans="1:13" s="10" customFormat="1" ht="19" thickBot="1" x14ac:dyDescent="0.4">
      <c r="A61" s="511"/>
      <c r="B61" s="524"/>
      <c r="C61" s="351"/>
      <c r="D61" s="351"/>
      <c r="E61" s="351"/>
      <c r="F61" s="351"/>
      <c r="G61" s="53"/>
      <c r="H61" s="351"/>
      <c r="I61" s="351"/>
      <c r="J61" s="350" t="s">
        <v>78</v>
      </c>
      <c r="K61" s="187">
        <v>6000</v>
      </c>
      <c r="L61" s="79">
        <v>3045.62</v>
      </c>
      <c r="M61" s="209">
        <f t="shared" si="5"/>
        <v>2954.38</v>
      </c>
    </row>
    <row r="62" spans="1:13" s="10" customFormat="1" ht="40.5" customHeight="1" x14ac:dyDescent="0.35">
      <c r="A62" s="509" t="s">
        <v>79</v>
      </c>
      <c r="B62" s="522" t="s">
        <v>80</v>
      </c>
      <c r="C62" s="349"/>
      <c r="D62" s="349"/>
      <c r="E62" s="349"/>
      <c r="F62" s="349"/>
      <c r="G62" s="16" t="s">
        <v>24</v>
      </c>
      <c r="H62" s="349" t="s">
        <v>17</v>
      </c>
      <c r="I62" s="349" t="s">
        <v>27</v>
      </c>
      <c r="J62" s="349" t="s">
        <v>78</v>
      </c>
      <c r="K62" s="313">
        <v>20000</v>
      </c>
      <c r="L62" s="114"/>
      <c r="M62" s="209">
        <f t="shared" si="5"/>
        <v>20000</v>
      </c>
    </row>
    <row r="63" spans="1:13" s="10" customFormat="1" ht="40.5" customHeight="1" x14ac:dyDescent="0.35">
      <c r="A63" s="510"/>
      <c r="B63" s="523"/>
      <c r="C63" s="350"/>
      <c r="D63" s="350"/>
      <c r="E63" s="350"/>
      <c r="F63" s="350"/>
      <c r="G63" s="27"/>
      <c r="H63" s="350"/>
      <c r="I63" s="350"/>
      <c r="J63" s="350" t="s">
        <v>37</v>
      </c>
      <c r="K63" s="193">
        <v>40000</v>
      </c>
      <c r="L63" s="52"/>
      <c r="M63" s="209">
        <f t="shared" si="5"/>
        <v>40000</v>
      </c>
    </row>
    <row r="64" spans="1:13" s="10" customFormat="1" ht="40.5" customHeight="1" x14ac:dyDescent="0.35">
      <c r="A64" s="510"/>
      <c r="B64" s="523"/>
      <c r="C64" s="350"/>
      <c r="D64" s="350"/>
      <c r="E64" s="350"/>
      <c r="F64" s="350"/>
      <c r="G64" s="27" t="s">
        <v>24</v>
      </c>
      <c r="H64" s="350" t="s">
        <v>16</v>
      </c>
      <c r="I64" s="350" t="s">
        <v>25</v>
      </c>
      <c r="J64" s="350" t="s">
        <v>81</v>
      </c>
      <c r="K64" s="193">
        <v>10000</v>
      </c>
      <c r="L64" s="52">
        <f>45.94+266.61+2070.32+ 230.71+47.75</f>
        <v>2661.3300000000004</v>
      </c>
      <c r="M64" s="209">
        <f t="shared" si="5"/>
        <v>7338.67</v>
      </c>
    </row>
    <row r="65" spans="1:13" s="10" customFormat="1" ht="40.5" customHeight="1" x14ac:dyDescent="0.35">
      <c r="A65" s="510"/>
      <c r="B65" s="523"/>
      <c r="C65" s="350"/>
      <c r="D65" s="350"/>
      <c r="E65" s="350"/>
      <c r="F65" s="350"/>
      <c r="G65" s="27"/>
      <c r="H65" s="350"/>
      <c r="I65" s="350"/>
      <c r="J65" s="350" t="s">
        <v>82</v>
      </c>
      <c r="K65" s="193">
        <v>15000</v>
      </c>
      <c r="L65" s="52">
        <f>8732.15 + 253.42</f>
        <v>8985.57</v>
      </c>
      <c r="M65" s="209">
        <f t="shared" si="5"/>
        <v>6014.43</v>
      </c>
    </row>
    <row r="66" spans="1:13" s="10" customFormat="1" ht="48" customHeight="1" x14ac:dyDescent="0.35">
      <c r="A66" s="510"/>
      <c r="B66" s="523"/>
      <c r="C66" s="350"/>
      <c r="D66" s="350"/>
      <c r="E66" s="350"/>
      <c r="F66" s="350"/>
      <c r="G66" s="27" t="s">
        <v>29</v>
      </c>
      <c r="H66" s="350" t="s">
        <v>30</v>
      </c>
      <c r="I66" s="350" t="s">
        <v>31</v>
      </c>
      <c r="J66" s="350" t="s">
        <v>34</v>
      </c>
      <c r="K66" s="193">
        <v>30000</v>
      </c>
      <c r="L66" s="52">
        <v>7064.99</v>
      </c>
      <c r="M66" s="209">
        <f t="shared" si="5"/>
        <v>22935.010000000002</v>
      </c>
    </row>
    <row r="67" spans="1:13" s="10" customFormat="1" ht="47" customHeight="1" thickBot="1" x14ac:dyDescent="0.4">
      <c r="A67" s="511"/>
      <c r="B67" s="524"/>
      <c r="C67" s="351"/>
      <c r="D67" s="351"/>
      <c r="E67" s="351"/>
      <c r="F67" s="351"/>
      <c r="G67" s="90"/>
      <c r="H67" s="90"/>
      <c r="I67" s="90"/>
      <c r="J67" s="91" t="s">
        <v>37</v>
      </c>
      <c r="K67" s="187">
        <v>30000</v>
      </c>
      <c r="L67" s="92"/>
      <c r="M67" s="209">
        <f t="shared" si="5"/>
        <v>30000</v>
      </c>
    </row>
    <row r="68" spans="1:13" s="10" customFormat="1" ht="45" customHeight="1" x14ac:dyDescent="0.35">
      <c r="A68" s="525" t="s">
        <v>84</v>
      </c>
      <c r="B68" s="526" t="s">
        <v>85</v>
      </c>
      <c r="C68" s="358"/>
      <c r="D68" s="358"/>
      <c r="E68" s="358"/>
      <c r="F68" s="358"/>
      <c r="G68" s="45" t="s">
        <v>24</v>
      </c>
      <c r="H68" s="358" t="s">
        <v>17</v>
      </c>
      <c r="I68" s="358" t="s">
        <v>27</v>
      </c>
      <c r="J68" s="358" t="s">
        <v>83</v>
      </c>
      <c r="K68" s="192">
        <v>40000</v>
      </c>
      <c r="L68" s="75"/>
      <c r="M68" s="209">
        <f t="shared" si="5"/>
        <v>40000</v>
      </c>
    </row>
    <row r="69" spans="1:13" s="10" customFormat="1" ht="19" thickBot="1" x14ac:dyDescent="0.4">
      <c r="A69" s="511"/>
      <c r="B69" s="513"/>
      <c r="C69" s="351"/>
      <c r="D69" s="351"/>
      <c r="E69" s="351"/>
      <c r="F69" s="351"/>
      <c r="G69" s="53" t="s">
        <v>29</v>
      </c>
      <c r="H69" s="351" t="s">
        <v>30</v>
      </c>
      <c r="I69" s="351" t="s">
        <v>31</v>
      </c>
      <c r="J69" s="350" t="s">
        <v>34</v>
      </c>
      <c r="K69" s="187">
        <v>40000</v>
      </c>
      <c r="L69" s="79">
        <v>8135.36</v>
      </c>
      <c r="M69" s="209">
        <f t="shared" si="5"/>
        <v>31864.639999999999</v>
      </c>
    </row>
    <row r="70" spans="1:13" s="10" customFormat="1" ht="32.25" customHeight="1" thickBot="1" x14ac:dyDescent="0.4">
      <c r="A70" s="527" t="s">
        <v>86</v>
      </c>
      <c r="B70" s="528"/>
      <c r="C70" s="356"/>
      <c r="D70" s="356"/>
      <c r="E70" s="356"/>
      <c r="F70" s="356"/>
      <c r="G70" s="247"/>
      <c r="H70" s="356"/>
      <c r="I70" s="356"/>
      <c r="J70" s="356"/>
      <c r="K70" s="283">
        <f>SUM(K55:K69)</f>
        <v>303000</v>
      </c>
      <c r="L70" s="264">
        <f>SUM(L55:L69)</f>
        <v>33475.370000000003</v>
      </c>
      <c r="M70" s="251">
        <f>SUM(M55:M69)</f>
        <v>269524.63</v>
      </c>
    </row>
    <row r="71" spans="1:13" s="10" customFormat="1" ht="34.5" customHeight="1" thickBot="1" x14ac:dyDescent="0.4">
      <c r="A71" s="93" t="s">
        <v>87</v>
      </c>
      <c r="B71" s="519" t="s">
        <v>88</v>
      </c>
      <c r="C71" s="520"/>
      <c r="D71" s="520"/>
      <c r="E71" s="520"/>
      <c r="F71" s="520"/>
      <c r="G71" s="520"/>
      <c r="H71" s="520"/>
      <c r="I71" s="520"/>
      <c r="J71" s="520"/>
      <c r="K71" s="520"/>
      <c r="L71" s="520"/>
      <c r="M71" s="521"/>
    </row>
    <row r="72" spans="1:13" s="10" customFormat="1" ht="78.75" customHeight="1" x14ac:dyDescent="0.35">
      <c r="A72" s="495" t="s">
        <v>89</v>
      </c>
      <c r="B72" s="536" t="s">
        <v>90</v>
      </c>
      <c r="C72" s="358"/>
      <c r="D72" s="358"/>
      <c r="E72" s="358"/>
      <c r="F72" s="358"/>
      <c r="G72" s="45" t="s">
        <v>24</v>
      </c>
      <c r="H72" s="358" t="s">
        <v>16</v>
      </c>
      <c r="I72" s="358" t="s">
        <v>25</v>
      </c>
      <c r="J72" s="358" t="s">
        <v>71</v>
      </c>
      <c r="K72" s="358"/>
      <c r="L72" s="358"/>
      <c r="M72" s="226"/>
    </row>
    <row r="73" spans="1:13" s="10" customFormat="1" ht="18.5" x14ac:dyDescent="0.35">
      <c r="A73" s="496"/>
      <c r="B73" s="537"/>
      <c r="C73" s="350"/>
      <c r="D73" s="350"/>
      <c r="E73" s="350"/>
      <c r="F73" s="350"/>
      <c r="G73" s="27" t="s">
        <v>24</v>
      </c>
      <c r="H73" s="350" t="s">
        <v>17</v>
      </c>
      <c r="I73" s="350" t="s">
        <v>27</v>
      </c>
      <c r="J73" s="350" t="s">
        <v>71</v>
      </c>
      <c r="K73" s="350"/>
      <c r="L73" s="350"/>
      <c r="M73" s="227"/>
    </row>
    <row r="74" spans="1:13" s="10" customFormat="1" ht="19" thickBot="1" x14ac:dyDescent="0.4">
      <c r="A74" s="497"/>
      <c r="B74" s="538"/>
      <c r="C74" s="351"/>
      <c r="D74" s="351"/>
      <c r="E74" s="351"/>
      <c r="F74" s="351"/>
      <c r="G74" s="53" t="s">
        <v>29</v>
      </c>
      <c r="H74" s="351" t="s">
        <v>30</v>
      </c>
      <c r="I74" s="351" t="s">
        <v>31</v>
      </c>
      <c r="J74" s="351" t="s">
        <v>71</v>
      </c>
      <c r="K74" s="351"/>
      <c r="L74" s="351"/>
      <c r="M74" s="228"/>
    </row>
    <row r="75" spans="1:13" s="10" customFormat="1" ht="31.5" customHeight="1" x14ac:dyDescent="0.35">
      <c r="A75" s="495" t="s">
        <v>91</v>
      </c>
      <c r="B75" s="536" t="s">
        <v>92</v>
      </c>
      <c r="C75" s="358"/>
      <c r="D75" s="358"/>
      <c r="E75" s="358"/>
      <c r="F75" s="358"/>
      <c r="G75" s="45" t="s">
        <v>24</v>
      </c>
      <c r="H75" s="358" t="s">
        <v>16</v>
      </c>
      <c r="I75" s="358" t="s">
        <v>25</v>
      </c>
      <c r="J75" s="358" t="s">
        <v>93</v>
      </c>
      <c r="K75" s="97">
        <v>350000</v>
      </c>
      <c r="L75" s="97"/>
      <c r="M75" s="229">
        <f>K75-L75</f>
        <v>350000</v>
      </c>
    </row>
    <row r="76" spans="1:13" s="10" customFormat="1" ht="19" customHeight="1" x14ac:dyDescent="0.35">
      <c r="A76" s="496"/>
      <c r="B76" s="537"/>
      <c r="C76" s="358"/>
      <c r="D76" s="358"/>
      <c r="E76" s="358"/>
      <c r="F76" s="358"/>
      <c r="G76" s="45"/>
      <c r="H76" s="358"/>
      <c r="I76" s="358"/>
      <c r="J76" s="358" t="s">
        <v>34</v>
      </c>
      <c r="K76" s="97">
        <v>17500</v>
      </c>
      <c r="L76" s="97"/>
      <c r="M76" s="229">
        <f t="shared" ref="M76:M79" si="6">K76-L76</f>
        <v>17500</v>
      </c>
    </row>
    <row r="77" spans="1:13" s="10" customFormat="1" ht="18.5" x14ac:dyDescent="0.35">
      <c r="A77" s="496"/>
      <c r="B77" s="537"/>
      <c r="C77" s="350"/>
      <c r="D77" s="350"/>
      <c r="E77" s="350"/>
      <c r="F77" s="350"/>
      <c r="G77" s="27" t="s">
        <v>24</v>
      </c>
      <c r="H77" s="350" t="s">
        <v>17</v>
      </c>
      <c r="I77" s="350" t="s">
        <v>27</v>
      </c>
      <c r="J77" s="350" t="s">
        <v>93</v>
      </c>
      <c r="K77" s="97">
        <v>100000</v>
      </c>
      <c r="L77" s="99"/>
      <c r="M77" s="229">
        <f t="shared" si="6"/>
        <v>100000</v>
      </c>
    </row>
    <row r="78" spans="1:13" s="10" customFormat="1" ht="18.5" x14ac:dyDescent="0.35">
      <c r="A78" s="496"/>
      <c r="B78" s="537"/>
      <c r="C78" s="63"/>
      <c r="D78" s="63"/>
      <c r="E78" s="63"/>
      <c r="F78" s="63"/>
      <c r="G78" s="64"/>
      <c r="H78" s="63"/>
      <c r="I78" s="63"/>
      <c r="J78" s="63" t="s">
        <v>34</v>
      </c>
      <c r="K78" s="97">
        <v>20000</v>
      </c>
      <c r="L78" s="101"/>
      <c r="M78" s="229">
        <f t="shared" si="6"/>
        <v>20000</v>
      </c>
    </row>
    <row r="79" spans="1:13" s="10" customFormat="1" ht="19" thickBot="1" x14ac:dyDescent="0.4">
      <c r="A79" s="497"/>
      <c r="B79" s="538"/>
      <c r="C79" s="63"/>
      <c r="D79" s="63"/>
      <c r="E79" s="63"/>
      <c r="F79" s="63"/>
      <c r="G79" s="64" t="s">
        <v>29</v>
      </c>
      <c r="H79" s="63" t="s">
        <v>30</v>
      </c>
      <c r="I79" s="63" t="s">
        <v>31</v>
      </c>
      <c r="J79" s="63" t="s">
        <v>94</v>
      </c>
      <c r="K79" s="314">
        <v>110000</v>
      </c>
      <c r="L79" s="103"/>
      <c r="M79" s="229">
        <f t="shared" si="6"/>
        <v>110000</v>
      </c>
    </row>
    <row r="80" spans="1:13" s="10" customFormat="1" ht="28.5" customHeight="1" thickBot="1" x14ac:dyDescent="0.4">
      <c r="A80" s="490" t="s">
        <v>95</v>
      </c>
      <c r="B80" s="491"/>
      <c r="C80" s="362"/>
      <c r="D80" s="362"/>
      <c r="E80" s="362"/>
      <c r="F80" s="362"/>
      <c r="G80" s="36"/>
      <c r="H80" s="362"/>
      <c r="I80" s="362"/>
      <c r="J80" s="366"/>
      <c r="K80" s="315">
        <f>SUM(K72:K79)</f>
        <v>597500</v>
      </c>
      <c r="L80" s="105">
        <f>SUM(L72:L79)</f>
        <v>0</v>
      </c>
      <c r="M80" s="233">
        <f>SUM(M72:M79)</f>
        <v>597500</v>
      </c>
    </row>
    <row r="81" spans="1:13" s="10" customFormat="1" ht="30" customHeight="1" thickBot="1" x14ac:dyDescent="0.4">
      <c r="A81" s="278" t="s">
        <v>96</v>
      </c>
      <c r="B81" s="519" t="s">
        <v>97</v>
      </c>
      <c r="C81" s="520"/>
      <c r="D81" s="520"/>
      <c r="E81" s="520"/>
      <c r="F81" s="520"/>
      <c r="G81" s="520"/>
      <c r="H81" s="520"/>
      <c r="I81" s="520"/>
      <c r="J81" s="520"/>
      <c r="K81" s="520"/>
      <c r="L81" s="520"/>
      <c r="M81" s="521"/>
    </row>
    <row r="82" spans="1:13" s="10" customFormat="1" ht="45" customHeight="1" thickBot="1" x14ac:dyDescent="0.4">
      <c r="A82" s="529" t="s">
        <v>98</v>
      </c>
      <c r="B82" s="531" t="s">
        <v>99</v>
      </c>
      <c r="C82" s="349"/>
      <c r="D82" s="349"/>
      <c r="E82" s="349"/>
      <c r="F82" s="349"/>
      <c r="G82" s="16" t="s">
        <v>29</v>
      </c>
      <c r="H82" s="349" t="s">
        <v>30</v>
      </c>
      <c r="I82" s="349" t="s">
        <v>31</v>
      </c>
      <c r="J82" s="349" t="s">
        <v>100</v>
      </c>
      <c r="K82" s="181">
        <v>23000</v>
      </c>
      <c r="L82" s="70"/>
      <c r="M82" s="71">
        <f>K82-L82</f>
        <v>23000</v>
      </c>
    </row>
    <row r="83" spans="1:13" s="10" customFormat="1" ht="27" customHeight="1" thickBot="1" x14ac:dyDescent="0.4">
      <c r="A83" s="530"/>
      <c r="B83" s="532"/>
      <c r="C83" s="63"/>
      <c r="D83" s="63"/>
      <c r="E83" s="63"/>
      <c r="F83" s="63"/>
      <c r="G83" s="64"/>
      <c r="H83" s="63"/>
      <c r="I83" s="63"/>
      <c r="J83" s="63" t="s">
        <v>78</v>
      </c>
      <c r="K83" s="280">
        <v>2000</v>
      </c>
      <c r="L83" s="124"/>
      <c r="M83" s="71">
        <f t="shared" ref="M83:M86" si="7">K83-L83</f>
        <v>2000</v>
      </c>
    </row>
    <row r="84" spans="1:13" s="10" customFormat="1" ht="37.5" thickBot="1" x14ac:dyDescent="0.4">
      <c r="A84" s="282" t="s">
        <v>101</v>
      </c>
      <c r="B84" s="279" t="s">
        <v>102</v>
      </c>
      <c r="C84" s="350"/>
      <c r="D84" s="350"/>
      <c r="E84" s="350"/>
      <c r="F84" s="350"/>
      <c r="G84" s="27" t="s">
        <v>29</v>
      </c>
      <c r="H84" s="350" t="s">
        <v>30</v>
      </c>
      <c r="I84" s="350" t="s">
        <v>31</v>
      </c>
      <c r="J84" s="350" t="s">
        <v>103</v>
      </c>
      <c r="K84" s="193">
        <v>50000</v>
      </c>
      <c r="L84" s="52"/>
      <c r="M84" s="71">
        <f t="shared" si="7"/>
        <v>50000</v>
      </c>
    </row>
    <row r="85" spans="1:13" s="10" customFormat="1" ht="31.5" customHeight="1" thickBot="1" x14ac:dyDescent="0.4">
      <c r="A85" s="530" t="s">
        <v>104</v>
      </c>
      <c r="B85" s="534" t="s">
        <v>105</v>
      </c>
      <c r="C85" s="358"/>
      <c r="D85" s="358"/>
      <c r="E85" s="358"/>
      <c r="F85" s="358"/>
      <c r="G85" s="45" t="s">
        <v>29</v>
      </c>
      <c r="H85" s="358" t="s">
        <v>30</v>
      </c>
      <c r="I85" s="358" t="s">
        <v>31</v>
      </c>
      <c r="J85" s="358" t="s">
        <v>100</v>
      </c>
      <c r="K85" s="192">
        <v>40000</v>
      </c>
      <c r="L85" s="48"/>
      <c r="M85" s="71">
        <f t="shared" si="7"/>
        <v>40000</v>
      </c>
    </row>
    <row r="86" spans="1:13" s="10" customFormat="1" ht="32.25" customHeight="1" thickBot="1" x14ac:dyDescent="0.4">
      <c r="A86" s="533"/>
      <c r="B86" s="535"/>
      <c r="C86" s="351"/>
      <c r="D86" s="351"/>
      <c r="E86" s="351"/>
      <c r="F86" s="351"/>
      <c r="G86" s="53"/>
      <c r="H86" s="351"/>
      <c r="I86" s="351"/>
      <c r="J86" s="351" t="s">
        <v>78</v>
      </c>
      <c r="K86" s="187">
        <v>10000</v>
      </c>
      <c r="L86" s="56">
        <v>115.76</v>
      </c>
      <c r="M86" s="71">
        <f t="shared" si="7"/>
        <v>9884.24</v>
      </c>
    </row>
    <row r="87" spans="1:13" s="10" customFormat="1" ht="33" customHeight="1" thickBot="1" x14ac:dyDescent="0.4">
      <c r="A87" s="490" t="s">
        <v>106</v>
      </c>
      <c r="B87" s="528"/>
      <c r="C87" s="356"/>
      <c r="D87" s="356"/>
      <c r="E87" s="356"/>
      <c r="F87" s="356"/>
      <c r="G87" s="247"/>
      <c r="H87" s="356"/>
      <c r="I87" s="356"/>
      <c r="J87" s="248"/>
      <c r="K87" s="191">
        <f>SUM(K82:K86)</f>
        <v>125000</v>
      </c>
      <c r="L87" s="250">
        <f>SUM(L82:L86)</f>
        <v>115.76</v>
      </c>
      <c r="M87" s="251">
        <f>SUM(M82:M86)</f>
        <v>124884.24</v>
      </c>
    </row>
    <row r="88" spans="1:13" s="10" customFormat="1" ht="33.75" customHeight="1" thickBot="1" x14ac:dyDescent="0.4">
      <c r="A88" s="83" t="s">
        <v>107</v>
      </c>
      <c r="B88" s="519" t="s">
        <v>108</v>
      </c>
      <c r="C88" s="520"/>
      <c r="D88" s="520"/>
      <c r="E88" s="520"/>
      <c r="F88" s="520"/>
      <c r="G88" s="520"/>
      <c r="H88" s="520"/>
      <c r="I88" s="520"/>
      <c r="J88" s="520"/>
      <c r="K88" s="520"/>
      <c r="L88" s="520"/>
      <c r="M88" s="521"/>
    </row>
    <row r="89" spans="1:13" s="10" customFormat="1" ht="28.5" customHeight="1" thickBot="1" x14ac:dyDescent="0.4">
      <c r="A89" s="525" t="s">
        <v>109</v>
      </c>
      <c r="B89" s="544" t="s">
        <v>110</v>
      </c>
      <c r="C89" s="349"/>
      <c r="D89" s="349"/>
      <c r="E89" s="349"/>
      <c r="F89" s="349"/>
      <c r="G89" s="16" t="s">
        <v>24</v>
      </c>
      <c r="H89" s="349" t="s">
        <v>16</v>
      </c>
      <c r="I89" s="349" t="s">
        <v>25</v>
      </c>
      <c r="J89" s="349" t="s">
        <v>81</v>
      </c>
      <c r="K89" s="316">
        <v>7000</v>
      </c>
      <c r="L89" s="114"/>
      <c r="M89" s="208">
        <f>K89-L89</f>
        <v>7000</v>
      </c>
    </row>
    <row r="90" spans="1:13" s="10" customFormat="1" ht="19" thickBot="1" x14ac:dyDescent="0.4">
      <c r="A90" s="510"/>
      <c r="B90" s="545"/>
      <c r="C90" s="350"/>
      <c r="D90" s="350"/>
      <c r="E90" s="350"/>
      <c r="F90" s="350"/>
      <c r="G90" s="27" t="s">
        <v>24</v>
      </c>
      <c r="H90" s="350" t="s">
        <v>17</v>
      </c>
      <c r="I90" s="350" t="s">
        <v>27</v>
      </c>
      <c r="J90" s="350" t="s">
        <v>111</v>
      </c>
      <c r="K90" s="317">
        <v>5000</v>
      </c>
      <c r="L90" s="115"/>
      <c r="M90" s="208">
        <f t="shared" ref="M90:M97" si="8">K90-L90</f>
        <v>5000</v>
      </c>
    </row>
    <row r="91" spans="1:13" s="10" customFormat="1" ht="19" thickBot="1" x14ac:dyDescent="0.4">
      <c r="A91" s="510"/>
      <c r="B91" s="545"/>
      <c r="C91" s="350"/>
      <c r="D91" s="350"/>
      <c r="E91" s="350"/>
      <c r="F91" s="350"/>
      <c r="G91" s="27"/>
      <c r="H91" s="350"/>
      <c r="I91" s="350"/>
      <c r="J91" s="350" t="s">
        <v>78</v>
      </c>
      <c r="K91" s="317">
        <v>2000</v>
      </c>
      <c r="L91" s="52"/>
      <c r="M91" s="208">
        <f t="shared" si="8"/>
        <v>2000</v>
      </c>
    </row>
    <row r="92" spans="1:13" s="10" customFormat="1" ht="19" thickBot="1" x14ac:dyDescent="0.4">
      <c r="A92" s="510"/>
      <c r="B92" s="546"/>
      <c r="C92" s="351"/>
      <c r="D92" s="351"/>
      <c r="E92" s="351"/>
      <c r="F92" s="351"/>
      <c r="G92" s="53" t="s">
        <v>24</v>
      </c>
      <c r="H92" s="351" t="s">
        <v>30</v>
      </c>
      <c r="I92" s="351" t="s">
        <v>31</v>
      </c>
      <c r="J92" s="351" t="s">
        <v>34</v>
      </c>
      <c r="K92" s="318">
        <v>7000</v>
      </c>
      <c r="L92" s="79"/>
      <c r="M92" s="208">
        <f t="shared" si="8"/>
        <v>7000</v>
      </c>
    </row>
    <row r="93" spans="1:13" s="10" customFormat="1" ht="31.5" customHeight="1" thickBot="1" x14ac:dyDescent="0.4">
      <c r="A93" s="510" t="s">
        <v>112</v>
      </c>
      <c r="B93" s="512" t="s">
        <v>113</v>
      </c>
      <c r="C93" s="349"/>
      <c r="D93" s="349"/>
      <c r="E93" s="349"/>
      <c r="F93" s="349"/>
      <c r="G93" s="16" t="s">
        <v>24</v>
      </c>
      <c r="H93" s="349" t="s">
        <v>16</v>
      </c>
      <c r="I93" s="349" t="s">
        <v>25</v>
      </c>
      <c r="J93" s="349" t="s">
        <v>114</v>
      </c>
      <c r="K93" s="181">
        <v>10000</v>
      </c>
      <c r="L93" s="114"/>
      <c r="M93" s="208">
        <f t="shared" si="8"/>
        <v>10000</v>
      </c>
    </row>
    <row r="94" spans="1:13" s="10" customFormat="1" ht="31.5" customHeight="1" thickBot="1" x14ac:dyDescent="0.4">
      <c r="A94" s="510"/>
      <c r="B94" s="470"/>
      <c r="C94" s="350"/>
      <c r="D94" s="350"/>
      <c r="E94" s="350"/>
      <c r="F94" s="350"/>
      <c r="G94" s="27" t="s">
        <v>24</v>
      </c>
      <c r="H94" s="350" t="s">
        <v>17</v>
      </c>
      <c r="I94" s="350" t="s">
        <v>27</v>
      </c>
      <c r="J94" s="350" t="s">
        <v>114</v>
      </c>
      <c r="K94" s="193">
        <v>10000</v>
      </c>
      <c r="L94" s="52"/>
      <c r="M94" s="208">
        <f t="shared" si="8"/>
        <v>10000</v>
      </c>
    </row>
    <row r="95" spans="1:13" s="10" customFormat="1" ht="31.5" customHeight="1" thickBot="1" x14ac:dyDescent="0.4">
      <c r="A95" s="510"/>
      <c r="B95" s="513"/>
      <c r="C95" s="351"/>
      <c r="D95" s="351"/>
      <c r="E95" s="351"/>
      <c r="F95" s="351"/>
      <c r="G95" s="53" t="s">
        <v>24</v>
      </c>
      <c r="H95" s="351" t="s">
        <v>30</v>
      </c>
      <c r="I95" s="351" t="s">
        <v>31</v>
      </c>
      <c r="J95" s="351" t="s">
        <v>114</v>
      </c>
      <c r="K95" s="187">
        <v>10000</v>
      </c>
      <c r="L95" s="79"/>
      <c r="M95" s="208">
        <f t="shared" si="8"/>
        <v>10000</v>
      </c>
    </row>
    <row r="96" spans="1:13" s="10" customFormat="1" ht="62.25" customHeight="1" thickBot="1" x14ac:dyDescent="0.4">
      <c r="A96" s="347" t="s">
        <v>115</v>
      </c>
      <c r="B96" s="277" t="s">
        <v>116</v>
      </c>
      <c r="C96" s="72"/>
      <c r="D96" s="72"/>
      <c r="E96" s="72"/>
      <c r="F96" s="72"/>
      <c r="G96" s="112" t="s">
        <v>24</v>
      </c>
      <c r="H96" s="72"/>
      <c r="I96" s="72"/>
      <c r="J96" s="72"/>
      <c r="K96" s="72"/>
      <c r="L96" s="72"/>
      <c r="M96" s="208">
        <f t="shared" si="8"/>
        <v>0</v>
      </c>
    </row>
    <row r="97" spans="1:13" s="10" customFormat="1" ht="60.5" customHeight="1" thickBot="1" x14ac:dyDescent="0.4">
      <c r="A97" s="348" t="s">
        <v>117</v>
      </c>
      <c r="B97" s="368" t="s">
        <v>118</v>
      </c>
      <c r="C97" s="370"/>
      <c r="D97" s="370"/>
      <c r="E97" s="370"/>
      <c r="F97" s="370"/>
      <c r="G97" s="33" t="s">
        <v>24</v>
      </c>
      <c r="H97" s="370"/>
      <c r="I97" s="370"/>
      <c r="J97" s="370"/>
      <c r="K97" s="370"/>
      <c r="L97" s="370"/>
      <c r="M97" s="208">
        <f t="shared" si="8"/>
        <v>0</v>
      </c>
    </row>
    <row r="98" spans="1:13" s="10" customFormat="1" ht="29.25" customHeight="1" thickBot="1" x14ac:dyDescent="0.4">
      <c r="A98" s="527" t="s">
        <v>119</v>
      </c>
      <c r="B98" s="528"/>
      <c r="C98" s="356"/>
      <c r="D98" s="356"/>
      <c r="E98" s="356"/>
      <c r="F98" s="356"/>
      <c r="G98" s="247"/>
      <c r="H98" s="356"/>
      <c r="I98" s="356"/>
      <c r="J98" s="248"/>
      <c r="K98" s="273">
        <f>SUM(K89:K97)</f>
        <v>51000</v>
      </c>
      <c r="L98" s="373">
        <f>SUM(L89:L97)</f>
        <v>0</v>
      </c>
      <c r="M98" s="274">
        <f>SUM(M89:M97)</f>
        <v>51000</v>
      </c>
    </row>
    <row r="99" spans="1:13" s="10" customFormat="1" ht="20.25" customHeight="1" x14ac:dyDescent="0.35">
      <c r="A99" s="501" t="s">
        <v>120</v>
      </c>
      <c r="B99" s="502"/>
      <c r="C99" s="349"/>
      <c r="D99" s="349"/>
      <c r="E99" s="349"/>
      <c r="F99" s="349"/>
      <c r="G99" s="16"/>
      <c r="H99" s="349"/>
      <c r="I99" s="349"/>
      <c r="J99" s="349"/>
      <c r="K99" s="374">
        <f>K98+K87+K80+K70+K53</f>
        <v>1254500</v>
      </c>
      <c r="L99" s="374">
        <f>L98+L87+L80+L53++L70</f>
        <v>33591.130000000005</v>
      </c>
      <c r="M99" s="453">
        <f>K99-L99</f>
        <v>1220908.8700000001</v>
      </c>
    </row>
    <row r="100" spans="1:13" s="10" customFormat="1" ht="25.5" customHeight="1" thickBot="1" x14ac:dyDescent="0.4">
      <c r="A100" s="514" t="s">
        <v>121</v>
      </c>
      <c r="B100" s="515"/>
      <c r="C100" s="63"/>
      <c r="D100" s="63"/>
      <c r="E100" s="63"/>
      <c r="F100" s="63"/>
      <c r="G100" s="64" t="s">
        <v>24</v>
      </c>
      <c r="H100" s="63"/>
      <c r="I100" s="63"/>
      <c r="J100" s="63" t="s">
        <v>55</v>
      </c>
      <c r="K100" s="319">
        <f>7/100*K99</f>
        <v>87815.000000000015</v>
      </c>
      <c r="L100" s="322">
        <f xml:space="preserve"> 3.22 + 19.1+ 633.09 + 60.56+1528.03+8.03</f>
        <v>2252.0300000000002</v>
      </c>
      <c r="M100" s="454">
        <f>K100-L100</f>
        <v>85562.970000000016</v>
      </c>
    </row>
    <row r="101" spans="1:13" s="10" customFormat="1" ht="36" customHeight="1" thickBot="1" x14ac:dyDescent="0.4">
      <c r="A101" s="516" t="s">
        <v>122</v>
      </c>
      <c r="B101" s="517"/>
      <c r="C101" s="517"/>
      <c r="D101" s="517"/>
      <c r="E101" s="517"/>
      <c r="F101" s="517"/>
      <c r="G101" s="517"/>
      <c r="H101" s="517"/>
      <c r="I101" s="517"/>
      <c r="J101" s="518"/>
      <c r="K101" s="455">
        <f>SUM(K99:K100)</f>
        <v>1342315</v>
      </c>
      <c r="L101" s="375">
        <f>SUM(L99:L100)</f>
        <v>35843.160000000003</v>
      </c>
      <c r="M101" s="218">
        <f>SUM(M99:M100)</f>
        <v>1306471.8400000001</v>
      </c>
    </row>
    <row r="102" spans="1:13" s="10" customFormat="1" ht="42" customHeight="1" thickBot="1" x14ac:dyDescent="0.4">
      <c r="A102" s="539" t="s">
        <v>123</v>
      </c>
      <c r="B102" s="540"/>
      <c r="C102" s="540"/>
      <c r="D102" s="540"/>
      <c r="E102" s="540"/>
      <c r="F102" s="540"/>
      <c r="G102" s="540"/>
      <c r="H102" s="540"/>
      <c r="I102" s="540"/>
      <c r="J102" s="540"/>
      <c r="K102" s="540"/>
      <c r="L102" s="540"/>
      <c r="M102" s="541"/>
    </row>
    <row r="103" spans="1:13" s="10" customFormat="1" ht="34.5" customHeight="1" thickBot="1" x14ac:dyDescent="0.4">
      <c r="A103" s="268" t="s">
        <v>124</v>
      </c>
      <c r="B103" s="542" t="s">
        <v>125</v>
      </c>
      <c r="C103" s="542"/>
      <c r="D103" s="542"/>
      <c r="E103" s="542"/>
      <c r="F103" s="542"/>
      <c r="G103" s="542"/>
      <c r="H103" s="542"/>
      <c r="I103" s="542"/>
      <c r="J103" s="542"/>
      <c r="K103" s="542"/>
      <c r="L103" s="542"/>
      <c r="M103" s="543"/>
    </row>
    <row r="104" spans="1:13" s="10" customFormat="1" ht="31.5" customHeight="1" thickBot="1" x14ac:dyDescent="0.4">
      <c r="A104" s="509" t="s">
        <v>126</v>
      </c>
      <c r="B104" s="522" t="s">
        <v>127</v>
      </c>
      <c r="C104" s="349"/>
      <c r="D104" s="349"/>
      <c r="E104" s="349"/>
      <c r="F104" s="349"/>
      <c r="G104" s="16" t="s">
        <v>24</v>
      </c>
      <c r="H104" s="349" t="s">
        <v>16</v>
      </c>
      <c r="I104" s="349" t="s">
        <v>25</v>
      </c>
      <c r="J104" s="349" t="s">
        <v>128</v>
      </c>
      <c r="K104" s="181">
        <v>10000</v>
      </c>
      <c r="L104" s="70">
        <f>784.02+2992.6</f>
        <v>3776.62</v>
      </c>
      <c r="M104" s="71">
        <f>K104-L104</f>
        <v>6223.38</v>
      </c>
    </row>
    <row r="105" spans="1:13" s="10" customFormat="1" ht="19" thickBot="1" x14ac:dyDescent="0.4">
      <c r="A105" s="510"/>
      <c r="B105" s="523"/>
      <c r="C105" s="350"/>
      <c r="D105" s="350"/>
      <c r="E105" s="350"/>
      <c r="F105" s="350"/>
      <c r="G105" s="27" t="s">
        <v>24</v>
      </c>
      <c r="H105" s="350" t="s">
        <v>17</v>
      </c>
      <c r="I105" s="350" t="s">
        <v>27</v>
      </c>
      <c r="J105" s="350" t="s">
        <v>128</v>
      </c>
      <c r="K105" s="193">
        <v>10000</v>
      </c>
      <c r="L105" s="50"/>
      <c r="M105" s="71">
        <f t="shared" ref="M105:M133" si="9">K105-L105</f>
        <v>10000</v>
      </c>
    </row>
    <row r="106" spans="1:13" s="10" customFormat="1" ht="19" thickBot="1" x14ac:dyDescent="0.4">
      <c r="A106" s="511"/>
      <c r="B106" s="524"/>
      <c r="C106" s="351"/>
      <c r="D106" s="351"/>
      <c r="E106" s="351"/>
      <c r="F106" s="351"/>
      <c r="G106" s="53" t="s">
        <v>24</v>
      </c>
      <c r="H106" s="351" t="s">
        <v>30</v>
      </c>
      <c r="I106" s="351" t="s">
        <v>31</v>
      </c>
      <c r="J106" s="351" t="s">
        <v>128</v>
      </c>
      <c r="K106" s="187">
        <v>10000</v>
      </c>
      <c r="L106" s="56"/>
      <c r="M106" s="71">
        <f t="shared" si="9"/>
        <v>10000</v>
      </c>
    </row>
    <row r="107" spans="1:13" s="10" customFormat="1" ht="31.5" customHeight="1" thickBot="1" x14ac:dyDescent="0.4">
      <c r="A107" s="509" t="s">
        <v>129</v>
      </c>
      <c r="B107" s="522" t="s">
        <v>130</v>
      </c>
      <c r="C107" s="349"/>
      <c r="D107" s="349"/>
      <c r="E107" s="349"/>
      <c r="F107" s="349"/>
      <c r="G107" s="16" t="s">
        <v>24</v>
      </c>
      <c r="H107" s="349" t="s">
        <v>16</v>
      </c>
      <c r="I107" s="349" t="s">
        <v>25</v>
      </c>
      <c r="J107" s="349" t="s">
        <v>131</v>
      </c>
      <c r="K107" s="181">
        <v>3333</v>
      </c>
      <c r="L107" s="114"/>
      <c r="M107" s="71">
        <f t="shared" si="9"/>
        <v>3333</v>
      </c>
    </row>
    <row r="108" spans="1:13" s="10" customFormat="1" ht="19" thickBot="1" x14ac:dyDescent="0.4">
      <c r="A108" s="510"/>
      <c r="B108" s="523"/>
      <c r="C108" s="350"/>
      <c r="D108" s="350"/>
      <c r="E108" s="350"/>
      <c r="F108" s="350"/>
      <c r="G108" s="27" t="s">
        <v>24</v>
      </c>
      <c r="H108" s="350" t="s">
        <v>17</v>
      </c>
      <c r="I108" s="350" t="s">
        <v>27</v>
      </c>
      <c r="J108" s="350" t="s">
        <v>131</v>
      </c>
      <c r="K108" s="193">
        <v>3333</v>
      </c>
      <c r="L108" s="52"/>
      <c r="M108" s="71">
        <f t="shared" si="9"/>
        <v>3333</v>
      </c>
    </row>
    <row r="109" spans="1:13" s="10" customFormat="1" ht="19" thickBot="1" x14ac:dyDescent="0.4">
      <c r="A109" s="511"/>
      <c r="B109" s="524"/>
      <c r="C109" s="351"/>
      <c r="D109" s="351"/>
      <c r="E109" s="351"/>
      <c r="F109" s="351"/>
      <c r="G109" s="53" t="s">
        <v>24</v>
      </c>
      <c r="H109" s="351" t="s">
        <v>30</v>
      </c>
      <c r="I109" s="351" t="s">
        <v>31</v>
      </c>
      <c r="J109" s="351" t="s">
        <v>131</v>
      </c>
      <c r="K109" s="187">
        <v>3333</v>
      </c>
      <c r="L109" s="79"/>
      <c r="M109" s="71">
        <f t="shared" si="9"/>
        <v>3333</v>
      </c>
    </row>
    <row r="110" spans="1:13" s="10" customFormat="1" ht="31.5" customHeight="1" thickBot="1" x14ac:dyDescent="0.4">
      <c r="A110" s="509" t="s">
        <v>132</v>
      </c>
      <c r="B110" s="522" t="s">
        <v>133</v>
      </c>
      <c r="C110" s="349"/>
      <c r="D110" s="349"/>
      <c r="E110" s="349"/>
      <c r="F110" s="349"/>
      <c r="G110" s="16" t="s">
        <v>24</v>
      </c>
      <c r="H110" s="349" t="s">
        <v>16</v>
      </c>
      <c r="I110" s="349" t="s">
        <v>25</v>
      </c>
      <c r="J110" s="349" t="s">
        <v>100</v>
      </c>
      <c r="K110" s="181">
        <v>9667</v>
      </c>
      <c r="L110" s="114"/>
      <c r="M110" s="71">
        <f t="shared" si="9"/>
        <v>9667</v>
      </c>
    </row>
    <row r="111" spans="1:13" s="10" customFormat="1" ht="19" thickBot="1" x14ac:dyDescent="0.4">
      <c r="A111" s="510"/>
      <c r="B111" s="523"/>
      <c r="C111" s="350"/>
      <c r="D111" s="350"/>
      <c r="E111" s="350"/>
      <c r="F111" s="350"/>
      <c r="G111" s="27"/>
      <c r="H111" s="350"/>
      <c r="I111" s="350"/>
      <c r="J111" s="350" t="s">
        <v>78</v>
      </c>
      <c r="K111" s="193">
        <v>4000</v>
      </c>
      <c r="L111" s="52"/>
      <c r="M111" s="71">
        <f t="shared" si="9"/>
        <v>4000</v>
      </c>
    </row>
    <row r="112" spans="1:13" s="10" customFormat="1" ht="19" thickBot="1" x14ac:dyDescent="0.4">
      <c r="A112" s="510"/>
      <c r="B112" s="523"/>
      <c r="C112" s="350"/>
      <c r="D112" s="350"/>
      <c r="E112" s="350"/>
      <c r="F112" s="350"/>
      <c r="G112" s="27"/>
      <c r="H112" s="350"/>
      <c r="I112" s="350"/>
      <c r="J112" s="350" t="s">
        <v>134</v>
      </c>
      <c r="K112" s="193">
        <v>13000</v>
      </c>
      <c r="L112" s="52"/>
      <c r="M112" s="71">
        <f t="shared" si="9"/>
        <v>13000</v>
      </c>
    </row>
    <row r="113" spans="1:13" s="10" customFormat="1" ht="19" thickBot="1" x14ac:dyDescent="0.4">
      <c r="A113" s="510"/>
      <c r="B113" s="523"/>
      <c r="C113" s="350"/>
      <c r="D113" s="350"/>
      <c r="E113" s="350"/>
      <c r="F113" s="350"/>
      <c r="G113" s="27"/>
      <c r="H113" s="350"/>
      <c r="I113" s="350"/>
      <c r="J113" s="350" t="s">
        <v>135</v>
      </c>
      <c r="K113" s="193">
        <v>3333</v>
      </c>
      <c r="L113" s="52"/>
      <c r="M113" s="71">
        <f t="shared" si="9"/>
        <v>3333</v>
      </c>
    </row>
    <row r="114" spans="1:13" s="10" customFormat="1" ht="19" thickBot="1" x14ac:dyDescent="0.4">
      <c r="A114" s="510"/>
      <c r="B114" s="523"/>
      <c r="C114" s="350"/>
      <c r="D114" s="350"/>
      <c r="E114" s="350"/>
      <c r="F114" s="350"/>
      <c r="G114" s="27" t="s">
        <v>24</v>
      </c>
      <c r="H114" s="350" t="s">
        <v>17</v>
      </c>
      <c r="I114" s="350" t="s">
        <v>27</v>
      </c>
      <c r="J114" s="350" t="s">
        <v>100</v>
      </c>
      <c r="K114" s="193">
        <v>9667</v>
      </c>
      <c r="L114" s="52"/>
      <c r="M114" s="71">
        <f t="shared" si="9"/>
        <v>9667</v>
      </c>
    </row>
    <row r="115" spans="1:13" s="10" customFormat="1" ht="19" thickBot="1" x14ac:dyDescent="0.4">
      <c r="A115" s="510"/>
      <c r="B115" s="523"/>
      <c r="C115" s="350"/>
      <c r="D115" s="350"/>
      <c r="E115" s="350"/>
      <c r="F115" s="350"/>
      <c r="G115" s="27"/>
      <c r="H115" s="350"/>
      <c r="I115" s="350"/>
      <c r="J115" s="350" t="s">
        <v>78</v>
      </c>
      <c r="K115" s="193">
        <v>4000</v>
      </c>
      <c r="L115" s="52">
        <v>741.37</v>
      </c>
      <c r="M115" s="71">
        <f t="shared" si="9"/>
        <v>3258.63</v>
      </c>
    </row>
    <row r="116" spans="1:13" s="10" customFormat="1" ht="19" thickBot="1" x14ac:dyDescent="0.4">
      <c r="A116" s="510"/>
      <c r="B116" s="523"/>
      <c r="C116" s="350"/>
      <c r="D116" s="350"/>
      <c r="E116" s="350"/>
      <c r="F116" s="350"/>
      <c r="G116" s="27"/>
      <c r="H116" s="350"/>
      <c r="I116" s="350"/>
      <c r="J116" s="350" t="s">
        <v>136</v>
      </c>
      <c r="K116" s="193">
        <v>13000</v>
      </c>
      <c r="L116" s="52"/>
      <c r="M116" s="71">
        <f t="shared" si="9"/>
        <v>13000</v>
      </c>
    </row>
    <row r="117" spans="1:13" s="10" customFormat="1" ht="19" thickBot="1" x14ac:dyDescent="0.4">
      <c r="A117" s="510"/>
      <c r="B117" s="523"/>
      <c r="C117" s="350"/>
      <c r="D117" s="350"/>
      <c r="E117" s="350"/>
      <c r="F117" s="350"/>
      <c r="G117" s="27"/>
      <c r="H117" s="350"/>
      <c r="I117" s="350"/>
      <c r="J117" s="350" t="s">
        <v>135</v>
      </c>
      <c r="K117" s="193">
        <v>3333</v>
      </c>
      <c r="L117" s="52"/>
      <c r="M117" s="71">
        <f t="shared" si="9"/>
        <v>3333</v>
      </c>
    </row>
    <row r="118" spans="1:13" s="10" customFormat="1" ht="19" thickBot="1" x14ac:dyDescent="0.4">
      <c r="A118" s="510"/>
      <c r="B118" s="523"/>
      <c r="C118" s="350"/>
      <c r="D118" s="350"/>
      <c r="E118" s="350"/>
      <c r="F118" s="350"/>
      <c r="G118" s="27" t="s">
        <v>24</v>
      </c>
      <c r="H118" s="350" t="s">
        <v>30</v>
      </c>
      <c r="I118" s="350" t="s">
        <v>31</v>
      </c>
      <c r="J118" s="350" t="s">
        <v>100</v>
      </c>
      <c r="K118" s="193">
        <v>9666</v>
      </c>
      <c r="L118" s="52"/>
      <c r="M118" s="71">
        <f t="shared" si="9"/>
        <v>9666</v>
      </c>
    </row>
    <row r="119" spans="1:13" s="10" customFormat="1" ht="19" thickBot="1" x14ac:dyDescent="0.4">
      <c r="A119" s="510"/>
      <c r="B119" s="523"/>
      <c r="C119" s="350"/>
      <c r="D119" s="350"/>
      <c r="E119" s="350"/>
      <c r="F119" s="350"/>
      <c r="G119" s="27"/>
      <c r="H119" s="350"/>
      <c r="I119" s="350"/>
      <c r="J119" s="350" t="s">
        <v>136</v>
      </c>
      <c r="K119" s="193">
        <v>13000</v>
      </c>
      <c r="L119" s="52"/>
      <c r="M119" s="71">
        <f t="shared" si="9"/>
        <v>13000</v>
      </c>
    </row>
    <row r="120" spans="1:13" s="204" customFormat="1" ht="19" thickBot="1" x14ac:dyDescent="0.4">
      <c r="A120" s="510"/>
      <c r="B120" s="523"/>
      <c r="C120" s="201"/>
      <c r="D120" s="201"/>
      <c r="E120" s="201"/>
      <c r="F120" s="201"/>
      <c r="G120" s="202"/>
      <c r="H120" s="201"/>
      <c r="I120" s="201"/>
      <c r="J120" s="201" t="s">
        <v>78</v>
      </c>
      <c r="K120" s="203">
        <v>4002</v>
      </c>
      <c r="L120" s="52"/>
      <c r="M120" s="71">
        <f t="shared" si="9"/>
        <v>4002</v>
      </c>
    </row>
    <row r="121" spans="1:13" s="10" customFormat="1" ht="19" thickBot="1" x14ac:dyDescent="0.4">
      <c r="A121" s="511"/>
      <c r="B121" s="524"/>
      <c r="C121" s="351"/>
      <c r="D121" s="351"/>
      <c r="E121" s="351"/>
      <c r="F121" s="351"/>
      <c r="G121" s="53"/>
      <c r="H121" s="351"/>
      <c r="I121" s="351"/>
      <c r="J121" s="351" t="s">
        <v>135</v>
      </c>
      <c r="K121" s="81">
        <v>3335</v>
      </c>
      <c r="L121" s="79"/>
      <c r="M121" s="71">
        <f t="shared" si="9"/>
        <v>3335</v>
      </c>
    </row>
    <row r="122" spans="1:13" s="10" customFormat="1" ht="19" thickBot="1" x14ac:dyDescent="0.4">
      <c r="A122" s="509" t="s">
        <v>137</v>
      </c>
      <c r="B122" s="544" t="s">
        <v>138</v>
      </c>
      <c r="C122" s="349"/>
      <c r="D122" s="349"/>
      <c r="E122" s="349"/>
      <c r="F122" s="349"/>
      <c r="G122" s="16" t="s">
        <v>24</v>
      </c>
      <c r="H122" s="349" t="s">
        <v>16</v>
      </c>
      <c r="I122" s="349" t="s">
        <v>25</v>
      </c>
      <c r="J122" s="349" t="s">
        <v>100</v>
      </c>
      <c r="K122" s="181">
        <v>1884</v>
      </c>
      <c r="L122" s="114">
        <v>1591</v>
      </c>
      <c r="M122" s="71">
        <f t="shared" si="9"/>
        <v>293</v>
      </c>
    </row>
    <row r="123" spans="1:13" s="10" customFormat="1" ht="19" thickBot="1" x14ac:dyDescent="0.4">
      <c r="A123" s="510"/>
      <c r="B123" s="545"/>
      <c r="C123" s="350"/>
      <c r="D123" s="350"/>
      <c r="E123" s="350"/>
      <c r="F123" s="350"/>
      <c r="G123" s="27"/>
      <c r="H123" s="350"/>
      <c r="I123" s="350"/>
      <c r="J123" s="350" t="s">
        <v>139</v>
      </c>
      <c r="K123" s="193">
        <v>4004</v>
      </c>
      <c r="L123" s="52"/>
      <c r="M123" s="71">
        <f t="shared" si="9"/>
        <v>4004</v>
      </c>
    </row>
    <row r="124" spans="1:13" s="10" customFormat="1" ht="19" thickBot="1" x14ac:dyDescent="0.4">
      <c r="A124" s="510"/>
      <c r="B124" s="545"/>
      <c r="C124" s="350"/>
      <c r="D124" s="350"/>
      <c r="E124" s="350"/>
      <c r="F124" s="350"/>
      <c r="G124" s="27"/>
      <c r="H124" s="350"/>
      <c r="I124" s="350"/>
      <c r="J124" s="350" t="s">
        <v>140</v>
      </c>
      <c r="K124" s="193">
        <v>31001</v>
      </c>
      <c r="L124" s="50">
        <f>2622.95+2610.99+1108.1+1108.1+1108.1+1119.56+ 1119.56+ 1119.56</f>
        <v>11916.919999999998</v>
      </c>
      <c r="M124" s="71">
        <f t="shared" si="9"/>
        <v>19084.080000000002</v>
      </c>
    </row>
    <row r="125" spans="1:13" s="10" customFormat="1" ht="19" thickBot="1" x14ac:dyDescent="0.4">
      <c r="A125" s="510"/>
      <c r="B125" s="545"/>
      <c r="C125" s="350"/>
      <c r="D125" s="350"/>
      <c r="E125" s="350"/>
      <c r="F125" s="350"/>
      <c r="G125" s="27" t="s">
        <v>24</v>
      </c>
      <c r="H125" s="350" t="s">
        <v>17</v>
      </c>
      <c r="I125" s="350" t="s">
        <v>27</v>
      </c>
      <c r="J125" s="350" t="s">
        <v>100</v>
      </c>
      <c r="K125" s="193">
        <v>1885</v>
      </c>
      <c r="L125" s="52">
        <v>1636</v>
      </c>
      <c r="M125" s="71">
        <f t="shared" si="9"/>
        <v>249</v>
      </c>
    </row>
    <row r="126" spans="1:13" s="10" customFormat="1" ht="19" thickBot="1" x14ac:dyDescent="0.4">
      <c r="A126" s="510"/>
      <c r="B126" s="545"/>
      <c r="C126" s="350"/>
      <c r="D126" s="350"/>
      <c r="E126" s="350"/>
      <c r="F126" s="350"/>
      <c r="G126" s="27"/>
      <c r="H126" s="350"/>
      <c r="I126" s="350"/>
      <c r="J126" s="350" t="s">
        <v>139</v>
      </c>
      <c r="K126" s="193">
        <v>2998</v>
      </c>
      <c r="L126" s="52"/>
      <c r="M126" s="71">
        <f t="shared" si="9"/>
        <v>2998</v>
      </c>
    </row>
    <row r="127" spans="1:13" s="10" customFormat="1" ht="19" thickBot="1" x14ac:dyDescent="0.4">
      <c r="A127" s="510"/>
      <c r="B127" s="545"/>
      <c r="C127" s="350"/>
      <c r="D127" s="350"/>
      <c r="E127" s="350"/>
      <c r="F127" s="350"/>
      <c r="G127" s="27"/>
      <c r="H127" s="350"/>
      <c r="I127" s="350"/>
      <c r="J127" s="350" t="s">
        <v>140</v>
      </c>
      <c r="K127" s="193">
        <v>31000</v>
      </c>
      <c r="L127" s="50">
        <f>622.84+2610.21+1107.77+1107.77+1107.77+1119.21+1119.21+1119.21+1760.79</f>
        <v>11674.780000000002</v>
      </c>
      <c r="M127" s="71">
        <f t="shared" si="9"/>
        <v>19325.219999999998</v>
      </c>
    </row>
    <row r="128" spans="1:13" s="10" customFormat="1" ht="19" thickBot="1" x14ac:dyDescent="0.4">
      <c r="A128" s="510"/>
      <c r="B128" s="545"/>
      <c r="C128" s="350"/>
      <c r="D128" s="350"/>
      <c r="E128" s="350"/>
      <c r="F128" s="350"/>
      <c r="G128" s="27" t="s">
        <v>24</v>
      </c>
      <c r="H128" s="350" t="s">
        <v>30</v>
      </c>
      <c r="I128" s="350" t="s">
        <v>31</v>
      </c>
      <c r="J128" s="350" t="s">
        <v>100</v>
      </c>
      <c r="K128" s="193">
        <v>1883</v>
      </c>
      <c r="L128" s="50">
        <f>12.74+1591.2</f>
        <v>1603.94</v>
      </c>
      <c r="M128" s="71">
        <f t="shared" si="9"/>
        <v>279.05999999999995</v>
      </c>
    </row>
    <row r="129" spans="1:13" s="10" customFormat="1" ht="19" thickBot="1" x14ac:dyDescent="0.4">
      <c r="A129" s="510"/>
      <c r="B129" s="545"/>
      <c r="C129" s="350"/>
      <c r="D129" s="350"/>
      <c r="E129" s="350"/>
      <c r="F129" s="350"/>
      <c r="G129" s="27"/>
      <c r="H129" s="350"/>
      <c r="I129" s="350"/>
      <c r="J129" s="350" t="s">
        <v>139</v>
      </c>
      <c r="K129" s="193">
        <v>3000</v>
      </c>
      <c r="L129" s="52"/>
      <c r="M129" s="71">
        <f t="shared" si="9"/>
        <v>3000</v>
      </c>
    </row>
    <row r="130" spans="1:13" s="10" customFormat="1" ht="19" thickBot="1" x14ac:dyDescent="0.4">
      <c r="A130" s="511"/>
      <c r="B130" s="546"/>
      <c r="C130" s="351"/>
      <c r="D130" s="351"/>
      <c r="E130" s="351"/>
      <c r="F130" s="351"/>
      <c r="G130" s="53"/>
      <c r="H130" s="351"/>
      <c r="I130" s="351"/>
      <c r="J130" s="351" t="s">
        <v>140</v>
      </c>
      <c r="K130" s="187">
        <v>31000</v>
      </c>
      <c r="L130" s="56">
        <f>4100+2610.21+1107.77+1107.77+1107.77+1119.21+1119.21+1119.21</f>
        <v>13391.149999999998</v>
      </c>
      <c r="M130" s="71">
        <f t="shared" si="9"/>
        <v>17608.850000000002</v>
      </c>
    </row>
    <row r="131" spans="1:13" s="10" customFormat="1" ht="45" customHeight="1" thickBot="1" x14ac:dyDescent="0.4">
      <c r="A131" s="525" t="s">
        <v>141</v>
      </c>
      <c r="B131" s="526" t="s">
        <v>142</v>
      </c>
      <c r="C131" s="358"/>
      <c r="D131" s="358"/>
      <c r="E131" s="358"/>
      <c r="F131" s="358"/>
      <c r="G131" s="45" t="s">
        <v>24</v>
      </c>
      <c r="H131" s="358" t="s">
        <v>16</v>
      </c>
      <c r="I131" s="358" t="s">
        <v>25</v>
      </c>
      <c r="J131" s="358" t="s">
        <v>100</v>
      </c>
      <c r="K131" s="192">
        <v>15000</v>
      </c>
      <c r="L131" s="75"/>
      <c r="M131" s="71">
        <f t="shared" si="9"/>
        <v>15000</v>
      </c>
    </row>
    <row r="132" spans="1:13" s="10" customFormat="1" ht="19" thickBot="1" x14ac:dyDescent="0.4">
      <c r="A132" s="510"/>
      <c r="B132" s="470"/>
      <c r="C132" s="350"/>
      <c r="D132" s="350"/>
      <c r="E132" s="350"/>
      <c r="F132" s="350"/>
      <c r="G132" s="27" t="s">
        <v>24</v>
      </c>
      <c r="H132" s="350" t="s">
        <v>17</v>
      </c>
      <c r="I132" s="350" t="s">
        <v>27</v>
      </c>
      <c r="J132" s="350" t="s">
        <v>100</v>
      </c>
      <c r="K132" s="193">
        <v>15000</v>
      </c>
      <c r="L132" s="52"/>
      <c r="M132" s="71">
        <f t="shared" si="9"/>
        <v>15000</v>
      </c>
    </row>
    <row r="133" spans="1:13" s="10" customFormat="1" ht="19" thickBot="1" x14ac:dyDescent="0.4">
      <c r="A133" s="511"/>
      <c r="B133" s="513"/>
      <c r="C133" s="351"/>
      <c r="D133" s="351"/>
      <c r="E133" s="351"/>
      <c r="F133" s="351"/>
      <c r="G133" s="53" t="s">
        <v>24</v>
      </c>
      <c r="H133" s="351" t="s">
        <v>30</v>
      </c>
      <c r="I133" s="351" t="s">
        <v>31</v>
      </c>
      <c r="J133" s="351" t="s">
        <v>100</v>
      </c>
      <c r="K133" s="187">
        <v>15000</v>
      </c>
      <c r="L133" s="79"/>
      <c r="M133" s="71">
        <f t="shared" si="9"/>
        <v>15000</v>
      </c>
    </row>
    <row r="134" spans="1:13" s="10" customFormat="1" ht="31.5" customHeight="1" thickBot="1" x14ac:dyDescent="0.4">
      <c r="A134" s="547" t="s">
        <v>143</v>
      </c>
      <c r="B134" s="548"/>
      <c r="C134" s="361"/>
      <c r="D134" s="361"/>
      <c r="E134" s="361"/>
      <c r="F134" s="361"/>
      <c r="G134" s="361"/>
      <c r="H134" s="361"/>
      <c r="I134" s="361"/>
      <c r="J134" s="270"/>
      <c r="K134" s="320">
        <f>SUM(K104:K133)</f>
        <v>283657</v>
      </c>
      <c r="L134" s="271">
        <f>SUM(L104:L133)</f>
        <v>46331.78</v>
      </c>
      <c r="M134" s="272">
        <f>SUM(M104:M133)</f>
        <v>237325.22000000003</v>
      </c>
    </row>
    <row r="135" spans="1:13" s="10" customFormat="1" ht="35.25" customHeight="1" thickBot="1" x14ac:dyDescent="0.4">
      <c r="A135" s="268" t="s">
        <v>144</v>
      </c>
      <c r="B135" s="542" t="s">
        <v>145</v>
      </c>
      <c r="C135" s="542"/>
      <c r="D135" s="542"/>
      <c r="E135" s="542"/>
      <c r="F135" s="542"/>
      <c r="G135" s="542"/>
      <c r="H135" s="542"/>
      <c r="I135" s="542"/>
      <c r="J135" s="542"/>
      <c r="K135" s="542"/>
      <c r="L135" s="542"/>
      <c r="M135" s="543"/>
    </row>
    <row r="136" spans="1:13" s="10" customFormat="1" ht="45" customHeight="1" thickBot="1" x14ac:dyDescent="0.4">
      <c r="A136" s="509" t="s">
        <v>146</v>
      </c>
      <c r="B136" s="512" t="s">
        <v>147</v>
      </c>
      <c r="C136" s="349"/>
      <c r="D136" s="349"/>
      <c r="E136" s="349"/>
      <c r="F136" s="349"/>
      <c r="G136" s="16" t="s">
        <v>24</v>
      </c>
      <c r="H136" s="349" t="s">
        <v>16</v>
      </c>
      <c r="I136" s="349" t="s">
        <v>25</v>
      </c>
      <c r="J136" s="349" t="s">
        <v>100</v>
      </c>
      <c r="K136" s="181">
        <v>11667</v>
      </c>
      <c r="L136" s="114"/>
      <c r="M136" s="208">
        <f>K136-L136</f>
        <v>11667</v>
      </c>
    </row>
    <row r="137" spans="1:13" s="10" customFormat="1" ht="19" thickBot="1" x14ac:dyDescent="0.4">
      <c r="A137" s="510"/>
      <c r="B137" s="470"/>
      <c r="C137" s="350"/>
      <c r="D137" s="350"/>
      <c r="E137" s="350"/>
      <c r="F137" s="350"/>
      <c r="G137" s="27" t="s">
        <v>24</v>
      </c>
      <c r="H137" s="350" t="s">
        <v>17</v>
      </c>
      <c r="I137" s="350" t="s">
        <v>27</v>
      </c>
      <c r="J137" s="350" t="s">
        <v>100</v>
      </c>
      <c r="K137" s="193">
        <v>11667</v>
      </c>
      <c r="L137" s="52"/>
      <c r="M137" s="208">
        <f t="shared" ref="M137:M141" si="10">K137-L137</f>
        <v>11667</v>
      </c>
    </row>
    <row r="138" spans="1:13" s="10" customFormat="1" ht="19" thickBot="1" x14ac:dyDescent="0.4">
      <c r="A138" s="511"/>
      <c r="B138" s="513"/>
      <c r="C138" s="351"/>
      <c r="D138" s="351"/>
      <c r="E138" s="351"/>
      <c r="F138" s="351"/>
      <c r="G138" s="53" t="s">
        <v>24</v>
      </c>
      <c r="H138" s="351" t="s">
        <v>30</v>
      </c>
      <c r="I138" s="351" t="s">
        <v>31</v>
      </c>
      <c r="J138" s="351" t="s">
        <v>100</v>
      </c>
      <c r="K138" s="187">
        <v>11667</v>
      </c>
      <c r="L138" s="79"/>
      <c r="M138" s="208">
        <f t="shared" si="10"/>
        <v>11667</v>
      </c>
    </row>
    <row r="139" spans="1:13" s="10" customFormat="1" ht="45" customHeight="1" thickBot="1" x14ac:dyDescent="0.4">
      <c r="A139" s="509" t="s">
        <v>148</v>
      </c>
      <c r="B139" s="512" t="s">
        <v>149</v>
      </c>
      <c r="C139" s="349"/>
      <c r="D139" s="349"/>
      <c r="E139" s="349"/>
      <c r="F139" s="349"/>
      <c r="G139" s="16" t="s">
        <v>24</v>
      </c>
      <c r="H139" s="349" t="s">
        <v>16</v>
      </c>
      <c r="I139" s="349" t="s">
        <v>25</v>
      </c>
      <c r="J139" s="349" t="s">
        <v>150</v>
      </c>
      <c r="K139" s="181">
        <v>15000</v>
      </c>
      <c r="L139" s="70"/>
      <c r="M139" s="208">
        <f t="shared" si="10"/>
        <v>15000</v>
      </c>
    </row>
    <row r="140" spans="1:13" s="10" customFormat="1" ht="19" thickBot="1" x14ac:dyDescent="0.4">
      <c r="A140" s="510"/>
      <c r="B140" s="470"/>
      <c r="C140" s="350"/>
      <c r="D140" s="350"/>
      <c r="E140" s="350"/>
      <c r="F140" s="350"/>
      <c r="G140" s="27" t="s">
        <v>24</v>
      </c>
      <c r="H140" s="350" t="s">
        <v>17</v>
      </c>
      <c r="I140" s="350" t="s">
        <v>27</v>
      </c>
      <c r="J140" s="350" t="s">
        <v>150</v>
      </c>
      <c r="K140" s="193">
        <v>15000</v>
      </c>
      <c r="L140" s="52"/>
      <c r="M140" s="208">
        <f t="shared" si="10"/>
        <v>15000</v>
      </c>
    </row>
    <row r="141" spans="1:13" s="10" customFormat="1" ht="19" thickBot="1" x14ac:dyDescent="0.4">
      <c r="A141" s="511"/>
      <c r="B141" s="513"/>
      <c r="C141" s="351"/>
      <c r="D141" s="351"/>
      <c r="E141" s="351"/>
      <c r="F141" s="351"/>
      <c r="G141" s="53" t="s">
        <v>24</v>
      </c>
      <c r="H141" s="351" t="s">
        <v>30</v>
      </c>
      <c r="I141" s="351" t="s">
        <v>31</v>
      </c>
      <c r="J141" s="351" t="s">
        <v>150</v>
      </c>
      <c r="K141" s="187">
        <v>15000</v>
      </c>
      <c r="L141" s="56"/>
      <c r="M141" s="208">
        <f t="shared" si="10"/>
        <v>15000</v>
      </c>
    </row>
    <row r="142" spans="1:13" s="10" customFormat="1" ht="27" customHeight="1" thickBot="1" x14ac:dyDescent="0.4">
      <c r="A142" s="527" t="s">
        <v>151</v>
      </c>
      <c r="B142" s="528"/>
      <c r="C142" s="356"/>
      <c r="D142" s="356"/>
      <c r="E142" s="356"/>
      <c r="F142" s="356"/>
      <c r="G142" s="356"/>
      <c r="H142" s="356"/>
      <c r="I142" s="356"/>
      <c r="J142" s="248"/>
      <c r="K142" s="249">
        <f>SUM(K136:K141)</f>
        <v>80001</v>
      </c>
      <c r="L142" s="264">
        <f>SUM(L136:L141)</f>
        <v>0</v>
      </c>
      <c r="M142" s="265">
        <f>SUM(M136:M141)</f>
        <v>80001</v>
      </c>
    </row>
    <row r="143" spans="1:13" s="10" customFormat="1" ht="20.25" customHeight="1" x14ac:dyDescent="0.35">
      <c r="A143" s="501" t="s">
        <v>152</v>
      </c>
      <c r="B143" s="502"/>
      <c r="C143" s="349"/>
      <c r="D143" s="349"/>
      <c r="E143" s="349"/>
      <c r="F143" s="349"/>
      <c r="G143" s="16"/>
      <c r="H143" s="349"/>
      <c r="I143" s="349"/>
      <c r="J143" s="349"/>
      <c r="K143" s="181">
        <f>K142+K134</f>
        <v>363658</v>
      </c>
      <c r="L143" s="374">
        <f>L142+L134</f>
        <v>46331.78</v>
      </c>
      <c r="M143" s="453">
        <f>K143-L143</f>
        <v>317326.21999999997</v>
      </c>
    </row>
    <row r="144" spans="1:13" s="10" customFormat="1" ht="25.5" customHeight="1" thickBot="1" x14ac:dyDescent="0.4">
      <c r="A144" s="514" t="s">
        <v>153</v>
      </c>
      <c r="B144" s="515"/>
      <c r="C144" s="63"/>
      <c r="D144" s="63"/>
      <c r="E144" s="63"/>
      <c r="F144" s="63"/>
      <c r="G144" s="64" t="s">
        <v>24</v>
      </c>
      <c r="H144" s="63"/>
      <c r="I144" s="63"/>
      <c r="J144" s="63" t="s">
        <v>55</v>
      </c>
      <c r="K144" s="322">
        <f>7/100*K143</f>
        <v>25456.06</v>
      </c>
      <c r="L144" s="322">
        <f>228.54 + 183.61 + 155.14 + 143.19 + 78.37+ 55.77+ 78.37+228.48+203.82+298.27+ 209.46+ 80.6+228.48+287+298.25+235.91</f>
        <v>2993.2599999999998</v>
      </c>
      <c r="M144" s="454">
        <f>K144-L144</f>
        <v>22462.800000000003</v>
      </c>
    </row>
    <row r="145" spans="1:13" s="10" customFormat="1" ht="27.75" customHeight="1" thickBot="1" x14ac:dyDescent="0.4">
      <c r="A145" s="516" t="s">
        <v>154</v>
      </c>
      <c r="B145" s="517"/>
      <c r="C145" s="517"/>
      <c r="D145" s="517"/>
      <c r="E145" s="517"/>
      <c r="F145" s="517"/>
      <c r="G145" s="517"/>
      <c r="H145" s="517"/>
      <c r="I145" s="517"/>
      <c r="J145" s="518"/>
      <c r="K145" s="321">
        <f>SUM(K143:K144)</f>
        <v>389114.06</v>
      </c>
      <c r="L145" s="376">
        <f>SUM(L143:L144)</f>
        <v>49325.04</v>
      </c>
      <c r="M145" s="456">
        <f>SUM(M143:M144)</f>
        <v>339789.01999999996</v>
      </c>
    </row>
    <row r="146" spans="1:13" s="10" customFormat="1" ht="24" customHeight="1" thickBot="1" x14ac:dyDescent="0.4">
      <c r="A146" s="459" t="s">
        <v>155</v>
      </c>
      <c r="B146" s="460"/>
      <c r="C146" s="460"/>
      <c r="D146" s="460"/>
      <c r="E146" s="460"/>
      <c r="F146" s="460"/>
      <c r="G146" s="460"/>
      <c r="H146" s="460"/>
      <c r="I146" s="460"/>
      <c r="J146" s="460"/>
      <c r="K146" s="460"/>
      <c r="L146" s="460"/>
      <c r="M146" s="461"/>
    </row>
    <row r="147" spans="1:13" s="10" customFormat="1" ht="27.75" customHeight="1" thickBot="1" x14ac:dyDescent="0.4">
      <c r="A147" s="83" t="s">
        <v>156</v>
      </c>
      <c r="B147" s="519" t="s">
        <v>157</v>
      </c>
      <c r="C147" s="520"/>
      <c r="D147" s="520"/>
      <c r="E147" s="520"/>
      <c r="F147" s="520"/>
      <c r="G147" s="520"/>
      <c r="H147" s="520"/>
      <c r="I147" s="520"/>
      <c r="J147" s="520"/>
      <c r="K147" s="520"/>
      <c r="L147" s="520"/>
      <c r="M147" s="521"/>
    </row>
    <row r="148" spans="1:13" s="10" customFormat="1" ht="18.5" x14ac:dyDescent="0.35">
      <c r="A148" s="525" t="s">
        <v>158</v>
      </c>
      <c r="B148" s="549" t="s">
        <v>159</v>
      </c>
      <c r="C148" s="358"/>
      <c r="D148" s="358"/>
      <c r="E148" s="358"/>
      <c r="F148" s="358"/>
      <c r="G148" s="45" t="s">
        <v>24</v>
      </c>
      <c r="H148" s="358" t="s">
        <v>16</v>
      </c>
      <c r="I148" s="358" t="s">
        <v>25</v>
      </c>
      <c r="J148" s="358" t="s">
        <v>160</v>
      </c>
      <c r="K148" s="192">
        <v>151169</v>
      </c>
      <c r="L148" s="48">
        <f>4076.41+8671.18 + 14429.14 + 41680.46+35673.02</f>
        <v>104530.20999999999</v>
      </c>
      <c r="M148" s="213">
        <f>K148-L148</f>
        <v>46638.790000000008</v>
      </c>
    </row>
    <row r="149" spans="1:13" s="10" customFormat="1" ht="18.5" x14ac:dyDescent="0.35">
      <c r="A149" s="510"/>
      <c r="B149" s="550"/>
      <c r="C149" s="350"/>
      <c r="D149" s="350"/>
      <c r="E149" s="350"/>
      <c r="F149" s="350"/>
      <c r="G149" s="27" t="s">
        <v>24</v>
      </c>
      <c r="H149" s="350" t="s">
        <v>17</v>
      </c>
      <c r="I149" s="350" t="s">
        <v>27</v>
      </c>
      <c r="J149" s="350" t="s">
        <v>160</v>
      </c>
      <c r="K149" s="193">
        <v>163831</v>
      </c>
      <c r="L149" s="50">
        <f>1528.66+13000+14872</f>
        <v>29400.66</v>
      </c>
      <c r="M149" s="213">
        <f t="shared" ref="M149:M166" si="11">K149-L149</f>
        <v>134430.34</v>
      </c>
    </row>
    <row r="150" spans="1:13" s="10" customFormat="1" ht="18.5" x14ac:dyDescent="0.35">
      <c r="A150" s="510"/>
      <c r="B150" s="550"/>
      <c r="C150" s="350"/>
      <c r="D150" s="350"/>
      <c r="E150" s="350"/>
      <c r="F150" s="350"/>
      <c r="G150" s="27" t="s">
        <v>29</v>
      </c>
      <c r="H150" s="350" t="s">
        <v>30</v>
      </c>
      <c r="I150" s="350" t="s">
        <v>31</v>
      </c>
      <c r="J150" s="350" t="s">
        <v>161</v>
      </c>
      <c r="K150" s="193">
        <v>97000</v>
      </c>
      <c r="L150" s="50">
        <v>31819.99</v>
      </c>
      <c r="M150" s="213">
        <f t="shared" si="11"/>
        <v>65180.009999999995</v>
      </c>
    </row>
    <row r="151" spans="1:13" s="10" customFormat="1" ht="19" thickBot="1" x14ac:dyDescent="0.4">
      <c r="A151" s="511"/>
      <c r="B151" s="551"/>
      <c r="C151" s="351"/>
      <c r="D151" s="351"/>
      <c r="E151" s="351"/>
      <c r="F151" s="351"/>
      <c r="G151" s="53" t="s">
        <v>24</v>
      </c>
      <c r="H151" s="351" t="s">
        <v>30</v>
      </c>
      <c r="I151" s="351" t="s">
        <v>31</v>
      </c>
      <c r="J151" s="351" t="s">
        <v>160</v>
      </c>
      <c r="K151" s="187">
        <v>55000</v>
      </c>
      <c r="L151" s="56">
        <f>4585.97+5220.2+4929.29+28931.22</f>
        <v>43666.68</v>
      </c>
      <c r="M151" s="213">
        <f t="shared" si="11"/>
        <v>11333.32</v>
      </c>
    </row>
    <row r="152" spans="1:13" s="10" customFormat="1" ht="18.5" x14ac:dyDescent="0.35">
      <c r="A152" s="509" t="s">
        <v>162</v>
      </c>
      <c r="B152" s="544" t="s">
        <v>163</v>
      </c>
      <c r="C152" s="349"/>
      <c r="D152" s="349"/>
      <c r="E152" s="349"/>
      <c r="F152" s="349"/>
      <c r="G152" s="16" t="s">
        <v>24</v>
      </c>
      <c r="H152" s="349" t="s">
        <v>16</v>
      </c>
      <c r="I152" s="349" t="s">
        <v>25</v>
      </c>
      <c r="J152" s="349" t="s">
        <v>164</v>
      </c>
      <c r="K152" s="181">
        <v>24495</v>
      </c>
      <c r="L152" s="114">
        <f>1114.78+2122.69+1088.97+1073.5+1083.77+1083.77 + 1083.77+ 1068.46+ 1048.72+2326.91+557.38</f>
        <v>13652.720000000001</v>
      </c>
      <c r="M152" s="213">
        <f t="shared" si="11"/>
        <v>10842.279999999999</v>
      </c>
    </row>
    <row r="153" spans="1:13" s="10" customFormat="1" ht="18.5" x14ac:dyDescent="0.35">
      <c r="A153" s="510"/>
      <c r="B153" s="545"/>
      <c r="C153" s="350"/>
      <c r="D153" s="350"/>
      <c r="E153" s="350"/>
      <c r="F153" s="350"/>
      <c r="G153" s="27" t="s">
        <v>24</v>
      </c>
      <c r="H153" s="350" t="s">
        <v>17</v>
      </c>
      <c r="I153" s="350" t="s">
        <v>27</v>
      </c>
      <c r="J153" s="350" t="s">
        <v>164</v>
      </c>
      <c r="K153" s="193">
        <v>11836</v>
      </c>
      <c r="L153" s="52">
        <f>2575.25 + 544.5+536.76+541.89+541.89+541.89+534.23+526.97</f>
        <v>6343.3800000000019</v>
      </c>
      <c r="M153" s="213">
        <f t="shared" si="11"/>
        <v>5492.6199999999981</v>
      </c>
    </row>
    <row r="154" spans="1:13" s="10" customFormat="1" ht="19" thickBot="1" x14ac:dyDescent="0.4">
      <c r="A154" s="511"/>
      <c r="B154" s="546"/>
      <c r="C154" s="351"/>
      <c r="D154" s="351"/>
      <c r="E154" s="351"/>
      <c r="F154" s="351"/>
      <c r="G154" s="53" t="s">
        <v>24</v>
      </c>
      <c r="H154" s="351" t="s">
        <v>30</v>
      </c>
      <c r="I154" s="351" t="s">
        <v>31</v>
      </c>
      <c r="J154" s="351" t="s">
        <v>164</v>
      </c>
      <c r="K154" s="187">
        <v>23669</v>
      </c>
      <c r="L154" s="79">
        <f>931.91+1088.97+1073.5+1083.77+1083.77+1083.77+1068.46+1052.5</f>
        <v>8466.6500000000015</v>
      </c>
      <c r="M154" s="213">
        <f t="shared" si="11"/>
        <v>15202.349999999999</v>
      </c>
    </row>
    <row r="155" spans="1:13" s="10" customFormat="1" ht="28.5" customHeight="1" x14ac:dyDescent="0.35">
      <c r="A155" s="509" t="s">
        <v>165</v>
      </c>
      <c r="B155" s="512" t="s">
        <v>166</v>
      </c>
      <c r="C155" s="349"/>
      <c r="D155" s="349"/>
      <c r="E155" s="349"/>
      <c r="F155" s="349"/>
      <c r="G155" s="16" t="s">
        <v>24</v>
      </c>
      <c r="H155" s="349" t="s">
        <v>16</v>
      </c>
      <c r="I155" s="349" t="s">
        <v>25</v>
      </c>
      <c r="J155" s="349" t="s">
        <v>44</v>
      </c>
      <c r="K155" s="181">
        <v>11000</v>
      </c>
      <c r="L155" s="114">
        <v>494.14</v>
      </c>
      <c r="M155" s="213">
        <f t="shared" si="11"/>
        <v>10505.86</v>
      </c>
    </row>
    <row r="156" spans="1:13" s="10" customFormat="1" ht="18.5" x14ac:dyDescent="0.35">
      <c r="A156" s="510"/>
      <c r="B156" s="470"/>
      <c r="C156" s="350"/>
      <c r="D156" s="350"/>
      <c r="E156" s="350"/>
      <c r="F156" s="350"/>
      <c r="G156" s="27" t="s">
        <v>24</v>
      </c>
      <c r="H156" s="350" t="s">
        <v>17</v>
      </c>
      <c r="I156" s="350" t="s">
        <v>27</v>
      </c>
      <c r="J156" s="350" t="s">
        <v>100</v>
      </c>
      <c r="K156" s="193">
        <v>12000</v>
      </c>
      <c r="L156" s="52"/>
      <c r="M156" s="213">
        <f t="shared" si="11"/>
        <v>12000</v>
      </c>
    </row>
    <row r="157" spans="1:13" s="10" customFormat="1" ht="19" thickBot="1" x14ac:dyDescent="0.4">
      <c r="A157" s="511"/>
      <c r="B157" s="513"/>
      <c r="C157" s="351"/>
      <c r="D157" s="351"/>
      <c r="E157" s="351"/>
      <c r="F157" s="351"/>
      <c r="G157" s="53" t="s">
        <v>24</v>
      </c>
      <c r="H157" s="351" t="s">
        <v>30</v>
      </c>
      <c r="I157" s="351" t="s">
        <v>31</v>
      </c>
      <c r="J157" s="351" t="s">
        <v>37</v>
      </c>
      <c r="K157" s="187">
        <v>12000</v>
      </c>
      <c r="L157" s="79"/>
      <c r="M157" s="213">
        <f t="shared" si="11"/>
        <v>12000</v>
      </c>
    </row>
    <row r="158" spans="1:13" s="10" customFormat="1" ht="18.5" x14ac:dyDescent="0.35">
      <c r="A158" s="509" t="s">
        <v>167</v>
      </c>
      <c r="B158" s="544" t="s">
        <v>168</v>
      </c>
      <c r="C158" s="349"/>
      <c r="D158" s="349"/>
      <c r="E158" s="349"/>
      <c r="F158" s="349"/>
      <c r="G158" s="16" t="s">
        <v>24</v>
      </c>
      <c r="H158" s="349" t="s">
        <v>16</v>
      </c>
      <c r="I158" s="349" t="s">
        <v>25</v>
      </c>
      <c r="J158" s="349" t="s">
        <v>169</v>
      </c>
      <c r="K158" s="181">
        <v>13335</v>
      </c>
      <c r="L158" s="114">
        <f>222.4+245.1+588.22+271.29+ 70.79 + 55.49 + 224.28 + 12.74+2830</f>
        <v>4520.3099999999995</v>
      </c>
      <c r="M158" s="213">
        <f t="shared" si="11"/>
        <v>8814.69</v>
      </c>
    </row>
    <row r="159" spans="1:13" s="10" customFormat="1" ht="18.5" x14ac:dyDescent="0.35">
      <c r="A159" s="510"/>
      <c r="B159" s="545"/>
      <c r="C159" s="350"/>
      <c r="D159" s="350"/>
      <c r="E159" s="350"/>
      <c r="F159" s="350"/>
      <c r="G159" s="27" t="s">
        <v>24</v>
      </c>
      <c r="H159" s="350" t="s">
        <v>17</v>
      </c>
      <c r="I159" s="350" t="s">
        <v>27</v>
      </c>
      <c r="J159" s="350" t="s">
        <v>169</v>
      </c>
      <c r="K159" s="193">
        <v>13335</v>
      </c>
      <c r="L159" s="52">
        <f>245.1+345+14.96+70.79+112.14+217</f>
        <v>1004.99</v>
      </c>
      <c r="M159" s="213">
        <f t="shared" si="11"/>
        <v>12330.01</v>
      </c>
    </row>
    <row r="160" spans="1:13" s="10" customFormat="1" ht="19" thickBot="1" x14ac:dyDescent="0.4">
      <c r="A160" s="511"/>
      <c r="B160" s="546"/>
      <c r="C160" s="351"/>
      <c r="D160" s="351"/>
      <c r="E160" s="351"/>
      <c r="F160" s="351"/>
      <c r="G160" s="53" t="s">
        <v>24</v>
      </c>
      <c r="H160" s="351" t="s">
        <v>30</v>
      </c>
      <c r="I160" s="351" t="s">
        <v>31</v>
      </c>
      <c r="J160" s="351" t="s">
        <v>169</v>
      </c>
      <c r="K160" s="187">
        <v>13330</v>
      </c>
      <c r="L160" s="56">
        <f>195.35+192.53+1185.57+32.04</f>
        <v>1605.4899999999998</v>
      </c>
      <c r="M160" s="213">
        <f t="shared" si="11"/>
        <v>11724.51</v>
      </c>
    </row>
    <row r="161" spans="1:13" s="10" customFormat="1" ht="18.5" customHeight="1" x14ac:dyDescent="0.35">
      <c r="A161" s="509" t="s">
        <v>170</v>
      </c>
      <c r="B161" s="544" t="s">
        <v>171</v>
      </c>
      <c r="C161" s="349"/>
      <c r="D161" s="349"/>
      <c r="E161" s="349"/>
      <c r="F161" s="349"/>
      <c r="G161" s="16" t="s">
        <v>24</v>
      </c>
      <c r="H161" s="349" t="s">
        <v>16</v>
      </c>
      <c r="I161" s="349" t="s">
        <v>25</v>
      </c>
      <c r="J161" s="349" t="s">
        <v>172</v>
      </c>
      <c r="K161" s="181">
        <v>5000</v>
      </c>
      <c r="L161" s="114">
        <f>1472.32 +2523.42+3833+0.99-2830</f>
        <v>4999.7299999999996</v>
      </c>
      <c r="M161" s="213">
        <f t="shared" si="11"/>
        <v>0.27000000000043656</v>
      </c>
    </row>
    <row r="162" spans="1:13" s="10" customFormat="1" ht="18.5" x14ac:dyDescent="0.35">
      <c r="A162" s="510"/>
      <c r="B162" s="545"/>
      <c r="C162" s="350"/>
      <c r="D162" s="350"/>
      <c r="E162" s="350"/>
      <c r="F162" s="350"/>
      <c r="G162" s="27" t="s">
        <v>24</v>
      </c>
      <c r="H162" s="350" t="s">
        <v>17</v>
      </c>
      <c r="I162" s="350" t="s">
        <v>27</v>
      </c>
      <c r="J162" s="350" t="s">
        <v>173</v>
      </c>
      <c r="K162" s="193">
        <v>5000</v>
      </c>
      <c r="L162" s="52">
        <v>5000</v>
      </c>
      <c r="M162" s="213">
        <f t="shared" si="11"/>
        <v>0</v>
      </c>
    </row>
    <row r="163" spans="1:13" s="10" customFormat="1" ht="19" thickBot="1" x14ac:dyDescent="0.4">
      <c r="A163" s="511"/>
      <c r="B163" s="546"/>
      <c r="C163" s="351"/>
      <c r="D163" s="351"/>
      <c r="E163" s="351"/>
      <c r="F163" s="351"/>
      <c r="G163" s="53" t="s">
        <v>24</v>
      </c>
      <c r="H163" s="351" t="s">
        <v>30</v>
      </c>
      <c r="I163" s="351" t="s">
        <v>31</v>
      </c>
      <c r="J163" s="351" t="s">
        <v>173</v>
      </c>
      <c r="K163" s="187">
        <v>5000</v>
      </c>
      <c r="L163" s="56">
        <v>1429.45</v>
      </c>
      <c r="M163" s="213">
        <f t="shared" si="11"/>
        <v>3570.55</v>
      </c>
    </row>
    <row r="164" spans="1:13" s="10" customFormat="1" ht="18.5" x14ac:dyDescent="0.35">
      <c r="A164" s="525" t="s">
        <v>174</v>
      </c>
      <c r="B164" s="552" t="s">
        <v>175</v>
      </c>
      <c r="C164" s="358"/>
      <c r="D164" s="358"/>
      <c r="E164" s="358"/>
      <c r="F164" s="358"/>
      <c r="G164" s="45" t="s">
        <v>24</v>
      </c>
      <c r="H164" s="358" t="s">
        <v>16</v>
      </c>
      <c r="I164" s="358" t="s">
        <v>25</v>
      </c>
      <c r="J164" s="358" t="s">
        <v>176</v>
      </c>
      <c r="K164" s="192">
        <v>1000</v>
      </c>
      <c r="L164" s="75"/>
      <c r="M164" s="213">
        <f t="shared" si="11"/>
        <v>1000</v>
      </c>
    </row>
    <row r="165" spans="1:13" s="10" customFormat="1" ht="18.5" x14ac:dyDescent="0.35">
      <c r="A165" s="510"/>
      <c r="B165" s="545"/>
      <c r="C165" s="350"/>
      <c r="D165" s="350"/>
      <c r="E165" s="350"/>
      <c r="F165" s="350"/>
      <c r="G165" s="27" t="s">
        <v>24</v>
      </c>
      <c r="H165" s="350" t="s">
        <v>17</v>
      </c>
      <c r="I165" s="350" t="s">
        <v>27</v>
      </c>
      <c r="J165" s="350" t="s">
        <v>177</v>
      </c>
      <c r="K165" s="193">
        <v>1000</v>
      </c>
      <c r="L165" s="52"/>
      <c r="M165" s="213">
        <f t="shared" si="11"/>
        <v>1000</v>
      </c>
    </row>
    <row r="166" spans="1:13" s="10" customFormat="1" ht="19" thickBot="1" x14ac:dyDescent="0.4">
      <c r="A166" s="511"/>
      <c r="B166" s="546"/>
      <c r="C166" s="351"/>
      <c r="D166" s="351"/>
      <c r="E166" s="351"/>
      <c r="F166" s="351"/>
      <c r="G166" s="53" t="s">
        <v>24</v>
      </c>
      <c r="H166" s="351" t="s">
        <v>30</v>
      </c>
      <c r="I166" s="351" t="s">
        <v>31</v>
      </c>
      <c r="J166" s="351" t="s">
        <v>178</v>
      </c>
      <c r="K166" s="187">
        <v>1000</v>
      </c>
      <c r="L166" s="79"/>
      <c r="M166" s="213">
        <f t="shared" si="11"/>
        <v>1000</v>
      </c>
    </row>
    <row r="167" spans="1:13" s="10" customFormat="1" ht="27" customHeight="1" thickBot="1" x14ac:dyDescent="0.4">
      <c r="A167" s="527" t="s">
        <v>179</v>
      </c>
      <c r="B167" s="528"/>
      <c r="C167" s="356"/>
      <c r="D167" s="356"/>
      <c r="E167" s="356"/>
      <c r="F167" s="356"/>
      <c r="G167" s="356"/>
      <c r="H167" s="356"/>
      <c r="I167" s="356"/>
      <c r="J167" s="248"/>
      <c r="K167" s="248">
        <f>SUM(K148:K166)</f>
        <v>620000</v>
      </c>
      <c r="L167" s="264">
        <f>SUM(L148:L166)</f>
        <v>256934.39999999999</v>
      </c>
      <c r="M167" s="265">
        <f>SUM(M148:M166)</f>
        <v>363065.59999999998</v>
      </c>
    </row>
    <row r="168" spans="1:13" s="10" customFormat="1" ht="28.5" customHeight="1" thickBot="1" x14ac:dyDescent="0.4">
      <c r="A168" s="83" t="s">
        <v>180</v>
      </c>
      <c r="B168" s="519" t="s">
        <v>181</v>
      </c>
      <c r="C168" s="520"/>
      <c r="D168" s="520"/>
      <c r="E168" s="520"/>
      <c r="F168" s="520"/>
      <c r="G168" s="520"/>
      <c r="H168" s="520"/>
      <c r="I168" s="520"/>
      <c r="J168" s="520"/>
      <c r="K168" s="520"/>
      <c r="L168" s="520"/>
      <c r="M168" s="521"/>
    </row>
    <row r="169" spans="1:13" s="10" customFormat="1" ht="30" customHeight="1" thickBot="1" x14ac:dyDescent="0.4">
      <c r="A169" s="509" t="s">
        <v>182</v>
      </c>
      <c r="B169" s="512" t="s">
        <v>183</v>
      </c>
      <c r="C169" s="349"/>
      <c r="D169" s="349"/>
      <c r="E169" s="349"/>
      <c r="F169" s="349"/>
      <c r="G169" s="16" t="s">
        <v>24</v>
      </c>
      <c r="H169" s="349" t="s">
        <v>16</v>
      </c>
      <c r="I169" s="349" t="s">
        <v>25</v>
      </c>
      <c r="J169" s="349" t="s">
        <v>184</v>
      </c>
      <c r="K169" s="181">
        <v>3333</v>
      </c>
      <c r="L169" s="114">
        <f>451.95</f>
        <v>451.95</v>
      </c>
      <c r="M169" s="208">
        <f>K169-L169</f>
        <v>2881.05</v>
      </c>
    </row>
    <row r="170" spans="1:13" s="10" customFormat="1" ht="19" thickBot="1" x14ac:dyDescent="0.4">
      <c r="A170" s="510"/>
      <c r="B170" s="470"/>
      <c r="C170" s="350"/>
      <c r="D170" s="350"/>
      <c r="E170" s="350"/>
      <c r="F170" s="350"/>
      <c r="G170" s="27" t="s">
        <v>24</v>
      </c>
      <c r="H170" s="350" t="s">
        <v>17</v>
      </c>
      <c r="I170" s="350" t="s">
        <v>27</v>
      </c>
      <c r="J170" s="350" t="s">
        <v>184</v>
      </c>
      <c r="K170" s="193">
        <v>3333</v>
      </c>
      <c r="L170" s="52">
        <f>649.76+581.86+238.61+196.03+529.58</f>
        <v>2195.84</v>
      </c>
      <c r="M170" s="208">
        <f t="shared" ref="M170:M189" si="12">K170-L170</f>
        <v>1137.1599999999999</v>
      </c>
    </row>
    <row r="171" spans="1:13" s="10" customFormat="1" ht="19" thickBot="1" x14ac:dyDescent="0.4">
      <c r="A171" s="511"/>
      <c r="B171" s="513"/>
      <c r="C171" s="351"/>
      <c r="D171" s="351"/>
      <c r="E171" s="351"/>
      <c r="F171" s="351"/>
      <c r="G171" s="53" t="s">
        <v>24</v>
      </c>
      <c r="H171" s="351" t="s">
        <v>30</v>
      </c>
      <c r="I171" s="351" t="s">
        <v>31</v>
      </c>
      <c r="J171" s="351" t="s">
        <v>184</v>
      </c>
      <c r="K171" s="187">
        <v>3334</v>
      </c>
      <c r="L171" s="79">
        <v>666.94</v>
      </c>
      <c r="M171" s="208">
        <f t="shared" si="12"/>
        <v>2667.06</v>
      </c>
    </row>
    <row r="172" spans="1:13" s="10" customFormat="1" ht="19" thickBot="1" x14ac:dyDescent="0.4">
      <c r="A172" s="509" t="s">
        <v>185</v>
      </c>
      <c r="B172" s="544" t="s">
        <v>186</v>
      </c>
      <c r="C172" s="349"/>
      <c r="D172" s="349"/>
      <c r="E172" s="349"/>
      <c r="F172" s="349"/>
      <c r="G172" s="16" t="s">
        <v>24</v>
      </c>
      <c r="H172" s="349" t="s">
        <v>16</v>
      </c>
      <c r="I172" s="349" t="s">
        <v>25</v>
      </c>
      <c r="J172" s="349" t="s">
        <v>187</v>
      </c>
      <c r="K172" s="181">
        <v>10000</v>
      </c>
      <c r="L172" s="114"/>
      <c r="M172" s="208">
        <f t="shared" si="12"/>
        <v>10000</v>
      </c>
    </row>
    <row r="173" spans="1:13" s="10" customFormat="1" ht="19" thickBot="1" x14ac:dyDescent="0.4">
      <c r="A173" s="510"/>
      <c r="B173" s="545"/>
      <c r="C173" s="350"/>
      <c r="D173" s="350"/>
      <c r="E173" s="350"/>
      <c r="F173" s="350"/>
      <c r="G173" s="27" t="s">
        <v>24</v>
      </c>
      <c r="H173" s="350" t="s">
        <v>17</v>
      </c>
      <c r="I173" s="350" t="s">
        <v>27</v>
      </c>
      <c r="J173" s="350" t="s">
        <v>187</v>
      </c>
      <c r="K173" s="193">
        <v>10000</v>
      </c>
      <c r="L173" s="52"/>
      <c r="M173" s="208">
        <f t="shared" si="12"/>
        <v>10000</v>
      </c>
    </row>
    <row r="174" spans="1:13" s="10" customFormat="1" ht="19" thickBot="1" x14ac:dyDescent="0.4">
      <c r="A174" s="511"/>
      <c r="B174" s="546"/>
      <c r="C174" s="351"/>
      <c r="D174" s="351"/>
      <c r="E174" s="351"/>
      <c r="F174" s="351"/>
      <c r="G174" s="53" t="s">
        <v>24</v>
      </c>
      <c r="H174" s="351" t="s">
        <v>30</v>
      </c>
      <c r="I174" s="351" t="s">
        <v>31</v>
      </c>
      <c r="J174" s="351" t="s">
        <v>187</v>
      </c>
      <c r="K174" s="187">
        <v>10000</v>
      </c>
      <c r="L174" s="79"/>
      <c r="M174" s="208">
        <f t="shared" si="12"/>
        <v>10000</v>
      </c>
    </row>
    <row r="175" spans="1:13" s="10" customFormat="1" ht="30" customHeight="1" thickBot="1" x14ac:dyDescent="0.4">
      <c r="A175" s="509" t="s">
        <v>188</v>
      </c>
      <c r="B175" s="512" t="s">
        <v>189</v>
      </c>
      <c r="C175" s="349"/>
      <c r="D175" s="349"/>
      <c r="E175" s="349"/>
      <c r="F175" s="349"/>
      <c r="G175" s="16" t="s">
        <v>24</v>
      </c>
      <c r="H175" s="349" t="s">
        <v>16</v>
      </c>
      <c r="I175" s="349" t="s">
        <v>25</v>
      </c>
      <c r="J175" s="349" t="s">
        <v>46</v>
      </c>
      <c r="K175" s="70">
        <v>11666.58</v>
      </c>
      <c r="L175" s="114"/>
      <c r="M175" s="208">
        <f t="shared" si="12"/>
        <v>11666.58</v>
      </c>
    </row>
    <row r="176" spans="1:13" s="10" customFormat="1" ht="19" thickBot="1" x14ac:dyDescent="0.4">
      <c r="A176" s="510"/>
      <c r="B176" s="470"/>
      <c r="C176" s="350"/>
      <c r="D176" s="350"/>
      <c r="E176" s="350"/>
      <c r="F176" s="350"/>
      <c r="G176" s="27"/>
      <c r="H176" s="350"/>
      <c r="I176" s="350"/>
      <c r="J176" s="350" t="s">
        <v>190</v>
      </c>
      <c r="K176" s="50">
        <v>3333</v>
      </c>
      <c r="L176" s="52"/>
      <c r="M176" s="208">
        <f t="shared" si="12"/>
        <v>3333</v>
      </c>
    </row>
    <row r="177" spans="1:13" s="10" customFormat="1" ht="19" thickBot="1" x14ac:dyDescent="0.4">
      <c r="A177" s="510"/>
      <c r="B177" s="470"/>
      <c r="C177" s="350"/>
      <c r="D177" s="350"/>
      <c r="E177" s="350"/>
      <c r="F177" s="350"/>
      <c r="G177" s="27"/>
      <c r="H177" s="350"/>
      <c r="I177" s="350"/>
      <c r="J177" s="350" t="s">
        <v>191</v>
      </c>
      <c r="K177" s="50">
        <v>3333</v>
      </c>
      <c r="L177" s="52"/>
      <c r="M177" s="208">
        <f t="shared" si="12"/>
        <v>3333</v>
      </c>
    </row>
    <row r="178" spans="1:13" s="10" customFormat="1" ht="19" thickBot="1" x14ac:dyDescent="0.4">
      <c r="A178" s="510"/>
      <c r="B178" s="470"/>
      <c r="C178" s="350"/>
      <c r="D178" s="350"/>
      <c r="E178" s="350"/>
      <c r="F178" s="350"/>
      <c r="G178" s="27"/>
      <c r="H178" s="350"/>
      <c r="I178" s="350"/>
      <c r="J178" s="350" t="s">
        <v>192</v>
      </c>
      <c r="K178" s="50">
        <v>8333</v>
      </c>
      <c r="L178" s="52"/>
      <c r="M178" s="208">
        <f t="shared" si="12"/>
        <v>8333</v>
      </c>
    </row>
    <row r="179" spans="1:13" s="10" customFormat="1" ht="19" thickBot="1" x14ac:dyDescent="0.4">
      <c r="A179" s="510"/>
      <c r="B179" s="470"/>
      <c r="C179" s="350"/>
      <c r="D179" s="350"/>
      <c r="E179" s="350"/>
      <c r="F179" s="350"/>
      <c r="G179" s="27" t="s">
        <v>24</v>
      </c>
      <c r="H179" s="350" t="s">
        <v>17</v>
      </c>
      <c r="I179" s="350" t="s">
        <v>27</v>
      </c>
      <c r="J179" s="350" t="s">
        <v>46</v>
      </c>
      <c r="K179" s="50">
        <v>11666.58</v>
      </c>
      <c r="L179" s="50"/>
      <c r="M179" s="208">
        <f t="shared" si="12"/>
        <v>11666.58</v>
      </c>
    </row>
    <row r="180" spans="1:13" s="10" customFormat="1" ht="19" thickBot="1" x14ac:dyDescent="0.4">
      <c r="A180" s="510"/>
      <c r="B180" s="470"/>
      <c r="C180" s="350"/>
      <c r="D180" s="350"/>
      <c r="E180" s="350"/>
      <c r="F180" s="350"/>
      <c r="G180" s="27"/>
      <c r="H180" s="350"/>
      <c r="I180" s="350"/>
      <c r="J180" s="350" t="s">
        <v>190</v>
      </c>
      <c r="K180" s="50">
        <v>3333</v>
      </c>
      <c r="L180" s="50"/>
      <c r="M180" s="208">
        <f t="shared" si="12"/>
        <v>3333</v>
      </c>
    </row>
    <row r="181" spans="1:13" s="10" customFormat="1" ht="19" thickBot="1" x14ac:dyDescent="0.4">
      <c r="A181" s="510"/>
      <c r="B181" s="470"/>
      <c r="C181" s="350"/>
      <c r="D181" s="350"/>
      <c r="E181" s="350"/>
      <c r="F181" s="350"/>
      <c r="G181" s="27"/>
      <c r="H181" s="350"/>
      <c r="I181" s="350"/>
      <c r="J181" s="350" t="s">
        <v>191</v>
      </c>
      <c r="K181" s="50">
        <v>3333</v>
      </c>
      <c r="L181" s="50"/>
      <c r="M181" s="208">
        <f t="shared" si="12"/>
        <v>3333</v>
      </c>
    </row>
    <row r="182" spans="1:13" s="10" customFormat="1" ht="19" thickBot="1" x14ac:dyDescent="0.4">
      <c r="A182" s="510"/>
      <c r="B182" s="470"/>
      <c r="C182" s="350"/>
      <c r="D182" s="350"/>
      <c r="E182" s="350"/>
      <c r="F182" s="350"/>
      <c r="G182" s="27"/>
      <c r="H182" s="350"/>
      <c r="I182" s="350"/>
      <c r="J182" s="350" t="s">
        <v>192</v>
      </c>
      <c r="K182" s="50">
        <v>8333</v>
      </c>
      <c r="L182" s="50"/>
      <c r="M182" s="208">
        <f t="shared" si="12"/>
        <v>8333</v>
      </c>
    </row>
    <row r="183" spans="1:13" s="10" customFormat="1" ht="19" thickBot="1" x14ac:dyDescent="0.4">
      <c r="A183" s="510"/>
      <c r="B183" s="470"/>
      <c r="C183" s="350"/>
      <c r="D183" s="350"/>
      <c r="E183" s="350"/>
      <c r="F183" s="350"/>
      <c r="G183" s="27" t="s">
        <v>24</v>
      </c>
      <c r="H183" s="350" t="s">
        <v>30</v>
      </c>
      <c r="I183" s="350" t="s">
        <v>31</v>
      </c>
      <c r="J183" s="350" t="s">
        <v>46</v>
      </c>
      <c r="K183" s="50">
        <v>11667.05</v>
      </c>
      <c r="L183" s="50"/>
      <c r="M183" s="208">
        <f t="shared" si="12"/>
        <v>11667.05</v>
      </c>
    </row>
    <row r="184" spans="1:13" s="10" customFormat="1" ht="19" thickBot="1" x14ac:dyDescent="0.4">
      <c r="A184" s="510"/>
      <c r="B184" s="470"/>
      <c r="C184" s="350"/>
      <c r="D184" s="350"/>
      <c r="E184" s="350"/>
      <c r="F184" s="350"/>
      <c r="G184" s="27"/>
      <c r="H184" s="350"/>
      <c r="I184" s="350"/>
      <c r="J184" s="350" t="s">
        <v>190</v>
      </c>
      <c r="K184" s="50">
        <v>3333</v>
      </c>
      <c r="L184" s="50"/>
      <c r="M184" s="208">
        <f t="shared" si="12"/>
        <v>3333</v>
      </c>
    </row>
    <row r="185" spans="1:13" s="10" customFormat="1" ht="19" thickBot="1" x14ac:dyDescent="0.4">
      <c r="A185" s="510"/>
      <c r="B185" s="470"/>
      <c r="C185" s="350"/>
      <c r="D185" s="350"/>
      <c r="E185" s="350"/>
      <c r="F185" s="350"/>
      <c r="G185" s="27"/>
      <c r="H185" s="350"/>
      <c r="I185" s="350"/>
      <c r="J185" s="350" t="s">
        <v>191</v>
      </c>
      <c r="K185" s="50">
        <v>3333</v>
      </c>
      <c r="L185" s="50"/>
      <c r="M185" s="208">
        <f t="shared" si="12"/>
        <v>3333</v>
      </c>
    </row>
    <row r="186" spans="1:13" s="10" customFormat="1" ht="19" thickBot="1" x14ac:dyDescent="0.4">
      <c r="A186" s="511"/>
      <c r="B186" s="513"/>
      <c r="C186" s="351"/>
      <c r="D186" s="351"/>
      <c r="E186" s="351"/>
      <c r="F186" s="351"/>
      <c r="G186" s="53"/>
      <c r="H186" s="351"/>
      <c r="I186" s="351"/>
      <c r="J186" s="351" t="s">
        <v>192</v>
      </c>
      <c r="K186" s="56">
        <v>8333</v>
      </c>
      <c r="L186" s="56"/>
      <c r="M186" s="208">
        <f t="shared" si="12"/>
        <v>8333</v>
      </c>
    </row>
    <row r="187" spans="1:13" s="10" customFormat="1" ht="19" thickBot="1" x14ac:dyDescent="0.4">
      <c r="A187" s="509" t="s">
        <v>193</v>
      </c>
      <c r="B187" s="544" t="s">
        <v>194</v>
      </c>
      <c r="C187" s="349"/>
      <c r="D187" s="349"/>
      <c r="E187" s="349"/>
      <c r="F187" s="349"/>
      <c r="G187" s="16" t="s">
        <v>24</v>
      </c>
      <c r="H187" s="349" t="s">
        <v>16</v>
      </c>
      <c r="I187" s="349" t="s">
        <v>25</v>
      </c>
      <c r="J187" s="349" t="s">
        <v>187</v>
      </c>
      <c r="K187" s="70">
        <v>10000</v>
      </c>
      <c r="L187" s="70"/>
      <c r="M187" s="208">
        <f t="shared" si="12"/>
        <v>10000</v>
      </c>
    </row>
    <row r="188" spans="1:13" s="10" customFormat="1" ht="19" thickBot="1" x14ac:dyDescent="0.4">
      <c r="A188" s="510"/>
      <c r="B188" s="545"/>
      <c r="C188" s="350"/>
      <c r="D188" s="350"/>
      <c r="E188" s="350"/>
      <c r="F188" s="350"/>
      <c r="G188" s="27" t="s">
        <v>24</v>
      </c>
      <c r="H188" s="350" t="s">
        <v>17</v>
      </c>
      <c r="I188" s="350" t="s">
        <v>27</v>
      </c>
      <c r="J188" s="350" t="s">
        <v>187</v>
      </c>
      <c r="K188" s="50">
        <v>10000</v>
      </c>
      <c r="L188" s="50"/>
      <c r="M188" s="208">
        <f t="shared" si="12"/>
        <v>10000</v>
      </c>
    </row>
    <row r="189" spans="1:13" s="10" customFormat="1" ht="19" thickBot="1" x14ac:dyDescent="0.4">
      <c r="A189" s="511"/>
      <c r="B189" s="546"/>
      <c r="C189" s="351"/>
      <c r="D189" s="351"/>
      <c r="E189" s="351"/>
      <c r="F189" s="351"/>
      <c r="G189" s="53" t="s">
        <v>24</v>
      </c>
      <c r="H189" s="351" t="s">
        <v>30</v>
      </c>
      <c r="I189" s="351" t="s">
        <v>31</v>
      </c>
      <c r="J189" s="351" t="s">
        <v>187</v>
      </c>
      <c r="K189" s="56">
        <v>10000</v>
      </c>
      <c r="L189" s="56"/>
      <c r="M189" s="208">
        <f t="shared" si="12"/>
        <v>10000</v>
      </c>
    </row>
    <row r="190" spans="1:13" s="10" customFormat="1" ht="27.75" customHeight="1" thickBot="1" x14ac:dyDescent="0.4">
      <c r="A190" s="527" t="s">
        <v>195</v>
      </c>
      <c r="B190" s="528"/>
      <c r="C190" s="356"/>
      <c r="D190" s="356"/>
      <c r="E190" s="356"/>
      <c r="F190" s="356"/>
      <c r="G190" s="356"/>
      <c r="H190" s="356"/>
      <c r="I190" s="356"/>
      <c r="J190" s="248"/>
      <c r="K190" s="249">
        <f>SUM(K169:K189)</f>
        <v>149997.21000000002</v>
      </c>
      <c r="L190" s="264">
        <f>SUM(L169:L189)</f>
        <v>3314.73</v>
      </c>
      <c r="M190" s="265">
        <f>SUM(M169:M189)</f>
        <v>146682.48000000001</v>
      </c>
    </row>
    <row r="191" spans="1:13" s="10" customFormat="1" ht="20.25" customHeight="1" x14ac:dyDescent="0.35">
      <c r="A191" s="501" t="s">
        <v>196</v>
      </c>
      <c r="B191" s="502"/>
      <c r="C191" s="349"/>
      <c r="D191" s="349"/>
      <c r="E191" s="349"/>
      <c r="F191" s="349"/>
      <c r="G191" s="16"/>
      <c r="H191" s="349"/>
      <c r="I191" s="349"/>
      <c r="J191" s="349"/>
      <c r="K191" s="374">
        <f>K190+K167</f>
        <v>769997.21</v>
      </c>
      <c r="L191" s="374">
        <f>L190+L167</f>
        <v>260249.13</v>
      </c>
      <c r="M191" s="453">
        <f>K191-L191</f>
        <v>509748.07999999996</v>
      </c>
    </row>
    <row r="192" spans="1:13" s="10" customFormat="1" ht="25.5" customHeight="1" thickBot="1" x14ac:dyDescent="0.4">
      <c r="A192" s="514" t="s">
        <v>197</v>
      </c>
      <c r="B192" s="515"/>
      <c r="C192" s="63"/>
      <c r="D192" s="63"/>
      <c r="E192" s="63"/>
      <c r="F192" s="63"/>
      <c r="G192" s="64" t="s">
        <v>24</v>
      </c>
      <c r="H192" s="63"/>
      <c r="I192" s="63"/>
      <c r="J192" s="63" t="s">
        <v>55</v>
      </c>
      <c r="K192" s="322">
        <f>7/100*K191</f>
        <v>53899.804700000001</v>
      </c>
      <c r="L192" s="322">
        <f>897.94+630.2 + 303.31 + 1398.37 + 559.48 + 566.78 + 346.67+717+440.73+1945.63+1113.77+16.85+885.96 + 452.76+630.26+76.26+757.15+1789.78 + 655.22+2227.4</f>
        <v>16411.52</v>
      </c>
      <c r="M192" s="452">
        <f>K192-L192</f>
        <v>37488.284700000004</v>
      </c>
    </row>
    <row r="193" spans="1:15" s="10" customFormat="1" ht="35.25" customHeight="1" thickBot="1" x14ac:dyDescent="0.4">
      <c r="A193" s="516" t="s">
        <v>198</v>
      </c>
      <c r="B193" s="517"/>
      <c r="C193" s="517"/>
      <c r="D193" s="517"/>
      <c r="E193" s="517"/>
      <c r="F193" s="517"/>
      <c r="G193" s="517"/>
      <c r="H193" s="517"/>
      <c r="I193" s="517"/>
      <c r="J193" s="518"/>
      <c r="K193" s="321">
        <f>SUM(K191:K192)</f>
        <v>823897.01469999994</v>
      </c>
      <c r="L193" s="376">
        <f>SUM(L191:L192)</f>
        <v>276660.65000000002</v>
      </c>
      <c r="M193" s="456">
        <f>SUM(M191:M192)</f>
        <v>547236.36469999992</v>
      </c>
    </row>
    <row r="194" spans="1:15" s="10" customFormat="1" ht="29.25" customHeight="1" thickBot="1" x14ac:dyDescent="0.4">
      <c r="A194" s="558" t="s">
        <v>199</v>
      </c>
      <c r="B194" s="559"/>
      <c r="C194" s="559"/>
      <c r="D194" s="559"/>
      <c r="E194" s="559"/>
      <c r="F194" s="559"/>
      <c r="G194" s="559"/>
      <c r="H194" s="559"/>
      <c r="I194" s="559"/>
      <c r="J194" s="560"/>
      <c r="K194" s="457">
        <f>K193+K145+K101+K36</f>
        <v>3200000.0046999999</v>
      </c>
      <c r="L194" s="457">
        <f>L193+L145+L101+L36</f>
        <v>411206.06999999995</v>
      </c>
      <c r="M194" s="458">
        <f>K194-L194</f>
        <v>2788793.9347000001</v>
      </c>
    </row>
    <row r="198" spans="1:15" s="10" customFormat="1" ht="15" thickBot="1" x14ac:dyDescent="0.4">
      <c r="A198"/>
      <c r="B198"/>
      <c r="C198"/>
      <c r="D198"/>
      <c r="E198"/>
      <c r="F198"/>
      <c r="G198" s="2"/>
      <c r="H198"/>
      <c r="I198"/>
      <c r="J198"/>
      <c r="K198"/>
      <c r="L198"/>
      <c r="M198"/>
      <c r="O198" s="10">
        <f>L194/K194</f>
        <v>0.12850189668626283</v>
      </c>
    </row>
    <row r="199" spans="1:15" ht="15" thickBot="1" x14ac:dyDescent="0.4">
      <c r="G199" s="561" t="s">
        <v>202</v>
      </c>
      <c r="H199" s="562"/>
      <c r="I199" s="562"/>
      <c r="J199" s="562"/>
      <c r="K199" s="563"/>
      <c r="L199" s="198"/>
    </row>
    <row r="200" spans="1:15" x14ac:dyDescent="0.35">
      <c r="G200" s="144"/>
      <c r="H200" s="145" t="s">
        <v>16</v>
      </c>
      <c r="I200" s="74" t="s">
        <v>17</v>
      </c>
      <c r="J200" s="74" t="s">
        <v>203</v>
      </c>
      <c r="K200" s="146" t="s">
        <v>18</v>
      </c>
    </row>
    <row r="201" spans="1:15" x14ac:dyDescent="0.35">
      <c r="G201" s="147" t="s">
        <v>204</v>
      </c>
      <c r="H201" s="148">
        <v>682770</v>
      </c>
      <c r="I201" s="149">
        <v>651491.56999999995</v>
      </c>
      <c r="J201" s="149">
        <v>343746.74</v>
      </c>
      <c r="K201" s="150">
        <v>402500</v>
      </c>
    </row>
    <row r="202" spans="1:15" s="10" customFormat="1" x14ac:dyDescent="0.35">
      <c r="A202"/>
      <c r="B202"/>
      <c r="C202"/>
      <c r="D202"/>
      <c r="E202"/>
      <c r="F202"/>
      <c r="G202" s="147" t="s">
        <v>205</v>
      </c>
      <c r="H202" s="148">
        <f>7/100*H201</f>
        <v>47793.9</v>
      </c>
      <c r="I202" s="149">
        <f>7/100*I201</f>
        <v>45604.409899999999</v>
      </c>
      <c r="J202" s="149">
        <f>7/100*J201</f>
        <v>24062.271800000002</v>
      </c>
      <c r="K202" s="150">
        <f>7/100*K201</f>
        <v>28175.000000000004</v>
      </c>
      <c r="L202"/>
      <c r="M202"/>
    </row>
    <row r="203" spans="1:15" ht="15" thickBot="1" x14ac:dyDescent="0.4">
      <c r="G203" s="151" t="s">
        <v>201</v>
      </c>
      <c r="H203" s="152">
        <f>SUM(H200:H202)</f>
        <v>730563.9</v>
      </c>
      <c r="I203" s="153">
        <f>I201+I202</f>
        <v>697095.97989999992</v>
      </c>
      <c r="J203" s="153">
        <f>J201+J202</f>
        <v>367809.01179999998</v>
      </c>
      <c r="K203" s="154">
        <f>K201+K202</f>
        <v>430675</v>
      </c>
    </row>
    <row r="204" spans="1:15" x14ac:dyDescent="0.35">
      <c r="G204" s="147" t="s">
        <v>206</v>
      </c>
      <c r="H204" s="148">
        <v>293114.59999999998</v>
      </c>
      <c r="I204" s="149">
        <v>283393</v>
      </c>
      <c r="J204" s="149">
        <v>145139</v>
      </c>
      <c r="K204" s="150">
        <v>188500</v>
      </c>
    </row>
    <row r="205" spans="1:15" x14ac:dyDescent="0.35">
      <c r="G205" s="147" t="s">
        <v>205</v>
      </c>
      <c r="H205" s="148">
        <f>7/100*H204</f>
        <v>20518.022000000001</v>
      </c>
      <c r="I205" s="149">
        <f>7/100*I204</f>
        <v>19837.510000000002</v>
      </c>
      <c r="J205" s="149">
        <f>7/100*J204</f>
        <v>10159.730000000001</v>
      </c>
      <c r="K205" s="150">
        <f>7/100*K204</f>
        <v>13195.000000000002</v>
      </c>
    </row>
    <row r="206" spans="1:15" ht="15.5" customHeight="1" thickBot="1" x14ac:dyDescent="0.4">
      <c r="G206" s="155" t="s">
        <v>201</v>
      </c>
      <c r="H206" s="156">
        <f>SUM(H204:H205)</f>
        <v>313632.62199999997</v>
      </c>
      <c r="I206" s="157">
        <f>I205+I204</f>
        <v>303230.51</v>
      </c>
      <c r="J206" s="157">
        <f>J204+J205</f>
        <v>155298.73000000001</v>
      </c>
      <c r="K206" s="158">
        <f>K204+K205</f>
        <v>201695</v>
      </c>
    </row>
    <row r="207" spans="1:15" x14ac:dyDescent="0.35">
      <c r="G207" s="147" t="s">
        <v>207</v>
      </c>
      <c r="H207" s="159">
        <f>H203+H206</f>
        <v>1044196.522</v>
      </c>
      <c r="I207" s="148">
        <f>I203+I206</f>
        <v>1000326.4898999999</v>
      </c>
      <c r="J207" s="160">
        <v>523107</v>
      </c>
      <c r="K207" s="161">
        <f>K206+K203</f>
        <v>632370</v>
      </c>
    </row>
    <row r="208" spans="1:15" ht="15" thickBot="1" x14ac:dyDescent="0.4">
      <c r="G208" s="155" t="s">
        <v>208</v>
      </c>
      <c r="H208" s="156">
        <v>1044196.49</v>
      </c>
      <c r="I208" s="157">
        <v>1000326.49</v>
      </c>
      <c r="J208" s="157">
        <v>523107.02</v>
      </c>
      <c r="K208" s="158">
        <v>632370</v>
      </c>
    </row>
    <row r="209" spans="7:11" ht="15" thickBot="1" x14ac:dyDescent="0.4">
      <c r="G209" s="155" t="s">
        <v>209</v>
      </c>
      <c r="H209" s="156">
        <f>H208-H207</f>
        <v>-3.2000000006519258E-2</v>
      </c>
      <c r="I209" s="157">
        <f t="shared" ref="I209:K209" si="13">I208-I207</f>
        <v>1.0000006295740604E-4</v>
      </c>
      <c r="J209" s="157">
        <v>0</v>
      </c>
      <c r="K209" s="158">
        <f t="shared" si="13"/>
        <v>0</v>
      </c>
    </row>
    <row r="210" spans="7:11" x14ac:dyDescent="0.35">
      <c r="K210" s="142"/>
    </row>
    <row r="213" spans="7:11" x14ac:dyDescent="0.35">
      <c r="K213" s="142"/>
    </row>
    <row r="216" spans="7:11" ht="15" thickBot="1" x14ac:dyDescent="0.4"/>
    <row r="217" spans="7:11" ht="15.5" x14ac:dyDescent="0.35">
      <c r="G217" s="553" t="s">
        <v>210</v>
      </c>
      <c r="H217" s="554"/>
      <c r="I217" s="554"/>
      <c r="J217" s="555"/>
      <c r="K217" s="162"/>
    </row>
    <row r="218" spans="7:11" ht="31" x14ac:dyDescent="0.35">
      <c r="G218" s="163" t="s">
        <v>211</v>
      </c>
      <c r="H218" s="164" t="s">
        <v>212</v>
      </c>
      <c r="I218" s="164" t="s">
        <v>213</v>
      </c>
      <c r="J218" s="556" t="s">
        <v>214</v>
      </c>
      <c r="K218" s="165"/>
    </row>
    <row r="219" spans="7:11" ht="15.5" x14ac:dyDescent="0.35">
      <c r="G219" s="163" t="s">
        <v>211</v>
      </c>
      <c r="H219" s="164" t="s">
        <v>215</v>
      </c>
      <c r="I219" s="164" t="s">
        <v>216</v>
      </c>
      <c r="J219" s="557"/>
      <c r="K219" s="165"/>
    </row>
    <row r="220" spans="7:11" ht="15.5" x14ac:dyDescent="0.35">
      <c r="G220" s="163" t="s">
        <v>217</v>
      </c>
      <c r="H220" s="166">
        <v>730937.54</v>
      </c>
      <c r="I220" s="167">
        <v>442659</v>
      </c>
      <c r="J220" s="168">
        <v>0.7</v>
      </c>
      <c r="K220" s="169"/>
    </row>
    <row r="221" spans="7:11" ht="15.5" x14ac:dyDescent="0.35">
      <c r="G221" s="170" t="s">
        <v>218</v>
      </c>
      <c r="H221" s="166">
        <v>313258.95</v>
      </c>
      <c r="I221" s="167">
        <v>189711</v>
      </c>
      <c r="J221" s="171">
        <v>0.3</v>
      </c>
      <c r="K221" s="169"/>
    </row>
    <row r="222" spans="7:11" ht="31" x14ac:dyDescent="0.35">
      <c r="G222" s="172" t="s">
        <v>219</v>
      </c>
      <c r="H222" s="164" t="s">
        <v>220</v>
      </c>
      <c r="I222" s="173" t="s">
        <v>221</v>
      </c>
      <c r="J222" s="355" t="s">
        <v>211</v>
      </c>
      <c r="K222" s="165"/>
    </row>
    <row r="223" spans="7:11" ht="16" thickBot="1" x14ac:dyDescent="0.4">
      <c r="G223" s="175" t="s">
        <v>201</v>
      </c>
      <c r="H223" s="176">
        <v>1044196.49</v>
      </c>
      <c r="I223" s="176">
        <v>632370</v>
      </c>
      <c r="J223" s="177">
        <v>1</v>
      </c>
      <c r="K223" s="169"/>
    </row>
  </sheetData>
  <mergeCells count="123">
    <mergeCell ref="G217:J217"/>
    <mergeCell ref="J218:J219"/>
    <mergeCell ref="A190:B190"/>
    <mergeCell ref="A191:B191"/>
    <mergeCell ref="A192:B192"/>
    <mergeCell ref="A193:J193"/>
    <mergeCell ref="A194:J194"/>
    <mergeCell ref="G199:K199"/>
    <mergeCell ref="A172:A174"/>
    <mergeCell ref="B172:B174"/>
    <mergeCell ref="A175:A186"/>
    <mergeCell ref="B175:B186"/>
    <mergeCell ref="A187:A189"/>
    <mergeCell ref="B187:B189"/>
    <mergeCell ref="A164:A166"/>
    <mergeCell ref="B164:B166"/>
    <mergeCell ref="A167:B167"/>
    <mergeCell ref="B168:M168"/>
    <mergeCell ref="A169:A171"/>
    <mergeCell ref="B169:B171"/>
    <mergeCell ref="A155:A157"/>
    <mergeCell ref="B155:B157"/>
    <mergeCell ref="A158:A160"/>
    <mergeCell ref="B158:B160"/>
    <mergeCell ref="A161:A163"/>
    <mergeCell ref="B161:B163"/>
    <mergeCell ref="A146:M146"/>
    <mergeCell ref="B147:M147"/>
    <mergeCell ref="A148:A151"/>
    <mergeCell ref="B148:B151"/>
    <mergeCell ref="A152:A154"/>
    <mergeCell ref="B152:B154"/>
    <mergeCell ref="A139:A141"/>
    <mergeCell ref="B139:B141"/>
    <mergeCell ref="A142:B142"/>
    <mergeCell ref="A143:B143"/>
    <mergeCell ref="A144:B144"/>
    <mergeCell ref="A145:J145"/>
    <mergeCell ref="A131:A133"/>
    <mergeCell ref="B131:B133"/>
    <mergeCell ref="A134:B134"/>
    <mergeCell ref="B135:M135"/>
    <mergeCell ref="A136:A138"/>
    <mergeCell ref="B136:B138"/>
    <mergeCell ref="A107:A109"/>
    <mergeCell ref="B107:B109"/>
    <mergeCell ref="A110:A121"/>
    <mergeCell ref="B110:B121"/>
    <mergeCell ref="A122:A130"/>
    <mergeCell ref="B122:B130"/>
    <mergeCell ref="A100:B100"/>
    <mergeCell ref="A101:J101"/>
    <mergeCell ref="A102:M102"/>
    <mergeCell ref="B103:M103"/>
    <mergeCell ref="A104:A106"/>
    <mergeCell ref="B104:B106"/>
    <mergeCell ref="A89:A92"/>
    <mergeCell ref="B89:B92"/>
    <mergeCell ref="A93:A95"/>
    <mergeCell ref="B93:B95"/>
    <mergeCell ref="A98:B98"/>
    <mergeCell ref="A99:B99"/>
    <mergeCell ref="A82:A83"/>
    <mergeCell ref="B82:B83"/>
    <mergeCell ref="A85:A86"/>
    <mergeCell ref="B85:B86"/>
    <mergeCell ref="A87:B87"/>
    <mergeCell ref="B88:M88"/>
    <mergeCell ref="A72:A74"/>
    <mergeCell ref="B72:B74"/>
    <mergeCell ref="A75:A79"/>
    <mergeCell ref="B75:B79"/>
    <mergeCell ref="A80:B80"/>
    <mergeCell ref="B81:M81"/>
    <mergeCell ref="A62:A67"/>
    <mergeCell ref="B62:B67"/>
    <mergeCell ref="A68:A69"/>
    <mergeCell ref="B68:B69"/>
    <mergeCell ref="A70:B70"/>
    <mergeCell ref="B71:M71"/>
    <mergeCell ref="A50:A52"/>
    <mergeCell ref="B50:B52"/>
    <mergeCell ref="A53:B53"/>
    <mergeCell ref="B54:M54"/>
    <mergeCell ref="A55:A61"/>
    <mergeCell ref="B55:B61"/>
    <mergeCell ref="A41:A43"/>
    <mergeCell ref="B41:B43"/>
    <mergeCell ref="A44:A46"/>
    <mergeCell ref="B44:B46"/>
    <mergeCell ref="A47:A49"/>
    <mergeCell ref="B47:B49"/>
    <mergeCell ref="A35:B35"/>
    <mergeCell ref="A36:J36"/>
    <mergeCell ref="A37:M37"/>
    <mergeCell ref="B38:M38"/>
    <mergeCell ref="A39:A40"/>
    <mergeCell ref="B39:B40"/>
    <mergeCell ref="A25:B25"/>
    <mergeCell ref="B26:M26"/>
    <mergeCell ref="A27:A32"/>
    <mergeCell ref="B27:B32"/>
    <mergeCell ref="A33:B33"/>
    <mergeCell ref="A34:B34"/>
    <mergeCell ref="A14:A16"/>
    <mergeCell ref="B14:B16"/>
    <mergeCell ref="A17:B17"/>
    <mergeCell ref="B18:M18"/>
    <mergeCell ref="A19:A24"/>
    <mergeCell ref="B19:B24"/>
    <mergeCell ref="A6:M6"/>
    <mergeCell ref="B7:M7"/>
    <mergeCell ref="A8:A10"/>
    <mergeCell ref="B8:B10"/>
    <mergeCell ref="A11:A13"/>
    <mergeCell ref="B11:B13"/>
    <mergeCell ref="A3:A5"/>
    <mergeCell ref="B3:B5"/>
    <mergeCell ref="C3:F3"/>
    <mergeCell ref="G3:G5"/>
    <mergeCell ref="H3:H5"/>
    <mergeCell ref="I3:M4"/>
    <mergeCell ref="D4:E4"/>
  </mergeCells>
  <dataValidations count="1">
    <dataValidation allowBlank="1" showInputMessage="1" showErrorMessage="1" prompt="Insert *text* description of Activity here" sqref="B55 B72 B104" xr:uid="{373495D3-81FF-424F-96CC-60DC8290B18F}"/>
  </dataValidations>
  <printOptions horizontalCentered="1"/>
  <pageMargins left="0.19685039370078741" right="0.19685039370078741" top="0.39370078740157483" bottom="0.39370078740157483" header="0.31496062992125984" footer="0.31496062992125984"/>
  <pageSetup paperSize="9" scale="52" fitToHeight="0" orientation="landscape" r:id="rId1"/>
  <headerFooter>
    <oddFooter>&amp;L&amp;D&amp;CPage &amp;P of &amp;N&amp;R&amp;F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51E098-9D78-4901-89AE-289D13465CFF}">
  <sheetPr>
    <pageSetUpPr fitToPage="1"/>
  </sheetPr>
  <dimension ref="A1:N223"/>
  <sheetViews>
    <sheetView topLeftCell="B1" zoomScale="53" zoomScaleNormal="53" workbookViewId="0">
      <selection activeCell="N201" sqref="N201"/>
    </sheetView>
  </sheetViews>
  <sheetFormatPr defaultColWidth="9.1796875" defaultRowHeight="14.5" x14ac:dyDescent="0.35"/>
  <cols>
    <col min="1" max="1" width="37.1796875" customWidth="1"/>
    <col min="2" max="2" width="86.54296875" customWidth="1"/>
    <col min="3" max="4" width="4" hidden="1" customWidth="1"/>
    <col min="5" max="6" width="4.54296875" hidden="1" customWidth="1"/>
    <col min="7" max="7" width="16.453125" style="2" customWidth="1"/>
    <col min="8" max="8" width="21.36328125" customWidth="1"/>
    <col min="9" max="9" width="19.453125" bestFit="1" customWidth="1"/>
    <col min="10" max="10" width="60.36328125" customWidth="1"/>
    <col min="11" max="11" width="25.7265625" customWidth="1"/>
    <col min="12" max="13" width="18.54296875" customWidth="1"/>
    <col min="14" max="14" width="18.7265625" customWidth="1"/>
  </cols>
  <sheetData>
    <row r="1" spans="1:14" x14ac:dyDescent="0.35">
      <c r="A1" s="4"/>
      <c r="B1" s="4"/>
      <c r="C1" s="4"/>
      <c r="D1" s="4"/>
      <c r="E1" s="4"/>
      <c r="F1" s="4"/>
      <c r="G1" s="4"/>
      <c r="H1" s="4"/>
      <c r="I1" s="4"/>
      <c r="J1" s="4"/>
      <c r="K1" s="4"/>
      <c r="L1" s="4"/>
      <c r="M1" s="4"/>
      <c r="N1" s="4"/>
    </row>
    <row r="2" spans="1:14" ht="41.25" customHeight="1" thickBot="1" x14ac:dyDescent="0.5">
      <c r="A2" s="5" t="s">
        <v>1</v>
      </c>
      <c r="B2" s="6" t="s">
        <v>2</v>
      </c>
      <c r="C2" s="3"/>
      <c r="D2" s="3"/>
      <c r="E2" s="3"/>
      <c r="F2" s="3"/>
      <c r="G2" s="7" t="s">
        <v>3</v>
      </c>
      <c r="H2" s="5" t="s">
        <v>4</v>
      </c>
      <c r="I2" s="5"/>
      <c r="J2" s="5"/>
      <c r="K2" s="5"/>
      <c r="L2" s="5"/>
      <c r="M2" s="5"/>
      <c r="N2" s="5"/>
    </row>
    <row r="3" spans="1:14" ht="17.25" customHeight="1" x14ac:dyDescent="0.35">
      <c r="A3" s="471" t="s">
        <v>5</v>
      </c>
      <c r="B3" s="474" t="s">
        <v>6</v>
      </c>
      <c r="C3" s="477" t="s">
        <v>7</v>
      </c>
      <c r="D3" s="478"/>
      <c r="E3" s="478"/>
      <c r="F3" s="479"/>
      <c r="G3" s="480" t="s">
        <v>8</v>
      </c>
      <c r="H3" s="483" t="s">
        <v>9</v>
      </c>
      <c r="I3" s="478"/>
      <c r="J3" s="478"/>
      <c r="K3" s="478"/>
      <c r="L3" s="478"/>
      <c r="M3" s="478"/>
      <c r="N3" s="486"/>
    </row>
    <row r="4" spans="1:14" ht="45.5" customHeight="1" thickBot="1" x14ac:dyDescent="0.4">
      <c r="A4" s="472"/>
      <c r="B4" s="475"/>
      <c r="C4" s="8"/>
      <c r="D4" s="489">
        <v>2019</v>
      </c>
      <c r="E4" s="489"/>
      <c r="F4" s="9"/>
      <c r="G4" s="481"/>
      <c r="H4" s="484"/>
      <c r="I4" s="487"/>
      <c r="J4" s="487"/>
      <c r="K4" s="487"/>
      <c r="L4" s="487"/>
      <c r="M4" s="487"/>
      <c r="N4" s="488"/>
    </row>
    <row r="5" spans="1:14" ht="58" customHeight="1" thickBot="1" x14ac:dyDescent="0.4">
      <c r="A5" s="473"/>
      <c r="B5" s="476"/>
      <c r="C5" s="11" t="s">
        <v>10</v>
      </c>
      <c r="D5" s="11" t="s">
        <v>11</v>
      </c>
      <c r="E5" s="11" t="s">
        <v>12</v>
      </c>
      <c r="F5" s="11" t="s">
        <v>13</v>
      </c>
      <c r="G5" s="482"/>
      <c r="H5" s="485"/>
      <c r="I5" s="12" t="s">
        <v>14</v>
      </c>
      <c r="J5" s="206" t="s">
        <v>15</v>
      </c>
      <c r="K5" s="13" t="s">
        <v>222</v>
      </c>
      <c r="L5" s="14" t="s">
        <v>230</v>
      </c>
      <c r="M5" s="14" t="s">
        <v>231</v>
      </c>
      <c r="N5" s="207" t="s">
        <v>229</v>
      </c>
    </row>
    <row r="6" spans="1:14" s="15" customFormat="1" ht="59" customHeight="1" thickBot="1" x14ac:dyDescent="0.4">
      <c r="A6" s="459" t="s">
        <v>19</v>
      </c>
      <c r="B6" s="460"/>
      <c r="C6" s="460"/>
      <c r="D6" s="460"/>
      <c r="E6" s="460"/>
      <c r="F6" s="460"/>
      <c r="G6" s="460"/>
      <c r="H6" s="460"/>
      <c r="I6" s="460"/>
      <c r="J6" s="460"/>
      <c r="K6" s="460"/>
      <c r="L6" s="460"/>
      <c r="M6" s="460"/>
      <c r="N6" s="461"/>
    </row>
    <row r="7" spans="1:14" ht="41.25" customHeight="1" thickBot="1" x14ac:dyDescent="0.4">
      <c r="A7" s="261" t="s">
        <v>20</v>
      </c>
      <c r="B7" s="462" t="s">
        <v>21</v>
      </c>
      <c r="C7" s="463"/>
      <c r="D7" s="463"/>
      <c r="E7" s="463"/>
      <c r="F7" s="463"/>
      <c r="G7" s="463"/>
      <c r="H7" s="463"/>
      <c r="I7" s="463"/>
      <c r="J7" s="463"/>
      <c r="K7" s="463"/>
      <c r="L7" s="463"/>
      <c r="M7" s="463"/>
      <c r="N7" s="464"/>
    </row>
    <row r="8" spans="1:14" ht="30" customHeight="1" x14ac:dyDescent="0.35">
      <c r="A8" s="465" t="s">
        <v>22</v>
      </c>
      <c r="B8" s="467" t="s">
        <v>23</v>
      </c>
      <c r="C8" s="255"/>
      <c r="D8" s="256"/>
      <c r="E8" s="257"/>
      <c r="F8" s="256"/>
      <c r="G8" s="258" t="s">
        <v>24</v>
      </c>
      <c r="H8" s="255" t="s">
        <v>16</v>
      </c>
      <c r="I8" s="259" t="s">
        <v>25</v>
      </c>
      <c r="J8" s="255" t="s">
        <v>26</v>
      </c>
      <c r="K8" s="244">
        <v>37500</v>
      </c>
      <c r="L8" s="260">
        <v>15990.98</v>
      </c>
      <c r="M8" s="260"/>
      <c r="N8" s="260">
        <f>K8-(L8+M8)</f>
        <v>21509.02</v>
      </c>
    </row>
    <row r="9" spans="1:14" ht="27.75" customHeight="1" x14ac:dyDescent="0.35">
      <c r="A9" s="466"/>
      <c r="B9" s="468"/>
      <c r="C9" s="17"/>
      <c r="D9" s="18"/>
      <c r="E9" s="18"/>
      <c r="F9" s="19"/>
      <c r="G9" s="20" t="s">
        <v>24</v>
      </c>
      <c r="H9" s="17" t="s">
        <v>17</v>
      </c>
      <c r="I9" s="17" t="s">
        <v>27</v>
      </c>
      <c r="J9" s="17" t="s">
        <v>28</v>
      </c>
      <c r="K9" s="245">
        <v>46000</v>
      </c>
      <c r="L9" s="253">
        <f>1611.77+13994.24</f>
        <v>15606.01</v>
      </c>
      <c r="M9" s="253"/>
      <c r="N9" s="260">
        <f>K9-(L9+M9)</f>
        <v>30393.989999999998</v>
      </c>
    </row>
    <row r="10" spans="1:14" ht="27.75" customHeight="1" x14ac:dyDescent="0.35">
      <c r="A10" s="466"/>
      <c r="B10" s="468"/>
      <c r="C10" s="17"/>
      <c r="D10" s="18"/>
      <c r="E10" s="18"/>
      <c r="F10" s="19"/>
      <c r="G10" s="252" t="s">
        <v>29</v>
      </c>
      <c r="H10" s="17" t="s">
        <v>30</v>
      </c>
      <c r="I10" s="17" t="s">
        <v>31</v>
      </c>
      <c r="J10" s="254" t="s">
        <v>28</v>
      </c>
      <c r="K10" s="245"/>
      <c r="L10" s="253"/>
      <c r="M10" s="253"/>
      <c r="N10" s="260">
        <f>K10-(L10+M10)</f>
        <v>0</v>
      </c>
    </row>
    <row r="11" spans="1:14" ht="18.5" x14ac:dyDescent="0.35">
      <c r="A11" s="469" t="s">
        <v>32</v>
      </c>
      <c r="B11" s="470" t="s">
        <v>33</v>
      </c>
      <c r="C11" s="28"/>
      <c r="D11" s="28"/>
      <c r="E11" s="28"/>
      <c r="F11" s="28"/>
      <c r="G11" s="27" t="s">
        <v>24</v>
      </c>
      <c r="H11" s="28" t="s">
        <v>16</v>
      </c>
      <c r="I11" s="28" t="s">
        <v>25</v>
      </c>
      <c r="J11" s="29" t="s">
        <v>34</v>
      </c>
      <c r="K11" s="245">
        <v>14998</v>
      </c>
      <c r="L11" s="52">
        <v>2025.17</v>
      </c>
      <c r="M11" s="52"/>
      <c r="N11" s="260">
        <f>K11-(L11+M11)</f>
        <v>12972.83</v>
      </c>
    </row>
    <row r="12" spans="1:14" ht="18.5" x14ac:dyDescent="0.35">
      <c r="A12" s="469"/>
      <c r="B12" s="470"/>
      <c r="C12" s="28"/>
      <c r="D12" s="28"/>
      <c r="E12" s="28"/>
      <c r="F12" s="28"/>
      <c r="G12" s="27" t="s">
        <v>24</v>
      </c>
      <c r="H12" s="28" t="s">
        <v>17</v>
      </c>
      <c r="I12" s="28" t="s">
        <v>27</v>
      </c>
      <c r="J12" s="29" t="s">
        <v>34</v>
      </c>
      <c r="K12" s="245">
        <v>34001</v>
      </c>
      <c r="L12" s="52">
        <f>677.74+1643.72</f>
        <v>2321.46</v>
      </c>
      <c r="M12" s="52"/>
      <c r="N12" s="260">
        <f>K12-(L12+M12)</f>
        <v>31679.54</v>
      </c>
    </row>
    <row r="13" spans="1:14" ht="18.5" x14ac:dyDescent="0.35">
      <c r="A13" s="469"/>
      <c r="B13" s="470"/>
      <c r="C13" s="28"/>
      <c r="D13" s="28"/>
      <c r="E13" s="28"/>
      <c r="F13" s="28"/>
      <c r="G13" s="27" t="s">
        <v>29</v>
      </c>
      <c r="H13" s="28" t="s">
        <v>30</v>
      </c>
      <c r="I13" s="28" t="s">
        <v>31</v>
      </c>
      <c r="J13" s="29"/>
      <c r="K13" s="245">
        <f>L13+N13</f>
        <v>0</v>
      </c>
      <c r="L13" s="52"/>
      <c r="M13" s="52"/>
      <c r="N13" s="52"/>
    </row>
    <row r="14" spans="1:14" ht="30" customHeight="1" x14ac:dyDescent="0.35">
      <c r="A14" s="469" t="s">
        <v>35</v>
      </c>
      <c r="B14" s="470" t="s">
        <v>36</v>
      </c>
      <c r="C14" s="28"/>
      <c r="D14" s="28"/>
      <c r="E14" s="28"/>
      <c r="F14" s="28"/>
      <c r="G14" s="27" t="s">
        <v>24</v>
      </c>
      <c r="H14" s="28" t="s">
        <v>16</v>
      </c>
      <c r="I14" s="28" t="s">
        <v>25</v>
      </c>
      <c r="J14" s="29" t="s">
        <v>37</v>
      </c>
      <c r="K14" s="245">
        <v>20000</v>
      </c>
      <c r="L14" s="52"/>
      <c r="M14" s="52"/>
      <c r="N14" s="52">
        <v>20000</v>
      </c>
    </row>
    <row r="15" spans="1:14" ht="18.5" x14ac:dyDescent="0.35">
      <c r="A15" s="469"/>
      <c r="B15" s="470"/>
      <c r="C15" s="28"/>
      <c r="D15" s="28"/>
      <c r="E15" s="28"/>
      <c r="F15" s="28"/>
      <c r="G15" s="27" t="s">
        <v>24</v>
      </c>
      <c r="H15" s="28" t="s">
        <v>17</v>
      </c>
      <c r="I15" s="28" t="s">
        <v>27</v>
      </c>
      <c r="J15" s="29" t="s">
        <v>37</v>
      </c>
      <c r="K15" s="245">
        <v>20000</v>
      </c>
      <c r="L15" s="52"/>
      <c r="M15" s="52"/>
      <c r="N15" s="52">
        <v>20000</v>
      </c>
    </row>
    <row r="16" spans="1:14" ht="19" thickBot="1" x14ac:dyDescent="0.4">
      <c r="A16" s="503"/>
      <c r="B16" s="504"/>
      <c r="C16" s="63"/>
      <c r="D16" s="63"/>
      <c r="E16" s="63"/>
      <c r="F16" s="63"/>
      <c r="G16" s="64" t="s">
        <v>29</v>
      </c>
      <c r="H16" s="63" t="s">
        <v>30</v>
      </c>
      <c r="I16" s="63" t="s">
        <v>31</v>
      </c>
      <c r="J16" s="262" t="s">
        <v>37</v>
      </c>
      <c r="K16" s="263"/>
      <c r="L16" s="124"/>
      <c r="M16" s="124"/>
      <c r="N16" s="124">
        <v>20000</v>
      </c>
    </row>
    <row r="17" spans="1:14" ht="33" customHeight="1" thickBot="1" x14ac:dyDescent="0.4">
      <c r="A17" s="490" t="s">
        <v>38</v>
      </c>
      <c r="B17" s="505"/>
      <c r="C17" s="41"/>
      <c r="D17" s="41"/>
      <c r="E17" s="41"/>
      <c r="F17" s="41"/>
      <c r="G17" s="36"/>
      <c r="H17" s="41"/>
      <c r="I17" s="41"/>
      <c r="J17" s="37"/>
      <c r="K17" s="183">
        <f>SUM(K8:K16)</f>
        <v>172499</v>
      </c>
      <c r="L17" s="38">
        <f>SUM(L8:L16)</f>
        <v>35943.619999999995</v>
      </c>
      <c r="M17" s="39"/>
      <c r="N17" s="210">
        <f>SUM(N8:N16)</f>
        <v>156555.38</v>
      </c>
    </row>
    <row r="18" spans="1:14" ht="34.5" customHeight="1" thickBot="1" x14ac:dyDescent="0.4">
      <c r="A18" s="44" t="s">
        <v>39</v>
      </c>
      <c r="B18" s="506" t="s">
        <v>40</v>
      </c>
      <c r="C18" s="507"/>
      <c r="D18" s="507"/>
      <c r="E18" s="507"/>
      <c r="F18" s="507"/>
      <c r="G18" s="507"/>
      <c r="H18" s="507"/>
      <c r="I18" s="507"/>
      <c r="J18" s="507"/>
      <c r="K18" s="507"/>
      <c r="L18" s="507"/>
      <c r="M18" s="507"/>
      <c r="N18" s="508"/>
    </row>
    <row r="19" spans="1:14" ht="45" customHeight="1" x14ac:dyDescent="0.35">
      <c r="A19" s="495" t="s">
        <v>41</v>
      </c>
      <c r="B19" s="499" t="s">
        <v>42</v>
      </c>
      <c r="C19" s="84"/>
      <c r="D19" s="84"/>
      <c r="E19" s="84"/>
      <c r="F19" s="84"/>
      <c r="G19" s="45" t="s">
        <v>24</v>
      </c>
      <c r="H19" s="46" t="s">
        <v>16</v>
      </c>
      <c r="I19" s="46" t="s">
        <v>25</v>
      </c>
      <c r="J19" s="47" t="s">
        <v>43</v>
      </c>
      <c r="K19" s="291">
        <v>51666</v>
      </c>
      <c r="L19" s="292"/>
      <c r="M19" s="325"/>
      <c r="N19" s="293">
        <f t="shared" ref="N19:N24" si="0">K19-(L19+M19)</f>
        <v>51666</v>
      </c>
    </row>
    <row r="20" spans="1:14" ht="34.5" customHeight="1" x14ac:dyDescent="0.35">
      <c r="A20" s="496"/>
      <c r="B20" s="499"/>
      <c r="C20" s="26"/>
      <c r="D20" s="26"/>
      <c r="E20" s="26"/>
      <c r="F20" s="26"/>
      <c r="G20" s="27"/>
      <c r="H20" s="28"/>
      <c r="I20" s="28"/>
      <c r="J20" s="29" t="s">
        <v>44</v>
      </c>
      <c r="K20" s="294">
        <v>3334</v>
      </c>
      <c r="L20" s="295"/>
      <c r="M20" s="326"/>
      <c r="N20" s="293">
        <f t="shared" si="0"/>
        <v>3334</v>
      </c>
    </row>
    <row r="21" spans="1:14" ht="39" customHeight="1" x14ac:dyDescent="0.35">
      <c r="A21" s="496"/>
      <c r="B21" s="499"/>
      <c r="C21" s="26"/>
      <c r="D21" s="26"/>
      <c r="E21" s="26"/>
      <c r="F21" s="26"/>
      <c r="G21" s="27" t="s">
        <v>24</v>
      </c>
      <c r="H21" s="28" t="s">
        <v>17</v>
      </c>
      <c r="I21" s="28" t="s">
        <v>27</v>
      </c>
      <c r="J21" s="29" t="s">
        <v>45</v>
      </c>
      <c r="K21" s="294">
        <v>66666</v>
      </c>
      <c r="L21" s="295"/>
      <c r="M21" s="326"/>
      <c r="N21" s="293">
        <f t="shared" si="0"/>
        <v>66666</v>
      </c>
    </row>
    <row r="22" spans="1:14" ht="33.75" customHeight="1" x14ac:dyDescent="0.35">
      <c r="A22" s="496"/>
      <c r="B22" s="499"/>
      <c r="C22" s="26"/>
      <c r="D22" s="26"/>
      <c r="E22" s="26"/>
      <c r="F22" s="26"/>
      <c r="G22" s="27"/>
      <c r="H22" s="28"/>
      <c r="I22" s="28"/>
      <c r="J22" s="29" t="s">
        <v>46</v>
      </c>
      <c r="K22" s="294">
        <v>3334</v>
      </c>
      <c r="L22" s="295"/>
      <c r="M22" s="326"/>
      <c r="N22" s="293">
        <f t="shared" si="0"/>
        <v>3334</v>
      </c>
    </row>
    <row r="23" spans="1:14" ht="34.5" customHeight="1" x14ac:dyDescent="0.35">
      <c r="A23" s="496"/>
      <c r="B23" s="499"/>
      <c r="C23" s="26"/>
      <c r="D23" s="26"/>
      <c r="E23" s="26"/>
      <c r="F23" s="26"/>
      <c r="G23" s="27" t="s">
        <v>24</v>
      </c>
      <c r="H23" s="28" t="s">
        <v>30</v>
      </c>
      <c r="I23" s="28" t="s">
        <v>31</v>
      </c>
      <c r="J23" s="29" t="s">
        <v>45</v>
      </c>
      <c r="K23" s="294">
        <v>66666</v>
      </c>
      <c r="L23" s="295"/>
      <c r="M23" s="326"/>
      <c r="N23" s="293">
        <f t="shared" si="0"/>
        <v>66666</v>
      </c>
    </row>
    <row r="24" spans="1:14" ht="30.75" customHeight="1" thickBot="1" x14ac:dyDescent="0.4">
      <c r="A24" s="496"/>
      <c r="B24" s="499"/>
      <c r="C24" s="212"/>
      <c r="D24" s="212"/>
      <c r="E24" s="212"/>
      <c r="F24" s="212"/>
      <c r="G24" s="286"/>
      <c r="H24" s="77"/>
      <c r="I24" s="77"/>
      <c r="J24" s="262" t="s">
        <v>37</v>
      </c>
      <c r="K24" s="296">
        <v>13334</v>
      </c>
      <c r="L24" s="297"/>
      <c r="M24" s="327"/>
      <c r="N24" s="293">
        <f t="shared" si="0"/>
        <v>13334</v>
      </c>
    </row>
    <row r="25" spans="1:14" ht="36.75" customHeight="1" thickBot="1" x14ac:dyDescent="0.4">
      <c r="A25" s="490" t="s">
        <v>47</v>
      </c>
      <c r="B25" s="491"/>
      <c r="C25" s="41"/>
      <c r="D25" s="41"/>
      <c r="E25" s="41"/>
      <c r="F25" s="41"/>
      <c r="G25" s="36"/>
      <c r="H25" s="41"/>
      <c r="I25" s="41"/>
      <c r="J25" s="288"/>
      <c r="K25" s="298">
        <f>SUM(K19:K24)</f>
        <v>205000</v>
      </c>
      <c r="L25" s="299">
        <f>SUM(L19:L24)</f>
        <v>0</v>
      </c>
      <c r="M25" s="328"/>
      <c r="N25" s="290">
        <f>SUM(N19:N24)</f>
        <v>205000</v>
      </c>
    </row>
    <row r="26" spans="1:14" ht="33" customHeight="1" thickBot="1" x14ac:dyDescent="0.4">
      <c r="A26" s="287" t="s">
        <v>48</v>
      </c>
      <c r="B26" s="492" t="s">
        <v>49</v>
      </c>
      <c r="C26" s="493"/>
      <c r="D26" s="493"/>
      <c r="E26" s="493"/>
      <c r="F26" s="493"/>
      <c r="G26" s="493"/>
      <c r="H26" s="493"/>
      <c r="I26" s="493"/>
      <c r="J26" s="493"/>
      <c r="K26" s="493"/>
      <c r="L26" s="493"/>
      <c r="M26" s="493"/>
      <c r="N26" s="494"/>
    </row>
    <row r="27" spans="1:14" ht="89.25" customHeight="1" x14ac:dyDescent="0.35">
      <c r="A27" s="495" t="s">
        <v>50</v>
      </c>
      <c r="B27" s="498" t="s">
        <v>51</v>
      </c>
      <c r="C27" s="212"/>
      <c r="D27" s="212"/>
      <c r="E27" s="212"/>
      <c r="F27" s="212"/>
      <c r="G27" s="45" t="s">
        <v>24</v>
      </c>
      <c r="H27" s="46" t="s">
        <v>16</v>
      </c>
      <c r="I27" s="46" t="s">
        <v>25</v>
      </c>
      <c r="J27" s="47" t="s">
        <v>43</v>
      </c>
      <c r="K27" s="291">
        <v>30000</v>
      </c>
      <c r="L27" s="300"/>
      <c r="M27" s="329"/>
      <c r="N27" s="301">
        <f t="shared" ref="N27:N32" si="1">K27-(L27+M27)</f>
        <v>30000</v>
      </c>
    </row>
    <row r="28" spans="1:14" ht="42" customHeight="1" x14ac:dyDescent="0.35">
      <c r="A28" s="496"/>
      <c r="B28" s="499"/>
      <c r="C28" s="212"/>
      <c r="D28" s="212"/>
      <c r="E28" s="212"/>
      <c r="F28" s="212"/>
      <c r="G28" s="27"/>
      <c r="H28" s="28"/>
      <c r="I28" s="28"/>
      <c r="J28" s="29" t="s">
        <v>37</v>
      </c>
      <c r="K28" s="291">
        <v>5000</v>
      </c>
      <c r="L28" s="302"/>
      <c r="M28" s="330"/>
      <c r="N28" s="301">
        <f t="shared" si="1"/>
        <v>5000</v>
      </c>
    </row>
    <row r="29" spans="1:14" ht="36.75" customHeight="1" x14ac:dyDescent="0.35">
      <c r="A29" s="496"/>
      <c r="B29" s="499"/>
      <c r="C29" s="212"/>
      <c r="D29" s="212"/>
      <c r="E29" s="212"/>
      <c r="F29" s="212"/>
      <c r="G29" s="27" t="s">
        <v>24</v>
      </c>
      <c r="H29" s="28" t="s">
        <v>17</v>
      </c>
      <c r="I29" s="28" t="s">
        <v>27</v>
      </c>
      <c r="J29" s="29" t="s">
        <v>43</v>
      </c>
      <c r="K29" s="291">
        <v>30000</v>
      </c>
      <c r="L29" s="302"/>
      <c r="M29" s="330"/>
      <c r="N29" s="301">
        <f t="shared" si="1"/>
        <v>30000</v>
      </c>
    </row>
    <row r="30" spans="1:14" ht="30" customHeight="1" x14ac:dyDescent="0.35">
      <c r="A30" s="496"/>
      <c r="B30" s="499"/>
      <c r="C30" s="212"/>
      <c r="D30" s="212"/>
      <c r="E30" s="212"/>
      <c r="F30" s="212"/>
      <c r="G30" s="27"/>
      <c r="H30" s="28"/>
      <c r="I30" s="28"/>
      <c r="J30" s="29" t="s">
        <v>37</v>
      </c>
      <c r="K30" s="291">
        <v>5000</v>
      </c>
      <c r="L30" s="289"/>
      <c r="M30" s="331"/>
      <c r="N30" s="301">
        <f t="shared" si="1"/>
        <v>5000</v>
      </c>
    </row>
    <row r="31" spans="1:14" ht="43.5" customHeight="1" x14ac:dyDescent="0.35">
      <c r="A31" s="496"/>
      <c r="B31" s="499"/>
      <c r="C31" s="212"/>
      <c r="D31" s="212"/>
      <c r="E31" s="212"/>
      <c r="F31" s="212"/>
      <c r="G31" s="27" t="s">
        <v>24</v>
      </c>
      <c r="H31" s="28" t="s">
        <v>30</v>
      </c>
      <c r="I31" s="28" t="s">
        <v>31</v>
      </c>
      <c r="J31" s="29" t="s">
        <v>43</v>
      </c>
      <c r="K31" s="291">
        <v>30000</v>
      </c>
      <c r="L31" s="302"/>
      <c r="M31" s="330"/>
      <c r="N31" s="301">
        <f t="shared" si="1"/>
        <v>30000</v>
      </c>
    </row>
    <row r="32" spans="1:14" ht="32.25" customHeight="1" thickBot="1" x14ac:dyDescent="0.4">
      <c r="A32" s="497"/>
      <c r="B32" s="500"/>
      <c r="C32" s="32"/>
      <c r="D32" s="32"/>
      <c r="E32" s="32"/>
      <c r="F32" s="32"/>
      <c r="G32" s="53"/>
      <c r="H32" s="54"/>
      <c r="I32" s="54"/>
      <c r="J32" s="55" t="s">
        <v>37</v>
      </c>
      <c r="K32" s="291">
        <v>5000</v>
      </c>
      <c r="L32" s="303"/>
      <c r="M32" s="332"/>
      <c r="N32" s="301">
        <f t="shared" si="1"/>
        <v>5000</v>
      </c>
    </row>
    <row r="33" spans="1:14" ht="39.75" customHeight="1" thickBot="1" x14ac:dyDescent="0.4">
      <c r="A33" s="490" t="s">
        <v>52</v>
      </c>
      <c r="B33" s="491"/>
      <c r="C33" s="58"/>
      <c r="D33" s="58"/>
      <c r="E33" s="58"/>
      <c r="F33" s="58"/>
      <c r="G33" s="59"/>
      <c r="H33" s="58"/>
      <c r="I33" s="58"/>
      <c r="J33" s="58"/>
      <c r="K33" s="304">
        <f>SUM(K27:K32)</f>
        <v>105000</v>
      </c>
      <c r="L33" s="305">
        <f>SUM(L27:L32)</f>
        <v>0</v>
      </c>
      <c r="M33" s="333"/>
      <c r="N33" s="306">
        <f>SUM(N27:N32)</f>
        <v>105000</v>
      </c>
    </row>
    <row r="34" spans="1:14" ht="20.25" customHeight="1" x14ac:dyDescent="0.35">
      <c r="A34" s="501" t="s">
        <v>53</v>
      </c>
      <c r="B34" s="502"/>
      <c r="C34" s="22"/>
      <c r="D34" s="22"/>
      <c r="E34" s="22"/>
      <c r="F34" s="22"/>
      <c r="G34" s="16"/>
      <c r="H34" s="22"/>
      <c r="I34" s="22"/>
      <c r="J34" s="22"/>
      <c r="K34" s="310">
        <f>K33+K25+K17</f>
        <v>482499</v>
      </c>
      <c r="L34" s="310">
        <f>L33+L25+L17</f>
        <v>35943.619999999995</v>
      </c>
      <c r="M34" s="334"/>
      <c r="N34" s="307">
        <f>N33+N25+N17</f>
        <v>466555.38</v>
      </c>
    </row>
    <row r="35" spans="1:14" ht="30.75" customHeight="1" thickBot="1" x14ac:dyDescent="0.4">
      <c r="A35" s="514" t="s">
        <v>54</v>
      </c>
      <c r="B35" s="515"/>
      <c r="C35" s="63"/>
      <c r="D35" s="63"/>
      <c r="E35" s="63"/>
      <c r="F35" s="63"/>
      <c r="G35" s="64" t="s">
        <v>24</v>
      </c>
      <c r="H35" s="63"/>
      <c r="I35" s="63"/>
      <c r="J35" s="63" t="s">
        <v>55</v>
      </c>
      <c r="K35" s="311">
        <f>7/100*K34</f>
        <v>33774.93</v>
      </c>
      <c r="L35" s="311">
        <f>98.06+115.78 + 158.01 + 327.01 + 154.14 + 141.34+ 136.84+ 398.22 + 515.57+341.13</f>
        <v>2386.1000000000004</v>
      </c>
      <c r="M35" s="335"/>
      <c r="N35" s="308">
        <f>7/100*N34</f>
        <v>32658.876600000003</v>
      </c>
    </row>
    <row r="36" spans="1:14" ht="33" customHeight="1" thickBot="1" x14ac:dyDescent="0.4">
      <c r="A36" s="516" t="s">
        <v>56</v>
      </c>
      <c r="B36" s="517"/>
      <c r="C36" s="517"/>
      <c r="D36" s="517"/>
      <c r="E36" s="517"/>
      <c r="F36" s="517"/>
      <c r="G36" s="517"/>
      <c r="H36" s="517"/>
      <c r="I36" s="517"/>
      <c r="J36" s="518"/>
      <c r="K36" s="312">
        <f>K34+K35</f>
        <v>516273.93</v>
      </c>
      <c r="L36" s="372">
        <f>SUM(L34:L35)</f>
        <v>38329.719999999994</v>
      </c>
      <c r="M36" s="336"/>
      <c r="N36" s="309">
        <f>SUM(N34:N35)</f>
        <v>499214.25660000002</v>
      </c>
    </row>
    <row r="37" spans="1:14" ht="42.75" customHeight="1" thickBot="1" x14ac:dyDescent="0.4">
      <c r="A37" s="459" t="s">
        <v>57</v>
      </c>
      <c r="B37" s="460"/>
      <c r="C37" s="460"/>
      <c r="D37" s="460"/>
      <c r="E37" s="460"/>
      <c r="F37" s="460"/>
      <c r="G37" s="460"/>
      <c r="H37" s="460"/>
      <c r="I37" s="460"/>
      <c r="J37" s="460"/>
      <c r="K37" s="460"/>
      <c r="L37" s="460"/>
      <c r="M37" s="460"/>
      <c r="N37" s="461"/>
    </row>
    <row r="38" spans="1:14" ht="36.75" customHeight="1" thickBot="1" x14ac:dyDescent="0.4">
      <c r="A38" s="83" t="s">
        <v>58</v>
      </c>
      <c r="B38" s="519" t="s">
        <v>59</v>
      </c>
      <c r="C38" s="520"/>
      <c r="D38" s="520"/>
      <c r="E38" s="520"/>
      <c r="F38" s="520"/>
      <c r="G38" s="520"/>
      <c r="H38" s="520"/>
      <c r="I38" s="520"/>
      <c r="J38" s="520"/>
      <c r="K38" s="520"/>
      <c r="L38" s="520"/>
      <c r="M38" s="520"/>
      <c r="N38" s="521"/>
    </row>
    <row r="39" spans="1:14" ht="30" customHeight="1" thickBot="1" x14ac:dyDescent="0.4">
      <c r="A39" s="509" t="s">
        <v>60</v>
      </c>
      <c r="B39" s="512" t="s">
        <v>61</v>
      </c>
      <c r="C39" s="22"/>
      <c r="D39" s="22"/>
      <c r="E39" s="22"/>
      <c r="F39" s="22"/>
      <c r="G39" s="16" t="s">
        <v>24</v>
      </c>
      <c r="H39" s="22" t="s">
        <v>17</v>
      </c>
      <c r="I39" s="22" t="s">
        <v>27</v>
      </c>
      <c r="J39" s="22" t="s">
        <v>62</v>
      </c>
      <c r="K39" s="181">
        <v>10000</v>
      </c>
      <c r="L39" s="70"/>
      <c r="M39" s="120"/>
      <c r="N39" s="71">
        <f t="shared" ref="N39:N49" si="2">K39-(L39+M39)</f>
        <v>10000</v>
      </c>
    </row>
    <row r="40" spans="1:14" ht="19" thickBot="1" x14ac:dyDescent="0.4">
      <c r="A40" s="511"/>
      <c r="B40" s="513"/>
      <c r="C40" s="54"/>
      <c r="D40" s="54"/>
      <c r="E40" s="54"/>
      <c r="F40" s="54"/>
      <c r="G40" s="53" t="s">
        <v>24</v>
      </c>
      <c r="H40" s="54" t="s">
        <v>30</v>
      </c>
      <c r="I40" s="54" t="s">
        <v>31</v>
      </c>
      <c r="J40" s="54" t="s">
        <v>62</v>
      </c>
      <c r="K40" s="187">
        <v>10000</v>
      </c>
      <c r="L40" s="56"/>
      <c r="M40" s="57"/>
      <c r="N40" s="71">
        <f t="shared" si="2"/>
        <v>10000</v>
      </c>
    </row>
    <row r="41" spans="1:14" ht="30" customHeight="1" thickBot="1" x14ac:dyDescent="0.4">
      <c r="A41" s="509" t="s">
        <v>63</v>
      </c>
      <c r="B41" s="512" t="s">
        <v>64</v>
      </c>
      <c r="C41" s="22"/>
      <c r="D41" s="22"/>
      <c r="E41" s="22"/>
      <c r="F41" s="22"/>
      <c r="G41" s="16" t="s">
        <v>24</v>
      </c>
      <c r="H41" s="22" t="s">
        <v>16</v>
      </c>
      <c r="I41" s="22" t="s">
        <v>25</v>
      </c>
      <c r="J41" s="22" t="s">
        <v>62</v>
      </c>
      <c r="K41" s="181">
        <v>5000</v>
      </c>
      <c r="L41" s="74"/>
      <c r="M41" s="337"/>
      <c r="N41" s="71">
        <f t="shared" si="2"/>
        <v>5000</v>
      </c>
    </row>
    <row r="42" spans="1:14" ht="19" thickBot="1" x14ac:dyDescent="0.4">
      <c r="A42" s="510"/>
      <c r="B42" s="470"/>
      <c r="C42" s="28"/>
      <c r="D42" s="28"/>
      <c r="E42" s="28"/>
      <c r="F42" s="28"/>
      <c r="G42" s="27" t="s">
        <v>24</v>
      </c>
      <c r="H42" s="28" t="s">
        <v>17</v>
      </c>
      <c r="I42" s="28" t="s">
        <v>27</v>
      </c>
      <c r="J42" s="28" t="s">
        <v>62</v>
      </c>
      <c r="K42" s="193">
        <v>5000</v>
      </c>
      <c r="L42" s="76"/>
      <c r="M42" s="338"/>
      <c r="N42" s="71">
        <f t="shared" si="2"/>
        <v>5000</v>
      </c>
    </row>
    <row r="43" spans="1:14" ht="19" thickBot="1" x14ac:dyDescent="0.4">
      <c r="A43" s="511"/>
      <c r="B43" s="513"/>
      <c r="C43" s="54"/>
      <c r="D43" s="54"/>
      <c r="E43" s="54"/>
      <c r="F43" s="54"/>
      <c r="G43" s="53" t="s">
        <v>24</v>
      </c>
      <c r="H43" s="54" t="s">
        <v>30</v>
      </c>
      <c r="I43" s="54" t="s">
        <v>31</v>
      </c>
      <c r="J43" s="54" t="s">
        <v>62</v>
      </c>
      <c r="K43" s="187">
        <v>5000</v>
      </c>
      <c r="L43" s="285"/>
      <c r="M43" s="339"/>
      <c r="N43" s="71">
        <f t="shared" si="2"/>
        <v>5000</v>
      </c>
    </row>
    <row r="44" spans="1:14" ht="45" customHeight="1" thickBot="1" x14ac:dyDescent="0.4">
      <c r="A44" s="509" t="s">
        <v>65</v>
      </c>
      <c r="B44" s="512" t="s">
        <v>66</v>
      </c>
      <c r="C44" s="22"/>
      <c r="D44" s="22"/>
      <c r="E44" s="22"/>
      <c r="F44" s="22"/>
      <c r="G44" s="16" t="s">
        <v>24</v>
      </c>
      <c r="H44" s="22" t="s">
        <v>16</v>
      </c>
      <c r="I44" s="22" t="s">
        <v>25</v>
      </c>
      <c r="J44" s="22" t="s">
        <v>62</v>
      </c>
      <c r="K44" s="181">
        <v>11000</v>
      </c>
      <c r="L44" s="114"/>
      <c r="M44" s="25"/>
      <c r="N44" s="71">
        <f t="shared" si="2"/>
        <v>11000</v>
      </c>
    </row>
    <row r="45" spans="1:14" ht="19" thickBot="1" x14ac:dyDescent="0.4">
      <c r="A45" s="510"/>
      <c r="B45" s="470"/>
      <c r="C45" s="28"/>
      <c r="D45" s="28"/>
      <c r="E45" s="28"/>
      <c r="F45" s="28"/>
      <c r="G45" s="27" t="s">
        <v>24</v>
      </c>
      <c r="H45" s="28" t="s">
        <v>17</v>
      </c>
      <c r="I45" s="28" t="s">
        <v>27</v>
      </c>
      <c r="J45" s="28" t="s">
        <v>62</v>
      </c>
      <c r="K45" s="193">
        <v>11000</v>
      </c>
      <c r="L45" s="50"/>
      <c r="M45" s="51"/>
      <c r="N45" s="71">
        <f t="shared" si="2"/>
        <v>11000</v>
      </c>
    </row>
    <row r="46" spans="1:14" ht="19" thickBot="1" x14ac:dyDescent="0.4">
      <c r="A46" s="511"/>
      <c r="B46" s="513"/>
      <c r="C46" s="54"/>
      <c r="D46" s="54"/>
      <c r="E46" s="54"/>
      <c r="F46" s="54"/>
      <c r="G46" s="53" t="s">
        <v>24</v>
      </c>
      <c r="H46" s="54" t="s">
        <v>30</v>
      </c>
      <c r="I46" s="54" t="s">
        <v>31</v>
      </c>
      <c r="J46" s="54" t="s">
        <v>62</v>
      </c>
      <c r="K46" s="187">
        <v>11000</v>
      </c>
      <c r="L46" s="56"/>
      <c r="M46" s="57"/>
      <c r="N46" s="71">
        <f t="shared" si="2"/>
        <v>11000</v>
      </c>
    </row>
    <row r="47" spans="1:14" ht="30" customHeight="1" thickBot="1" x14ac:dyDescent="0.4">
      <c r="A47" s="509" t="s">
        <v>67</v>
      </c>
      <c r="B47" s="512" t="s">
        <v>68</v>
      </c>
      <c r="C47" s="22"/>
      <c r="D47" s="22"/>
      <c r="E47" s="22"/>
      <c r="F47" s="22"/>
      <c r="G47" s="16" t="s">
        <v>24</v>
      </c>
      <c r="H47" s="22" t="s">
        <v>16</v>
      </c>
      <c r="I47" s="22" t="s">
        <v>25</v>
      </c>
      <c r="J47" s="22" t="s">
        <v>62</v>
      </c>
      <c r="K47" s="181">
        <v>10000</v>
      </c>
      <c r="L47" s="114"/>
      <c r="M47" s="25"/>
      <c r="N47" s="71">
        <f t="shared" si="2"/>
        <v>10000</v>
      </c>
    </row>
    <row r="48" spans="1:14" ht="19" thickBot="1" x14ac:dyDescent="0.4">
      <c r="A48" s="510"/>
      <c r="B48" s="470"/>
      <c r="C48" s="28"/>
      <c r="D48" s="28"/>
      <c r="E48" s="28"/>
      <c r="F48" s="28"/>
      <c r="G48" s="27" t="s">
        <v>24</v>
      </c>
      <c r="H48" s="28" t="s">
        <v>17</v>
      </c>
      <c r="I48" s="28" t="s">
        <v>27</v>
      </c>
      <c r="J48" s="28" t="s">
        <v>62</v>
      </c>
      <c r="K48" s="193">
        <v>50000</v>
      </c>
      <c r="L48" s="52"/>
      <c r="M48" s="31"/>
      <c r="N48" s="71">
        <f t="shared" si="2"/>
        <v>50000</v>
      </c>
    </row>
    <row r="49" spans="1:14" ht="19" thickBot="1" x14ac:dyDescent="0.4">
      <c r="A49" s="511"/>
      <c r="B49" s="513"/>
      <c r="C49" s="54"/>
      <c r="D49" s="54"/>
      <c r="E49" s="54"/>
      <c r="F49" s="54"/>
      <c r="G49" s="53" t="s">
        <v>24</v>
      </c>
      <c r="H49" s="54" t="s">
        <v>30</v>
      </c>
      <c r="I49" s="54" t="s">
        <v>31</v>
      </c>
      <c r="J49" s="54" t="s">
        <v>62</v>
      </c>
      <c r="K49" s="187">
        <v>50000</v>
      </c>
      <c r="L49" s="56"/>
      <c r="M49" s="57"/>
      <c r="N49" s="71">
        <f t="shared" si="2"/>
        <v>50000</v>
      </c>
    </row>
    <row r="50" spans="1:14" ht="30" customHeight="1" x14ac:dyDescent="0.35">
      <c r="A50" s="525" t="s">
        <v>69</v>
      </c>
      <c r="B50" s="526" t="s">
        <v>70</v>
      </c>
      <c r="C50" s="46"/>
      <c r="D50" s="46"/>
      <c r="E50" s="46"/>
      <c r="F50" s="46"/>
      <c r="G50" s="45" t="s">
        <v>24</v>
      </c>
      <c r="H50" s="46" t="s">
        <v>16</v>
      </c>
      <c r="I50" s="46" t="s">
        <v>25</v>
      </c>
      <c r="J50" s="46" t="s">
        <v>71</v>
      </c>
      <c r="K50" s="192">
        <f>L50+N50</f>
        <v>0</v>
      </c>
      <c r="L50" s="75">
        <v>0</v>
      </c>
      <c r="M50" s="80"/>
      <c r="N50" s="219">
        <v>0</v>
      </c>
    </row>
    <row r="51" spans="1:14" ht="18.5" x14ac:dyDescent="0.35">
      <c r="A51" s="510"/>
      <c r="B51" s="470"/>
      <c r="C51" s="28"/>
      <c r="D51" s="28"/>
      <c r="E51" s="28"/>
      <c r="F51" s="28"/>
      <c r="G51" s="27" t="s">
        <v>24</v>
      </c>
      <c r="H51" s="28" t="s">
        <v>17</v>
      </c>
      <c r="I51" s="28" t="s">
        <v>27</v>
      </c>
      <c r="J51" s="28" t="s">
        <v>71</v>
      </c>
      <c r="K51" s="193">
        <f>L51+N51</f>
        <v>0</v>
      </c>
      <c r="L51" s="52">
        <v>0</v>
      </c>
      <c r="M51" s="31"/>
      <c r="N51" s="209">
        <v>0</v>
      </c>
    </row>
    <row r="52" spans="1:14" ht="19" thickBot="1" x14ac:dyDescent="0.4">
      <c r="A52" s="511"/>
      <c r="B52" s="513"/>
      <c r="C52" s="54"/>
      <c r="D52" s="54"/>
      <c r="E52" s="54"/>
      <c r="F52" s="54"/>
      <c r="G52" s="53" t="s">
        <v>29</v>
      </c>
      <c r="H52" s="54" t="s">
        <v>30</v>
      </c>
      <c r="I52" s="54" t="s">
        <v>31</v>
      </c>
      <c r="J52" s="54" t="s">
        <v>71</v>
      </c>
      <c r="K52" s="187">
        <f>L52+N52</f>
        <v>0</v>
      </c>
      <c r="L52" s="81">
        <v>0</v>
      </c>
      <c r="M52" s="82"/>
      <c r="N52" s="220">
        <v>0</v>
      </c>
    </row>
    <row r="53" spans="1:14" ht="33" customHeight="1" thickBot="1" x14ac:dyDescent="0.4">
      <c r="A53" s="527" t="s">
        <v>72</v>
      </c>
      <c r="B53" s="528"/>
      <c r="C53" s="246"/>
      <c r="D53" s="246"/>
      <c r="E53" s="246"/>
      <c r="F53" s="246"/>
      <c r="G53" s="247"/>
      <c r="H53" s="246"/>
      <c r="I53" s="246"/>
      <c r="J53" s="246"/>
      <c r="K53" s="284">
        <f>SUM(K39:K52)</f>
        <v>178000</v>
      </c>
      <c r="L53" s="264">
        <f>SUM(L39:L52)</f>
        <v>0</v>
      </c>
      <c r="M53" s="340"/>
      <c r="N53" s="251">
        <f>SUM(N39:N52)</f>
        <v>178000</v>
      </c>
    </row>
    <row r="54" spans="1:14" ht="34.5" customHeight="1" thickBot="1" x14ac:dyDescent="0.4">
      <c r="A54" s="83" t="s">
        <v>73</v>
      </c>
      <c r="B54" s="519" t="s">
        <v>74</v>
      </c>
      <c r="C54" s="520"/>
      <c r="D54" s="520"/>
      <c r="E54" s="520"/>
      <c r="F54" s="520"/>
      <c r="G54" s="520"/>
      <c r="H54" s="520"/>
      <c r="I54" s="520"/>
      <c r="J54" s="520"/>
      <c r="K54" s="520"/>
      <c r="L54" s="520"/>
      <c r="M54" s="520"/>
      <c r="N54" s="521"/>
    </row>
    <row r="55" spans="1:14" ht="78.75" customHeight="1" thickBot="1" x14ac:dyDescent="0.4">
      <c r="A55" s="509" t="s">
        <v>75</v>
      </c>
      <c r="B55" s="522" t="s">
        <v>76</v>
      </c>
      <c r="C55" s="22"/>
      <c r="D55" s="22"/>
      <c r="E55" s="22"/>
      <c r="F55" s="22"/>
      <c r="G55" s="16" t="s">
        <v>24</v>
      </c>
      <c r="H55" s="22" t="s">
        <v>17</v>
      </c>
      <c r="I55" s="22" t="s">
        <v>27</v>
      </c>
      <c r="J55" s="22" t="s">
        <v>77</v>
      </c>
      <c r="K55" s="181">
        <v>18000</v>
      </c>
      <c r="L55" s="114"/>
      <c r="M55" s="25"/>
      <c r="N55" s="208">
        <f>K55-(L55+M55)</f>
        <v>18000</v>
      </c>
    </row>
    <row r="56" spans="1:14" s="10" customFormat="1" ht="19" thickBot="1" x14ac:dyDescent="0.4">
      <c r="A56" s="510"/>
      <c r="B56" s="523"/>
      <c r="C56" s="28"/>
      <c r="D56" s="28"/>
      <c r="E56" s="28"/>
      <c r="F56" s="28"/>
      <c r="G56" s="27"/>
      <c r="H56" s="28"/>
      <c r="I56" s="28"/>
      <c r="J56" s="28" t="s">
        <v>78</v>
      </c>
      <c r="K56" s="193">
        <v>6000</v>
      </c>
      <c r="L56" s="52"/>
      <c r="M56" s="31"/>
      <c r="N56" s="208">
        <f>K56-(L56+M56)</f>
        <v>6000</v>
      </c>
    </row>
    <row r="57" spans="1:14" s="10" customFormat="1" ht="18.5" x14ac:dyDescent="0.35">
      <c r="A57" s="510"/>
      <c r="B57" s="523"/>
      <c r="C57" s="28"/>
      <c r="D57" s="28"/>
      <c r="E57" s="28"/>
      <c r="F57" s="28"/>
      <c r="G57" s="27"/>
      <c r="H57" s="28"/>
      <c r="I57" s="28"/>
      <c r="J57" s="28" t="s">
        <v>37</v>
      </c>
      <c r="K57" s="193">
        <v>15000</v>
      </c>
      <c r="L57" s="52"/>
      <c r="M57" s="31"/>
      <c r="N57" s="208">
        <f>K57-(L57+M57)</f>
        <v>15000</v>
      </c>
    </row>
    <row r="58" spans="1:14" s="10" customFormat="1" ht="18.5" x14ac:dyDescent="0.35">
      <c r="A58" s="510"/>
      <c r="B58" s="523"/>
      <c r="C58" s="28"/>
      <c r="D58" s="28"/>
      <c r="E58" s="28"/>
      <c r="F58" s="28"/>
      <c r="G58" s="27"/>
      <c r="H58" s="28"/>
      <c r="I58" s="28"/>
      <c r="J58" s="28"/>
      <c r="K58" s="193">
        <f>L58+N58</f>
        <v>0</v>
      </c>
      <c r="L58" s="52"/>
      <c r="M58" s="31"/>
      <c r="N58" s="209"/>
    </row>
    <row r="59" spans="1:14" s="10" customFormat="1" ht="18.5" x14ac:dyDescent="0.35">
      <c r="A59" s="510"/>
      <c r="B59" s="523"/>
      <c r="C59" s="28"/>
      <c r="D59" s="28"/>
      <c r="E59" s="28"/>
      <c r="F59" s="28"/>
      <c r="G59" s="27" t="s">
        <v>29</v>
      </c>
      <c r="H59" s="28" t="s">
        <v>30</v>
      </c>
      <c r="I59" s="28" t="s">
        <v>31</v>
      </c>
      <c r="J59" s="28" t="s">
        <v>77</v>
      </c>
      <c r="K59" s="193"/>
      <c r="L59" s="52"/>
      <c r="M59" s="31"/>
      <c r="N59" s="209">
        <f t="shared" ref="N59:N69" si="3">K59-(L59+M59)</f>
        <v>0</v>
      </c>
    </row>
    <row r="60" spans="1:14" s="10" customFormat="1" ht="18.5" x14ac:dyDescent="0.35">
      <c r="A60" s="510"/>
      <c r="B60" s="523"/>
      <c r="C60" s="28"/>
      <c r="D60" s="28"/>
      <c r="E60" s="28"/>
      <c r="F60" s="28"/>
      <c r="G60" s="27"/>
      <c r="H60" s="28"/>
      <c r="I60" s="28"/>
      <c r="J60" s="28" t="s">
        <v>37</v>
      </c>
      <c r="K60" s="193"/>
      <c r="L60" s="52"/>
      <c r="M60" s="31"/>
      <c r="N60" s="209">
        <f t="shared" si="3"/>
        <v>0</v>
      </c>
    </row>
    <row r="61" spans="1:14" s="10" customFormat="1" ht="19" thickBot="1" x14ac:dyDescent="0.4">
      <c r="A61" s="511"/>
      <c r="B61" s="524"/>
      <c r="C61" s="54"/>
      <c r="D61" s="54"/>
      <c r="E61" s="54"/>
      <c r="F61" s="54"/>
      <c r="G61" s="53"/>
      <c r="H61" s="54"/>
      <c r="I61" s="54"/>
      <c r="J61" s="90"/>
      <c r="K61" s="187"/>
      <c r="L61" s="79"/>
      <c r="M61" s="121"/>
      <c r="N61" s="209">
        <f t="shared" si="3"/>
        <v>0</v>
      </c>
    </row>
    <row r="62" spans="1:14" s="10" customFormat="1" ht="40.5" customHeight="1" x14ac:dyDescent="0.35">
      <c r="A62" s="509" t="s">
        <v>79</v>
      </c>
      <c r="B62" s="522" t="s">
        <v>80</v>
      </c>
      <c r="C62" s="22"/>
      <c r="D62" s="22"/>
      <c r="E62" s="22"/>
      <c r="F62" s="22"/>
      <c r="G62" s="16" t="s">
        <v>24</v>
      </c>
      <c r="H62" s="22" t="s">
        <v>17</v>
      </c>
      <c r="I62" s="22" t="s">
        <v>27</v>
      </c>
      <c r="J62" s="22" t="s">
        <v>78</v>
      </c>
      <c r="K62" s="313">
        <v>20000</v>
      </c>
      <c r="L62" s="114"/>
      <c r="M62" s="25"/>
      <c r="N62" s="209">
        <f t="shared" si="3"/>
        <v>20000</v>
      </c>
    </row>
    <row r="63" spans="1:14" s="10" customFormat="1" ht="40.5" customHeight="1" x14ac:dyDescent="0.35">
      <c r="A63" s="510"/>
      <c r="B63" s="523"/>
      <c r="C63" s="28"/>
      <c r="D63" s="28"/>
      <c r="E63" s="28"/>
      <c r="F63" s="28"/>
      <c r="G63" s="27"/>
      <c r="H63" s="28"/>
      <c r="I63" s="28"/>
      <c r="J63" s="28" t="s">
        <v>37</v>
      </c>
      <c r="K63" s="193">
        <v>40000</v>
      </c>
      <c r="L63" s="52"/>
      <c r="M63" s="31"/>
      <c r="N63" s="209">
        <f t="shared" si="3"/>
        <v>40000</v>
      </c>
    </row>
    <row r="64" spans="1:14" s="10" customFormat="1" ht="40.5" customHeight="1" x14ac:dyDescent="0.35">
      <c r="A64" s="510"/>
      <c r="B64" s="523"/>
      <c r="C64" s="28"/>
      <c r="D64" s="28"/>
      <c r="E64" s="28"/>
      <c r="F64" s="28"/>
      <c r="G64" s="27" t="s">
        <v>24</v>
      </c>
      <c r="H64" s="28" t="s">
        <v>16</v>
      </c>
      <c r="I64" s="28" t="s">
        <v>25</v>
      </c>
      <c r="J64" s="28" t="s">
        <v>81</v>
      </c>
      <c r="K64" s="193">
        <v>10000</v>
      </c>
      <c r="L64" s="52">
        <f>45.94+266.61+2070.32+ 230.71+47.75</f>
        <v>2661.3300000000004</v>
      </c>
      <c r="M64" s="31"/>
      <c r="N64" s="209">
        <f t="shared" si="3"/>
        <v>7338.67</v>
      </c>
    </row>
    <row r="65" spans="1:14" s="10" customFormat="1" ht="40.5" customHeight="1" x14ac:dyDescent="0.35">
      <c r="A65" s="510"/>
      <c r="B65" s="523"/>
      <c r="C65" s="28"/>
      <c r="D65" s="28"/>
      <c r="E65" s="28"/>
      <c r="F65" s="28"/>
      <c r="G65" s="27"/>
      <c r="H65" s="28"/>
      <c r="I65" s="28"/>
      <c r="J65" s="28" t="s">
        <v>82</v>
      </c>
      <c r="K65" s="193">
        <v>15000</v>
      </c>
      <c r="L65" s="52">
        <f>8732.15 + 253.42</f>
        <v>8985.57</v>
      </c>
      <c r="M65" s="31"/>
      <c r="N65" s="209">
        <f t="shared" si="3"/>
        <v>6014.43</v>
      </c>
    </row>
    <row r="66" spans="1:14" s="10" customFormat="1" ht="48" customHeight="1" x14ac:dyDescent="0.35">
      <c r="A66" s="510"/>
      <c r="B66" s="523"/>
      <c r="C66" s="28"/>
      <c r="D66" s="28"/>
      <c r="E66" s="28"/>
      <c r="F66" s="28"/>
      <c r="G66" s="27" t="s">
        <v>29</v>
      </c>
      <c r="H66" s="28" t="s">
        <v>30</v>
      </c>
      <c r="I66" s="28" t="s">
        <v>31</v>
      </c>
      <c r="J66" s="28" t="s">
        <v>83</v>
      </c>
      <c r="K66" s="193"/>
      <c r="L66" s="52"/>
      <c r="M66" s="31"/>
      <c r="N66" s="209">
        <f t="shared" si="3"/>
        <v>0</v>
      </c>
    </row>
    <row r="67" spans="1:14" s="10" customFormat="1" ht="47" customHeight="1" thickBot="1" x14ac:dyDescent="0.4">
      <c r="A67" s="511"/>
      <c r="B67" s="524"/>
      <c r="C67" s="54"/>
      <c r="D67" s="54"/>
      <c r="E67" s="54"/>
      <c r="F67" s="54"/>
      <c r="G67" s="90"/>
      <c r="H67" s="90"/>
      <c r="I67" s="90"/>
      <c r="J67" s="91" t="s">
        <v>37</v>
      </c>
      <c r="K67" s="187"/>
      <c r="L67" s="92"/>
      <c r="M67" s="341"/>
      <c r="N67" s="209">
        <f t="shared" si="3"/>
        <v>0</v>
      </c>
    </row>
    <row r="68" spans="1:14" s="10" customFormat="1" ht="45" customHeight="1" x14ac:dyDescent="0.35">
      <c r="A68" s="525" t="s">
        <v>84</v>
      </c>
      <c r="B68" s="526" t="s">
        <v>85</v>
      </c>
      <c r="C68" s="46"/>
      <c r="D68" s="46"/>
      <c r="E68" s="46"/>
      <c r="F68" s="46"/>
      <c r="G68" s="45" t="s">
        <v>24</v>
      </c>
      <c r="H68" s="46" t="s">
        <v>17</v>
      </c>
      <c r="I68" s="46" t="s">
        <v>27</v>
      </c>
      <c r="J68" s="46" t="s">
        <v>83</v>
      </c>
      <c r="K68" s="192">
        <v>40000</v>
      </c>
      <c r="L68" s="75"/>
      <c r="M68" s="80"/>
      <c r="N68" s="209">
        <f t="shared" si="3"/>
        <v>40000</v>
      </c>
    </row>
    <row r="69" spans="1:14" s="10" customFormat="1" ht="19" thickBot="1" x14ac:dyDescent="0.4">
      <c r="A69" s="511"/>
      <c r="B69" s="513"/>
      <c r="C69" s="54"/>
      <c r="D69" s="54"/>
      <c r="E69" s="54"/>
      <c r="F69" s="54"/>
      <c r="G69" s="53" t="s">
        <v>29</v>
      </c>
      <c r="H69" s="54" t="s">
        <v>30</v>
      </c>
      <c r="I69" s="54" t="s">
        <v>31</v>
      </c>
      <c r="J69" s="54" t="s">
        <v>83</v>
      </c>
      <c r="K69" s="187"/>
      <c r="L69" s="79"/>
      <c r="M69" s="121"/>
      <c r="N69" s="209">
        <f t="shared" si="3"/>
        <v>0</v>
      </c>
    </row>
    <row r="70" spans="1:14" s="10" customFormat="1" ht="32.25" customHeight="1" thickBot="1" x14ac:dyDescent="0.4">
      <c r="A70" s="527" t="s">
        <v>86</v>
      </c>
      <c r="B70" s="528"/>
      <c r="C70" s="246"/>
      <c r="D70" s="246"/>
      <c r="E70" s="246"/>
      <c r="F70" s="246"/>
      <c r="G70" s="247"/>
      <c r="H70" s="246"/>
      <c r="I70" s="246"/>
      <c r="J70" s="246"/>
      <c r="K70" s="283">
        <f>SUM(K55:K69)</f>
        <v>164000</v>
      </c>
      <c r="L70" s="264">
        <f>SUM(L55:L69)</f>
        <v>11646.9</v>
      </c>
      <c r="M70" s="340"/>
      <c r="N70" s="251">
        <f>SUM(N55:N69)</f>
        <v>152353.1</v>
      </c>
    </row>
    <row r="71" spans="1:14" s="10" customFormat="1" ht="34.5" customHeight="1" thickBot="1" x14ac:dyDescent="0.4">
      <c r="A71" s="93" t="s">
        <v>87</v>
      </c>
      <c r="B71" s="519" t="s">
        <v>88</v>
      </c>
      <c r="C71" s="520"/>
      <c r="D71" s="520"/>
      <c r="E71" s="520"/>
      <c r="F71" s="520"/>
      <c r="G71" s="520"/>
      <c r="H71" s="520"/>
      <c r="I71" s="520"/>
      <c r="J71" s="520"/>
      <c r="K71" s="520"/>
      <c r="L71" s="520"/>
      <c r="M71" s="520"/>
      <c r="N71" s="521"/>
    </row>
    <row r="72" spans="1:14" s="10" customFormat="1" ht="78.75" customHeight="1" x14ac:dyDescent="0.35">
      <c r="A72" s="495" t="s">
        <v>89</v>
      </c>
      <c r="B72" s="536" t="s">
        <v>90</v>
      </c>
      <c r="C72" s="46"/>
      <c r="D72" s="46"/>
      <c r="E72" s="46"/>
      <c r="F72" s="46"/>
      <c r="G72" s="45" t="s">
        <v>24</v>
      </c>
      <c r="H72" s="46" t="s">
        <v>16</v>
      </c>
      <c r="I72" s="46" t="s">
        <v>25</v>
      </c>
      <c r="J72" s="46" t="s">
        <v>71</v>
      </c>
      <c r="K72" s="46"/>
      <c r="L72" s="46"/>
      <c r="M72" s="94"/>
      <c r="N72" s="226"/>
    </row>
    <row r="73" spans="1:14" s="10" customFormat="1" ht="18.5" x14ac:dyDescent="0.35">
      <c r="A73" s="496"/>
      <c r="B73" s="537"/>
      <c r="C73" s="28"/>
      <c r="D73" s="28"/>
      <c r="E73" s="28"/>
      <c r="F73" s="28"/>
      <c r="G73" s="27" t="s">
        <v>24</v>
      </c>
      <c r="H73" s="28" t="s">
        <v>17</v>
      </c>
      <c r="I73" s="28" t="s">
        <v>27</v>
      </c>
      <c r="J73" s="28" t="s">
        <v>71</v>
      </c>
      <c r="K73" s="28"/>
      <c r="L73" s="28"/>
      <c r="M73" s="95"/>
      <c r="N73" s="227"/>
    </row>
    <row r="74" spans="1:14" s="10" customFormat="1" ht="19" thickBot="1" x14ac:dyDescent="0.4">
      <c r="A74" s="497"/>
      <c r="B74" s="538"/>
      <c r="C74" s="54"/>
      <c r="D74" s="54"/>
      <c r="E74" s="54"/>
      <c r="F74" s="54"/>
      <c r="G74" s="53" t="s">
        <v>29</v>
      </c>
      <c r="H74" s="54" t="s">
        <v>30</v>
      </c>
      <c r="I74" s="54" t="s">
        <v>31</v>
      </c>
      <c r="J74" s="54" t="s">
        <v>71</v>
      </c>
      <c r="K74" s="54"/>
      <c r="L74" s="54"/>
      <c r="M74" s="96"/>
      <c r="N74" s="228"/>
    </row>
    <row r="75" spans="1:14" s="10" customFormat="1" ht="31.5" customHeight="1" x14ac:dyDescent="0.35">
      <c r="A75" s="495" t="s">
        <v>91</v>
      </c>
      <c r="B75" s="536" t="s">
        <v>92</v>
      </c>
      <c r="C75" s="46"/>
      <c r="D75" s="46"/>
      <c r="E75" s="46"/>
      <c r="F75" s="46"/>
      <c r="G75" s="45" t="s">
        <v>24</v>
      </c>
      <c r="H75" s="46" t="s">
        <v>16</v>
      </c>
      <c r="I75" s="46" t="s">
        <v>25</v>
      </c>
      <c r="J75" s="46" t="s">
        <v>93</v>
      </c>
      <c r="K75" s="97">
        <v>350000</v>
      </c>
      <c r="L75" s="97"/>
      <c r="M75" s="98"/>
      <c r="N75" s="229">
        <f>K75-(L75+M75)</f>
        <v>350000</v>
      </c>
    </row>
    <row r="76" spans="1:14" s="10" customFormat="1" ht="19" customHeight="1" x14ac:dyDescent="0.35">
      <c r="A76" s="496"/>
      <c r="B76" s="537"/>
      <c r="C76" s="46"/>
      <c r="D76" s="46"/>
      <c r="E76" s="46"/>
      <c r="F76" s="46"/>
      <c r="G76" s="45"/>
      <c r="H76" s="46"/>
      <c r="I76" s="46"/>
      <c r="J76" s="46" t="s">
        <v>34</v>
      </c>
      <c r="K76" s="97">
        <v>17500</v>
      </c>
      <c r="L76" s="97"/>
      <c r="M76" s="98"/>
      <c r="N76" s="229">
        <f>K76-(L76+M76)</f>
        <v>17500</v>
      </c>
    </row>
    <row r="77" spans="1:14" s="10" customFormat="1" ht="18.5" x14ac:dyDescent="0.35">
      <c r="A77" s="496"/>
      <c r="B77" s="537"/>
      <c r="C77" s="28"/>
      <c r="D77" s="28"/>
      <c r="E77" s="28"/>
      <c r="F77" s="28"/>
      <c r="G77" s="27" t="s">
        <v>24</v>
      </c>
      <c r="H77" s="28" t="s">
        <v>17</v>
      </c>
      <c r="I77" s="28" t="s">
        <v>27</v>
      </c>
      <c r="J77" s="28" t="s">
        <v>93</v>
      </c>
      <c r="K77" s="97">
        <v>100000</v>
      </c>
      <c r="L77" s="99"/>
      <c r="M77" s="100"/>
      <c r="N77" s="229">
        <f>K77-(L77+M77)</f>
        <v>100000</v>
      </c>
    </row>
    <row r="78" spans="1:14" s="10" customFormat="1" ht="18.5" x14ac:dyDescent="0.35">
      <c r="A78" s="496"/>
      <c r="B78" s="537"/>
      <c r="C78" s="63"/>
      <c r="D78" s="63"/>
      <c r="E78" s="63"/>
      <c r="F78" s="63"/>
      <c r="G78" s="64"/>
      <c r="H78" s="63"/>
      <c r="I78" s="63"/>
      <c r="J78" s="63" t="s">
        <v>34</v>
      </c>
      <c r="K78" s="97">
        <v>20000</v>
      </c>
      <c r="L78" s="101"/>
      <c r="M78" s="102"/>
      <c r="N78" s="229">
        <f>K78-(L78+M78)</f>
        <v>20000</v>
      </c>
    </row>
    <row r="79" spans="1:14" s="10" customFormat="1" ht="19" thickBot="1" x14ac:dyDescent="0.4">
      <c r="A79" s="497"/>
      <c r="B79" s="538"/>
      <c r="C79" s="63"/>
      <c r="D79" s="63"/>
      <c r="E79" s="63"/>
      <c r="F79" s="63"/>
      <c r="G79" s="64" t="s">
        <v>29</v>
      </c>
      <c r="H79" s="63" t="s">
        <v>30</v>
      </c>
      <c r="I79" s="63" t="s">
        <v>31</v>
      </c>
      <c r="J79" s="63" t="s">
        <v>94</v>
      </c>
      <c r="K79" s="314"/>
      <c r="L79" s="103"/>
      <c r="M79" s="104"/>
      <c r="N79" s="229">
        <f>K79-(L79+M79)</f>
        <v>0</v>
      </c>
    </row>
    <row r="80" spans="1:14" s="10" customFormat="1" ht="28.5" customHeight="1" thickBot="1" x14ac:dyDescent="0.4">
      <c r="A80" s="490" t="s">
        <v>95</v>
      </c>
      <c r="B80" s="491"/>
      <c r="C80" s="41"/>
      <c r="D80" s="41"/>
      <c r="E80" s="41"/>
      <c r="F80" s="41"/>
      <c r="G80" s="36"/>
      <c r="H80" s="41"/>
      <c r="I80" s="41"/>
      <c r="J80" s="37"/>
      <c r="K80" s="315">
        <f>SUM(K72:K79)</f>
        <v>487500</v>
      </c>
      <c r="L80" s="105">
        <f>SUM(L72:L79)</f>
        <v>0</v>
      </c>
      <c r="M80" s="106"/>
      <c r="N80" s="233">
        <f>SUM(N72:N79)</f>
        <v>487500</v>
      </c>
    </row>
    <row r="81" spans="1:14" s="10" customFormat="1" ht="30" customHeight="1" thickBot="1" x14ac:dyDescent="0.4">
      <c r="A81" s="278" t="s">
        <v>96</v>
      </c>
      <c r="B81" s="519" t="s">
        <v>97</v>
      </c>
      <c r="C81" s="520"/>
      <c r="D81" s="520"/>
      <c r="E81" s="520"/>
      <c r="F81" s="520"/>
      <c r="G81" s="520"/>
      <c r="H81" s="520"/>
      <c r="I81" s="520"/>
      <c r="J81" s="520"/>
      <c r="K81" s="520"/>
      <c r="L81" s="520"/>
      <c r="M81" s="520"/>
      <c r="N81" s="521"/>
    </row>
    <row r="82" spans="1:14" s="10" customFormat="1" ht="45" customHeight="1" thickBot="1" x14ac:dyDescent="0.4">
      <c r="A82" s="529" t="s">
        <v>98</v>
      </c>
      <c r="B82" s="531" t="s">
        <v>99</v>
      </c>
      <c r="C82" s="22"/>
      <c r="D82" s="22"/>
      <c r="E82" s="22"/>
      <c r="F82" s="22"/>
      <c r="G82" s="16" t="s">
        <v>29</v>
      </c>
      <c r="H82" s="22" t="s">
        <v>30</v>
      </c>
      <c r="I82" s="22" t="s">
        <v>31</v>
      </c>
      <c r="J82" s="22" t="s">
        <v>100</v>
      </c>
      <c r="K82" s="181"/>
      <c r="L82" s="70"/>
      <c r="M82" s="120"/>
      <c r="N82" s="71">
        <f>K82-(L82+M82)</f>
        <v>0</v>
      </c>
    </row>
    <row r="83" spans="1:14" s="10" customFormat="1" ht="27" customHeight="1" thickBot="1" x14ac:dyDescent="0.4">
      <c r="A83" s="530"/>
      <c r="B83" s="532"/>
      <c r="C83" s="63"/>
      <c r="D83" s="63"/>
      <c r="E83" s="63"/>
      <c r="F83" s="63"/>
      <c r="G83" s="64"/>
      <c r="H83" s="63"/>
      <c r="I83" s="63"/>
      <c r="J83" s="63" t="s">
        <v>78</v>
      </c>
      <c r="K83" s="280"/>
      <c r="L83" s="124"/>
      <c r="M83" s="342"/>
      <c r="N83" s="71">
        <f>K83-(L83+M83)</f>
        <v>0</v>
      </c>
    </row>
    <row r="84" spans="1:14" s="10" customFormat="1" ht="37.5" thickBot="1" x14ac:dyDescent="0.4">
      <c r="A84" s="282" t="s">
        <v>101</v>
      </c>
      <c r="B84" s="279" t="s">
        <v>102</v>
      </c>
      <c r="C84" s="28"/>
      <c r="D84" s="28"/>
      <c r="E84" s="28"/>
      <c r="F84" s="28"/>
      <c r="G84" s="27" t="s">
        <v>29</v>
      </c>
      <c r="H84" s="28" t="s">
        <v>30</v>
      </c>
      <c r="I84" s="28" t="s">
        <v>31</v>
      </c>
      <c r="J84" s="28" t="s">
        <v>103</v>
      </c>
      <c r="K84" s="193"/>
      <c r="L84" s="52"/>
      <c r="M84" s="31"/>
      <c r="N84" s="71">
        <f>K84-(L84+M84)</f>
        <v>0</v>
      </c>
    </row>
    <row r="85" spans="1:14" s="10" customFormat="1" ht="31.5" customHeight="1" thickBot="1" x14ac:dyDescent="0.4">
      <c r="A85" s="530" t="s">
        <v>104</v>
      </c>
      <c r="B85" s="534" t="s">
        <v>105</v>
      </c>
      <c r="C85" s="46"/>
      <c r="D85" s="46"/>
      <c r="E85" s="46"/>
      <c r="F85" s="46"/>
      <c r="G85" s="45" t="s">
        <v>29</v>
      </c>
      <c r="H85" s="46" t="s">
        <v>30</v>
      </c>
      <c r="I85" s="46" t="s">
        <v>31</v>
      </c>
      <c r="J85" s="46" t="s">
        <v>100</v>
      </c>
      <c r="K85" s="192"/>
      <c r="L85" s="48"/>
      <c r="M85" s="49"/>
      <c r="N85" s="71">
        <f>K85-(L85+M85)</f>
        <v>0</v>
      </c>
    </row>
    <row r="86" spans="1:14" s="10" customFormat="1" ht="32.25" customHeight="1" thickBot="1" x14ac:dyDescent="0.4">
      <c r="A86" s="533"/>
      <c r="B86" s="535"/>
      <c r="C86" s="54"/>
      <c r="D86" s="54"/>
      <c r="E86" s="54"/>
      <c r="F86" s="54"/>
      <c r="G86" s="53"/>
      <c r="H86" s="54"/>
      <c r="I86" s="54"/>
      <c r="J86" s="54" t="s">
        <v>78</v>
      </c>
      <c r="K86" s="187"/>
      <c r="L86" s="56"/>
      <c r="M86" s="57"/>
      <c r="N86" s="71">
        <f>K86-(L86+M86)</f>
        <v>0</v>
      </c>
    </row>
    <row r="87" spans="1:14" s="10" customFormat="1" ht="33" customHeight="1" thickBot="1" x14ac:dyDescent="0.4">
      <c r="A87" s="490" t="s">
        <v>106</v>
      </c>
      <c r="B87" s="528"/>
      <c r="C87" s="246"/>
      <c r="D87" s="246"/>
      <c r="E87" s="246"/>
      <c r="F87" s="246"/>
      <c r="G87" s="247"/>
      <c r="H87" s="246"/>
      <c r="I87" s="246"/>
      <c r="J87" s="248"/>
      <c r="K87" s="191">
        <f>SUM(K82:K86)</f>
        <v>0</v>
      </c>
      <c r="L87" s="250">
        <f>SUM(L82:L86)</f>
        <v>0</v>
      </c>
      <c r="M87" s="340"/>
      <c r="N87" s="251">
        <f>SUM(N82:N86)</f>
        <v>0</v>
      </c>
    </row>
    <row r="88" spans="1:14" s="10" customFormat="1" ht="33.75" customHeight="1" thickBot="1" x14ac:dyDescent="0.4">
      <c r="A88" s="83" t="s">
        <v>107</v>
      </c>
      <c r="B88" s="519" t="s">
        <v>108</v>
      </c>
      <c r="C88" s="520"/>
      <c r="D88" s="520"/>
      <c r="E88" s="520"/>
      <c r="F88" s="520"/>
      <c r="G88" s="520"/>
      <c r="H88" s="520"/>
      <c r="I88" s="520"/>
      <c r="J88" s="520"/>
      <c r="K88" s="520"/>
      <c r="L88" s="520"/>
      <c r="M88" s="520"/>
      <c r="N88" s="521"/>
    </row>
    <row r="89" spans="1:14" s="10" customFormat="1" ht="28.5" customHeight="1" thickBot="1" x14ac:dyDescent="0.4">
      <c r="A89" s="525" t="s">
        <v>109</v>
      </c>
      <c r="B89" s="544" t="s">
        <v>110</v>
      </c>
      <c r="C89" s="22"/>
      <c r="D89" s="22"/>
      <c r="E89" s="22"/>
      <c r="F89" s="22"/>
      <c r="G89" s="16" t="s">
        <v>24</v>
      </c>
      <c r="H89" s="22" t="s">
        <v>16</v>
      </c>
      <c r="I89" s="22" t="s">
        <v>25</v>
      </c>
      <c r="J89" s="22" t="s">
        <v>81</v>
      </c>
      <c r="K89" s="316">
        <v>7000</v>
      </c>
      <c r="L89" s="114"/>
      <c r="M89" s="25"/>
      <c r="N89" s="208">
        <f t="shared" ref="N89:N97" si="4">K89-(L89+M89)</f>
        <v>7000</v>
      </c>
    </row>
    <row r="90" spans="1:14" s="10" customFormat="1" ht="19" thickBot="1" x14ac:dyDescent="0.4">
      <c r="A90" s="510"/>
      <c r="B90" s="545"/>
      <c r="C90" s="28"/>
      <c r="D90" s="28"/>
      <c r="E90" s="28"/>
      <c r="F90" s="28"/>
      <c r="G90" s="27" t="s">
        <v>24</v>
      </c>
      <c r="H90" s="28" t="s">
        <v>17</v>
      </c>
      <c r="I90" s="28" t="s">
        <v>27</v>
      </c>
      <c r="J90" s="28" t="s">
        <v>111</v>
      </c>
      <c r="K90" s="317">
        <v>5000</v>
      </c>
      <c r="L90" s="115"/>
      <c r="M90" s="343"/>
      <c r="N90" s="208">
        <f t="shared" si="4"/>
        <v>5000</v>
      </c>
    </row>
    <row r="91" spans="1:14" s="10" customFormat="1" ht="19" thickBot="1" x14ac:dyDescent="0.4">
      <c r="A91" s="510"/>
      <c r="B91" s="545"/>
      <c r="C91" s="28"/>
      <c r="D91" s="28"/>
      <c r="E91" s="28"/>
      <c r="F91" s="28"/>
      <c r="G91" s="27"/>
      <c r="H91" s="28"/>
      <c r="I91" s="28"/>
      <c r="J91" s="28" t="s">
        <v>78</v>
      </c>
      <c r="K91" s="317">
        <v>2000</v>
      </c>
      <c r="L91" s="52"/>
      <c r="M91" s="31"/>
      <c r="N91" s="208">
        <f t="shared" si="4"/>
        <v>2000</v>
      </c>
    </row>
    <row r="92" spans="1:14" s="10" customFormat="1" ht="19" thickBot="1" x14ac:dyDescent="0.4">
      <c r="A92" s="510"/>
      <c r="B92" s="546"/>
      <c r="C92" s="54"/>
      <c r="D92" s="54"/>
      <c r="E92" s="54"/>
      <c r="F92" s="54"/>
      <c r="G92" s="53" t="s">
        <v>24</v>
      </c>
      <c r="H92" s="54" t="s">
        <v>30</v>
      </c>
      <c r="I92" s="54" t="s">
        <v>31</v>
      </c>
      <c r="J92" s="54" t="s">
        <v>34</v>
      </c>
      <c r="K92" s="318">
        <v>7000</v>
      </c>
      <c r="L92" s="79"/>
      <c r="M92" s="121"/>
      <c r="N92" s="208">
        <f t="shared" si="4"/>
        <v>7000</v>
      </c>
    </row>
    <row r="93" spans="1:14" s="10" customFormat="1" ht="31.5" customHeight="1" thickBot="1" x14ac:dyDescent="0.4">
      <c r="A93" s="510" t="s">
        <v>112</v>
      </c>
      <c r="B93" s="512" t="s">
        <v>113</v>
      </c>
      <c r="C93" s="22"/>
      <c r="D93" s="22"/>
      <c r="E93" s="22"/>
      <c r="F93" s="22"/>
      <c r="G93" s="16" t="s">
        <v>24</v>
      </c>
      <c r="H93" s="22" t="s">
        <v>16</v>
      </c>
      <c r="I93" s="22" t="s">
        <v>25</v>
      </c>
      <c r="J93" s="22" t="s">
        <v>114</v>
      </c>
      <c r="K93" s="181">
        <v>10000</v>
      </c>
      <c r="L93" s="114"/>
      <c r="M93" s="25"/>
      <c r="N93" s="208">
        <f t="shared" si="4"/>
        <v>10000</v>
      </c>
    </row>
    <row r="94" spans="1:14" s="10" customFormat="1" ht="31.5" customHeight="1" thickBot="1" x14ac:dyDescent="0.4">
      <c r="A94" s="510"/>
      <c r="B94" s="470"/>
      <c r="C94" s="28"/>
      <c r="D94" s="28"/>
      <c r="E94" s="28"/>
      <c r="F94" s="28"/>
      <c r="G94" s="27" t="s">
        <v>24</v>
      </c>
      <c r="H94" s="28" t="s">
        <v>17</v>
      </c>
      <c r="I94" s="28" t="s">
        <v>27</v>
      </c>
      <c r="J94" s="28" t="s">
        <v>114</v>
      </c>
      <c r="K94" s="193">
        <v>10000</v>
      </c>
      <c r="L94" s="52"/>
      <c r="M94" s="31"/>
      <c r="N94" s="208">
        <f t="shared" si="4"/>
        <v>10000</v>
      </c>
    </row>
    <row r="95" spans="1:14" s="10" customFormat="1" ht="31.5" customHeight="1" thickBot="1" x14ac:dyDescent="0.4">
      <c r="A95" s="510"/>
      <c r="B95" s="513"/>
      <c r="C95" s="54"/>
      <c r="D95" s="54"/>
      <c r="E95" s="54"/>
      <c r="F95" s="54"/>
      <c r="G95" s="53" t="s">
        <v>24</v>
      </c>
      <c r="H95" s="54" t="s">
        <v>30</v>
      </c>
      <c r="I95" s="54" t="s">
        <v>31</v>
      </c>
      <c r="J95" s="54" t="s">
        <v>114</v>
      </c>
      <c r="K95" s="187">
        <v>10000</v>
      </c>
      <c r="L95" s="79"/>
      <c r="M95" s="121"/>
      <c r="N95" s="208">
        <f t="shared" si="4"/>
        <v>10000</v>
      </c>
    </row>
    <row r="96" spans="1:14" s="10" customFormat="1" ht="62.25" customHeight="1" thickBot="1" x14ac:dyDescent="0.4">
      <c r="A96" s="275" t="s">
        <v>115</v>
      </c>
      <c r="B96" s="277" t="s">
        <v>116</v>
      </c>
      <c r="C96" s="72"/>
      <c r="D96" s="72"/>
      <c r="E96" s="72"/>
      <c r="F96" s="72"/>
      <c r="G96" s="112" t="s">
        <v>24</v>
      </c>
      <c r="H96" s="72"/>
      <c r="I96" s="72"/>
      <c r="J96" s="72"/>
      <c r="K96" s="72"/>
      <c r="L96" s="72"/>
      <c r="M96" s="118"/>
      <c r="N96" s="208">
        <f t="shared" si="4"/>
        <v>0</v>
      </c>
    </row>
    <row r="97" spans="1:14" s="10" customFormat="1" ht="60.5" customHeight="1" thickBot="1" x14ac:dyDescent="0.4">
      <c r="A97" s="276" t="s">
        <v>117</v>
      </c>
      <c r="B97" s="123" t="s">
        <v>118</v>
      </c>
      <c r="C97" s="34"/>
      <c r="D97" s="34"/>
      <c r="E97" s="34"/>
      <c r="F97" s="34"/>
      <c r="G97" s="33" t="s">
        <v>24</v>
      </c>
      <c r="H97" s="34"/>
      <c r="I97" s="34"/>
      <c r="J97" s="34"/>
      <c r="K97" s="34"/>
      <c r="L97" s="34"/>
      <c r="M97" s="344"/>
      <c r="N97" s="208">
        <f t="shared" si="4"/>
        <v>0</v>
      </c>
    </row>
    <row r="98" spans="1:14" s="10" customFormat="1" ht="29.25" customHeight="1" thickBot="1" x14ac:dyDescent="0.4">
      <c r="A98" s="527" t="s">
        <v>119</v>
      </c>
      <c r="B98" s="528"/>
      <c r="C98" s="246"/>
      <c r="D98" s="246"/>
      <c r="E98" s="246"/>
      <c r="F98" s="246"/>
      <c r="G98" s="247"/>
      <c r="H98" s="246"/>
      <c r="I98" s="246"/>
      <c r="J98" s="248"/>
      <c r="K98" s="273">
        <f>SUM(K89:K97)</f>
        <v>51000</v>
      </c>
      <c r="L98" s="373">
        <f>SUM(L89:L97)</f>
        <v>0</v>
      </c>
      <c r="M98" s="246"/>
      <c r="N98" s="274">
        <f>SUM(N89:N97)</f>
        <v>51000</v>
      </c>
    </row>
    <row r="99" spans="1:14" s="10" customFormat="1" ht="20.25" customHeight="1" x14ac:dyDescent="0.35">
      <c r="A99" s="501" t="s">
        <v>120</v>
      </c>
      <c r="B99" s="502"/>
      <c r="C99" s="22"/>
      <c r="D99" s="22"/>
      <c r="E99" s="22"/>
      <c r="F99" s="22"/>
      <c r="G99" s="16"/>
      <c r="H99" s="22"/>
      <c r="I99" s="22"/>
      <c r="J99" s="22"/>
      <c r="K99" s="70">
        <f>K98+K87+K80+K70+K53</f>
        <v>880500</v>
      </c>
      <c r="L99" s="374">
        <f>L98+L87+L80+L53++L70</f>
        <v>11646.9</v>
      </c>
      <c r="M99" s="62"/>
      <c r="N99" s="216">
        <f>N98+N87+N80+N53++N70</f>
        <v>868853.1</v>
      </c>
    </row>
    <row r="100" spans="1:14" s="10" customFormat="1" ht="25.5" customHeight="1" thickBot="1" x14ac:dyDescent="0.4">
      <c r="A100" s="514" t="s">
        <v>121</v>
      </c>
      <c r="B100" s="515"/>
      <c r="C100" s="63"/>
      <c r="D100" s="63"/>
      <c r="E100" s="63"/>
      <c r="F100" s="63"/>
      <c r="G100" s="64" t="s">
        <v>24</v>
      </c>
      <c r="H100" s="63"/>
      <c r="I100" s="63"/>
      <c r="J100" s="63" t="s">
        <v>55</v>
      </c>
      <c r="K100" s="319">
        <f>7/100*K99</f>
        <v>61635.000000000007</v>
      </c>
      <c r="L100" s="322">
        <f xml:space="preserve"> 3.22 + 19.1+ 633.09 + 60.56</f>
        <v>715.97</v>
      </c>
      <c r="M100" s="65"/>
      <c r="N100" s="217">
        <f>7/100*N99</f>
        <v>60819.717000000004</v>
      </c>
    </row>
    <row r="101" spans="1:14" s="10" customFormat="1" ht="36" customHeight="1" thickBot="1" x14ac:dyDescent="0.4">
      <c r="A101" s="516" t="s">
        <v>122</v>
      </c>
      <c r="B101" s="517"/>
      <c r="C101" s="517"/>
      <c r="D101" s="517"/>
      <c r="E101" s="517"/>
      <c r="F101" s="517"/>
      <c r="G101" s="517"/>
      <c r="H101" s="517"/>
      <c r="I101" s="517"/>
      <c r="J101" s="518"/>
      <c r="K101" s="66">
        <f>SUM(K99:K100)</f>
        <v>942135</v>
      </c>
      <c r="L101" s="375">
        <f>SUM(L99:L100)</f>
        <v>12362.869999999999</v>
      </c>
      <c r="M101" s="68"/>
      <c r="N101" s="218">
        <f>SUM(N99:N100)</f>
        <v>929672.81700000004</v>
      </c>
    </row>
    <row r="102" spans="1:14" s="10" customFormat="1" ht="42" customHeight="1" thickBot="1" x14ac:dyDescent="0.4">
      <c r="A102" s="539" t="s">
        <v>123</v>
      </c>
      <c r="B102" s="540"/>
      <c r="C102" s="540"/>
      <c r="D102" s="540"/>
      <c r="E102" s="540"/>
      <c r="F102" s="540"/>
      <c r="G102" s="540"/>
      <c r="H102" s="540"/>
      <c r="I102" s="540"/>
      <c r="J102" s="540"/>
      <c r="K102" s="540"/>
      <c r="L102" s="540"/>
      <c r="M102" s="540"/>
      <c r="N102" s="541"/>
    </row>
    <row r="103" spans="1:14" s="10" customFormat="1" ht="34.5" customHeight="1" thickBot="1" x14ac:dyDescent="0.4">
      <c r="A103" s="268" t="s">
        <v>124</v>
      </c>
      <c r="B103" s="542" t="s">
        <v>125</v>
      </c>
      <c r="C103" s="542"/>
      <c r="D103" s="542"/>
      <c r="E103" s="542"/>
      <c r="F103" s="542"/>
      <c r="G103" s="542"/>
      <c r="H103" s="542"/>
      <c r="I103" s="542"/>
      <c r="J103" s="542"/>
      <c r="K103" s="542"/>
      <c r="L103" s="542"/>
      <c r="M103" s="564"/>
      <c r="N103" s="543"/>
    </row>
    <row r="104" spans="1:14" s="10" customFormat="1" ht="31.5" customHeight="1" thickBot="1" x14ac:dyDescent="0.4">
      <c r="A104" s="509" t="s">
        <v>126</v>
      </c>
      <c r="B104" s="522" t="s">
        <v>127</v>
      </c>
      <c r="C104" s="22"/>
      <c r="D104" s="22"/>
      <c r="E104" s="22"/>
      <c r="F104" s="22"/>
      <c r="G104" s="16" t="s">
        <v>24</v>
      </c>
      <c r="H104" s="22" t="s">
        <v>16</v>
      </c>
      <c r="I104" s="22" t="s">
        <v>25</v>
      </c>
      <c r="J104" s="22" t="s">
        <v>128</v>
      </c>
      <c r="K104" s="181">
        <v>10000</v>
      </c>
      <c r="L104" s="70">
        <f>784.02+2992.6</f>
        <v>3776.62</v>
      </c>
      <c r="M104" s="120"/>
      <c r="N104" s="71">
        <f t="shared" ref="N104:N133" si="5">K104-(L104+M104)</f>
        <v>6223.38</v>
      </c>
    </row>
    <row r="105" spans="1:14" s="10" customFormat="1" ht="19" thickBot="1" x14ac:dyDescent="0.4">
      <c r="A105" s="510"/>
      <c r="B105" s="523"/>
      <c r="C105" s="28"/>
      <c r="D105" s="28"/>
      <c r="E105" s="28"/>
      <c r="F105" s="28"/>
      <c r="G105" s="27" t="s">
        <v>24</v>
      </c>
      <c r="H105" s="28" t="s">
        <v>17</v>
      </c>
      <c r="I105" s="28" t="s">
        <v>27</v>
      </c>
      <c r="J105" s="28" t="s">
        <v>128</v>
      </c>
      <c r="K105" s="193">
        <v>10000</v>
      </c>
      <c r="L105" s="50"/>
      <c r="M105" s="51"/>
      <c r="N105" s="71">
        <f t="shared" si="5"/>
        <v>10000</v>
      </c>
    </row>
    <row r="106" spans="1:14" s="10" customFormat="1" ht="19" thickBot="1" x14ac:dyDescent="0.4">
      <c r="A106" s="511"/>
      <c r="B106" s="524"/>
      <c r="C106" s="54"/>
      <c r="D106" s="54"/>
      <c r="E106" s="54"/>
      <c r="F106" s="54"/>
      <c r="G106" s="53" t="s">
        <v>24</v>
      </c>
      <c r="H106" s="54" t="s">
        <v>30</v>
      </c>
      <c r="I106" s="54" t="s">
        <v>31</v>
      </c>
      <c r="J106" s="54" t="s">
        <v>128</v>
      </c>
      <c r="K106" s="187">
        <v>10000</v>
      </c>
      <c r="L106" s="56"/>
      <c r="M106" s="57"/>
      <c r="N106" s="71">
        <f t="shared" si="5"/>
        <v>10000</v>
      </c>
    </row>
    <row r="107" spans="1:14" s="10" customFormat="1" ht="31.5" customHeight="1" thickBot="1" x14ac:dyDescent="0.4">
      <c r="A107" s="509" t="s">
        <v>129</v>
      </c>
      <c r="B107" s="522" t="s">
        <v>130</v>
      </c>
      <c r="C107" s="22"/>
      <c r="D107" s="22"/>
      <c r="E107" s="22"/>
      <c r="F107" s="22"/>
      <c r="G107" s="16" t="s">
        <v>24</v>
      </c>
      <c r="H107" s="22" t="s">
        <v>16</v>
      </c>
      <c r="I107" s="22" t="s">
        <v>25</v>
      </c>
      <c r="J107" s="22" t="s">
        <v>131</v>
      </c>
      <c r="K107" s="181">
        <v>3333</v>
      </c>
      <c r="L107" s="114"/>
      <c r="M107" s="25"/>
      <c r="N107" s="71">
        <f t="shared" si="5"/>
        <v>3333</v>
      </c>
    </row>
    <row r="108" spans="1:14" s="10" customFormat="1" ht="19" thickBot="1" x14ac:dyDescent="0.4">
      <c r="A108" s="510"/>
      <c r="B108" s="523"/>
      <c r="C108" s="28"/>
      <c r="D108" s="28"/>
      <c r="E108" s="28"/>
      <c r="F108" s="28"/>
      <c r="G108" s="27" t="s">
        <v>24</v>
      </c>
      <c r="H108" s="28" t="s">
        <v>17</v>
      </c>
      <c r="I108" s="28" t="s">
        <v>27</v>
      </c>
      <c r="J108" s="28" t="s">
        <v>131</v>
      </c>
      <c r="K108" s="193">
        <v>3333</v>
      </c>
      <c r="L108" s="52"/>
      <c r="M108" s="31"/>
      <c r="N108" s="71">
        <f t="shared" si="5"/>
        <v>3333</v>
      </c>
    </row>
    <row r="109" spans="1:14" s="10" customFormat="1" ht="19" thickBot="1" x14ac:dyDescent="0.4">
      <c r="A109" s="511"/>
      <c r="B109" s="524"/>
      <c r="C109" s="54"/>
      <c r="D109" s="54"/>
      <c r="E109" s="54"/>
      <c r="F109" s="54"/>
      <c r="G109" s="53" t="s">
        <v>24</v>
      </c>
      <c r="H109" s="54" t="s">
        <v>30</v>
      </c>
      <c r="I109" s="54" t="s">
        <v>31</v>
      </c>
      <c r="J109" s="54" t="s">
        <v>131</v>
      </c>
      <c r="K109" s="187">
        <v>3333</v>
      </c>
      <c r="L109" s="79"/>
      <c r="M109" s="121"/>
      <c r="N109" s="71">
        <f t="shared" si="5"/>
        <v>3333</v>
      </c>
    </row>
    <row r="110" spans="1:14" s="10" customFormat="1" ht="31.5" customHeight="1" thickBot="1" x14ac:dyDescent="0.4">
      <c r="A110" s="509" t="s">
        <v>132</v>
      </c>
      <c r="B110" s="522" t="s">
        <v>133</v>
      </c>
      <c r="C110" s="22"/>
      <c r="D110" s="22"/>
      <c r="E110" s="22"/>
      <c r="F110" s="22"/>
      <c r="G110" s="16" t="s">
        <v>24</v>
      </c>
      <c r="H110" s="22" t="s">
        <v>16</v>
      </c>
      <c r="I110" s="22" t="s">
        <v>25</v>
      </c>
      <c r="J110" s="22" t="s">
        <v>100</v>
      </c>
      <c r="K110" s="181">
        <v>9667</v>
      </c>
      <c r="L110" s="114"/>
      <c r="M110" s="25"/>
      <c r="N110" s="71">
        <f t="shared" si="5"/>
        <v>9667</v>
      </c>
    </row>
    <row r="111" spans="1:14" s="10" customFormat="1" ht="19" thickBot="1" x14ac:dyDescent="0.4">
      <c r="A111" s="510"/>
      <c r="B111" s="523"/>
      <c r="C111" s="28"/>
      <c r="D111" s="28"/>
      <c r="E111" s="28"/>
      <c r="F111" s="28"/>
      <c r="G111" s="27"/>
      <c r="H111" s="28"/>
      <c r="I111" s="28"/>
      <c r="J111" s="28" t="s">
        <v>78</v>
      </c>
      <c r="K111" s="193">
        <v>4000</v>
      </c>
      <c r="L111" s="52"/>
      <c r="M111" s="31"/>
      <c r="N111" s="71">
        <f t="shared" si="5"/>
        <v>4000</v>
      </c>
    </row>
    <row r="112" spans="1:14" s="10" customFormat="1" ht="19" thickBot="1" x14ac:dyDescent="0.4">
      <c r="A112" s="510"/>
      <c r="B112" s="523"/>
      <c r="C112" s="28"/>
      <c r="D112" s="28"/>
      <c r="E112" s="28"/>
      <c r="F112" s="28"/>
      <c r="G112" s="27"/>
      <c r="H112" s="28"/>
      <c r="I112" s="28"/>
      <c r="J112" s="28" t="s">
        <v>134</v>
      </c>
      <c r="K112" s="193">
        <v>13000</v>
      </c>
      <c r="L112" s="52"/>
      <c r="M112" s="31"/>
      <c r="N112" s="71">
        <f t="shared" si="5"/>
        <v>13000</v>
      </c>
    </row>
    <row r="113" spans="1:14" s="10" customFormat="1" ht="19" thickBot="1" x14ac:dyDescent="0.4">
      <c r="A113" s="510"/>
      <c r="B113" s="523"/>
      <c r="C113" s="28"/>
      <c r="D113" s="28"/>
      <c r="E113" s="28"/>
      <c r="F113" s="28"/>
      <c r="G113" s="27"/>
      <c r="H113" s="28"/>
      <c r="I113" s="28"/>
      <c r="J113" s="28" t="s">
        <v>135</v>
      </c>
      <c r="K113" s="193">
        <v>3333</v>
      </c>
      <c r="L113" s="52"/>
      <c r="M113" s="31"/>
      <c r="N113" s="71">
        <f t="shared" si="5"/>
        <v>3333</v>
      </c>
    </row>
    <row r="114" spans="1:14" s="10" customFormat="1" ht="19" thickBot="1" x14ac:dyDescent="0.4">
      <c r="A114" s="510"/>
      <c r="B114" s="523"/>
      <c r="C114" s="28"/>
      <c r="D114" s="28"/>
      <c r="E114" s="28"/>
      <c r="F114" s="28"/>
      <c r="G114" s="27" t="s">
        <v>24</v>
      </c>
      <c r="H114" s="28" t="s">
        <v>17</v>
      </c>
      <c r="I114" s="28" t="s">
        <v>27</v>
      </c>
      <c r="J114" s="28" t="s">
        <v>100</v>
      </c>
      <c r="K114" s="193">
        <v>9667</v>
      </c>
      <c r="L114" s="52"/>
      <c r="M114" s="31"/>
      <c r="N114" s="71">
        <f t="shared" si="5"/>
        <v>9667</v>
      </c>
    </row>
    <row r="115" spans="1:14" s="10" customFormat="1" ht="19" thickBot="1" x14ac:dyDescent="0.4">
      <c r="A115" s="510"/>
      <c r="B115" s="523"/>
      <c r="C115" s="28"/>
      <c r="D115" s="28"/>
      <c r="E115" s="28"/>
      <c r="F115" s="28"/>
      <c r="G115" s="27"/>
      <c r="H115" s="28"/>
      <c r="I115" s="28"/>
      <c r="J115" s="28" t="s">
        <v>78</v>
      </c>
      <c r="K115" s="193">
        <v>4000</v>
      </c>
      <c r="L115" s="52">
        <v>741.37</v>
      </c>
      <c r="M115" s="31"/>
      <c r="N115" s="71">
        <f t="shared" si="5"/>
        <v>3258.63</v>
      </c>
    </row>
    <row r="116" spans="1:14" s="10" customFormat="1" ht="19" thickBot="1" x14ac:dyDescent="0.4">
      <c r="A116" s="510"/>
      <c r="B116" s="523"/>
      <c r="C116" s="28"/>
      <c r="D116" s="28"/>
      <c r="E116" s="28"/>
      <c r="F116" s="28"/>
      <c r="G116" s="27"/>
      <c r="H116" s="28"/>
      <c r="I116" s="28"/>
      <c r="J116" s="28" t="s">
        <v>136</v>
      </c>
      <c r="K116" s="193">
        <v>13000</v>
      </c>
      <c r="L116" s="52"/>
      <c r="M116" s="31"/>
      <c r="N116" s="71">
        <f t="shared" si="5"/>
        <v>13000</v>
      </c>
    </row>
    <row r="117" spans="1:14" s="10" customFormat="1" ht="19" thickBot="1" x14ac:dyDescent="0.4">
      <c r="A117" s="510"/>
      <c r="B117" s="523"/>
      <c r="C117" s="28"/>
      <c r="D117" s="28"/>
      <c r="E117" s="28"/>
      <c r="F117" s="28"/>
      <c r="G117" s="27"/>
      <c r="H117" s="28"/>
      <c r="I117" s="28"/>
      <c r="J117" s="28" t="s">
        <v>135</v>
      </c>
      <c r="K117" s="193">
        <v>3333</v>
      </c>
      <c r="L117" s="52"/>
      <c r="M117" s="31"/>
      <c r="N117" s="71">
        <f t="shared" si="5"/>
        <v>3333</v>
      </c>
    </row>
    <row r="118" spans="1:14" s="10" customFormat="1" ht="19" thickBot="1" x14ac:dyDescent="0.4">
      <c r="A118" s="510"/>
      <c r="B118" s="523"/>
      <c r="C118" s="28"/>
      <c r="D118" s="28"/>
      <c r="E118" s="28"/>
      <c r="F118" s="28"/>
      <c r="G118" s="27" t="s">
        <v>24</v>
      </c>
      <c r="H118" s="28" t="s">
        <v>30</v>
      </c>
      <c r="I118" s="28" t="s">
        <v>31</v>
      </c>
      <c r="J118" s="28" t="s">
        <v>100</v>
      </c>
      <c r="K118" s="193">
        <v>9666</v>
      </c>
      <c r="L118" s="52"/>
      <c r="M118" s="31"/>
      <c r="N118" s="71">
        <f t="shared" si="5"/>
        <v>9666</v>
      </c>
    </row>
    <row r="119" spans="1:14" s="10" customFormat="1" ht="19" thickBot="1" x14ac:dyDescent="0.4">
      <c r="A119" s="510"/>
      <c r="B119" s="523"/>
      <c r="C119" s="28"/>
      <c r="D119" s="28"/>
      <c r="E119" s="28"/>
      <c r="F119" s="28"/>
      <c r="G119" s="27"/>
      <c r="H119" s="28"/>
      <c r="I119" s="28"/>
      <c r="J119" s="28" t="s">
        <v>136</v>
      </c>
      <c r="K119" s="193">
        <v>13000</v>
      </c>
      <c r="L119" s="52"/>
      <c r="M119" s="31"/>
      <c r="N119" s="71">
        <f t="shared" si="5"/>
        <v>13000</v>
      </c>
    </row>
    <row r="120" spans="1:14" s="204" customFormat="1" ht="19" thickBot="1" x14ac:dyDescent="0.4">
      <c r="A120" s="510"/>
      <c r="B120" s="523"/>
      <c r="C120" s="201"/>
      <c r="D120" s="201"/>
      <c r="E120" s="201"/>
      <c r="F120" s="201"/>
      <c r="G120" s="202"/>
      <c r="H120" s="201"/>
      <c r="I120" s="201"/>
      <c r="J120" s="201" t="s">
        <v>78</v>
      </c>
      <c r="K120" s="203">
        <v>4002</v>
      </c>
      <c r="L120" s="52"/>
      <c r="M120" s="31"/>
      <c r="N120" s="71">
        <f t="shared" si="5"/>
        <v>4002</v>
      </c>
    </row>
    <row r="121" spans="1:14" s="10" customFormat="1" ht="19" thickBot="1" x14ac:dyDescent="0.4">
      <c r="A121" s="511"/>
      <c r="B121" s="524"/>
      <c r="C121" s="54"/>
      <c r="D121" s="54"/>
      <c r="E121" s="54"/>
      <c r="F121" s="54"/>
      <c r="G121" s="53"/>
      <c r="H121" s="54"/>
      <c r="I121" s="54"/>
      <c r="J121" s="54" t="s">
        <v>135</v>
      </c>
      <c r="K121" s="81">
        <v>3335</v>
      </c>
      <c r="L121" s="79"/>
      <c r="M121" s="121"/>
      <c r="N121" s="71">
        <f t="shared" si="5"/>
        <v>3335</v>
      </c>
    </row>
    <row r="122" spans="1:14" s="10" customFormat="1" ht="19" thickBot="1" x14ac:dyDescent="0.4">
      <c r="A122" s="509" t="s">
        <v>137</v>
      </c>
      <c r="B122" s="544" t="s">
        <v>138</v>
      </c>
      <c r="C122" s="22"/>
      <c r="D122" s="22"/>
      <c r="E122" s="22"/>
      <c r="F122" s="22"/>
      <c r="G122" s="16" t="s">
        <v>24</v>
      </c>
      <c r="H122" s="22" t="s">
        <v>16</v>
      </c>
      <c r="I122" s="22" t="s">
        <v>25</v>
      </c>
      <c r="J122" s="22" t="s">
        <v>100</v>
      </c>
      <c r="K122" s="181">
        <v>1884</v>
      </c>
      <c r="L122" s="114">
        <v>1591</v>
      </c>
      <c r="M122" s="25"/>
      <c r="N122" s="71">
        <f t="shared" si="5"/>
        <v>293</v>
      </c>
    </row>
    <row r="123" spans="1:14" s="10" customFormat="1" ht="19" thickBot="1" x14ac:dyDescent="0.4">
      <c r="A123" s="510"/>
      <c r="B123" s="545"/>
      <c r="C123" s="28"/>
      <c r="D123" s="28"/>
      <c r="E123" s="28"/>
      <c r="F123" s="28"/>
      <c r="G123" s="27"/>
      <c r="H123" s="28"/>
      <c r="I123" s="28"/>
      <c r="J123" s="28" t="s">
        <v>139</v>
      </c>
      <c r="K123" s="193">
        <v>4004</v>
      </c>
      <c r="L123" s="52"/>
      <c r="M123" s="31"/>
      <c r="N123" s="71">
        <f t="shared" si="5"/>
        <v>4004</v>
      </c>
    </row>
    <row r="124" spans="1:14" s="10" customFormat="1" ht="19" thickBot="1" x14ac:dyDescent="0.4">
      <c r="A124" s="510"/>
      <c r="B124" s="545"/>
      <c r="C124" s="28"/>
      <c r="D124" s="28"/>
      <c r="E124" s="28"/>
      <c r="F124" s="28"/>
      <c r="G124" s="27"/>
      <c r="H124" s="28"/>
      <c r="I124" s="28"/>
      <c r="J124" s="28" t="s">
        <v>140</v>
      </c>
      <c r="K124" s="193">
        <v>31001</v>
      </c>
      <c r="L124" s="50">
        <f>2622.95+2610.99+1108.1+1108.1+1108.1+1119.56+ 1119.56+ 1119.56</f>
        <v>11916.919999999998</v>
      </c>
      <c r="M124" s="51"/>
      <c r="N124" s="71">
        <f t="shared" si="5"/>
        <v>19084.080000000002</v>
      </c>
    </row>
    <row r="125" spans="1:14" s="10" customFormat="1" ht="19" thickBot="1" x14ac:dyDescent="0.4">
      <c r="A125" s="510"/>
      <c r="B125" s="545"/>
      <c r="C125" s="28"/>
      <c r="D125" s="28"/>
      <c r="E125" s="28"/>
      <c r="F125" s="28"/>
      <c r="G125" s="27" t="s">
        <v>24</v>
      </c>
      <c r="H125" s="28" t="s">
        <v>17</v>
      </c>
      <c r="I125" s="28" t="s">
        <v>27</v>
      </c>
      <c r="J125" s="28" t="s">
        <v>100</v>
      </c>
      <c r="K125" s="193">
        <v>1885</v>
      </c>
      <c r="L125" s="52">
        <v>1636</v>
      </c>
      <c r="M125" s="31"/>
      <c r="N125" s="71">
        <f t="shared" si="5"/>
        <v>249</v>
      </c>
    </row>
    <row r="126" spans="1:14" s="10" customFormat="1" ht="19" thickBot="1" x14ac:dyDescent="0.4">
      <c r="A126" s="510"/>
      <c r="B126" s="545"/>
      <c r="C126" s="28"/>
      <c r="D126" s="28"/>
      <c r="E126" s="28"/>
      <c r="F126" s="28"/>
      <c r="G126" s="27"/>
      <c r="H126" s="28"/>
      <c r="I126" s="28"/>
      <c r="J126" s="28" t="s">
        <v>139</v>
      </c>
      <c r="K126" s="193">
        <v>2998</v>
      </c>
      <c r="L126" s="52"/>
      <c r="M126" s="31"/>
      <c r="N126" s="71">
        <f t="shared" si="5"/>
        <v>2998</v>
      </c>
    </row>
    <row r="127" spans="1:14" s="10" customFormat="1" ht="19" thickBot="1" x14ac:dyDescent="0.4">
      <c r="A127" s="510"/>
      <c r="B127" s="545"/>
      <c r="C127" s="28"/>
      <c r="D127" s="28"/>
      <c r="E127" s="28"/>
      <c r="F127" s="28"/>
      <c r="G127" s="27"/>
      <c r="H127" s="28"/>
      <c r="I127" s="28"/>
      <c r="J127" s="28" t="s">
        <v>140</v>
      </c>
      <c r="K127" s="193">
        <v>31000</v>
      </c>
      <c r="L127" s="50">
        <f>622.84+2610.21+1107.77+1107.77+1107.77+1119.21+1119.21+1119.21+1760.79</f>
        <v>11674.780000000002</v>
      </c>
      <c r="M127" s="51"/>
      <c r="N127" s="71">
        <f t="shared" si="5"/>
        <v>19325.219999999998</v>
      </c>
    </row>
    <row r="128" spans="1:14" s="10" customFormat="1" ht="19" thickBot="1" x14ac:dyDescent="0.4">
      <c r="A128" s="510"/>
      <c r="B128" s="545"/>
      <c r="C128" s="28"/>
      <c r="D128" s="28"/>
      <c r="E128" s="28"/>
      <c r="F128" s="28"/>
      <c r="G128" s="27" t="s">
        <v>24</v>
      </c>
      <c r="H128" s="28" t="s">
        <v>30</v>
      </c>
      <c r="I128" s="28" t="s">
        <v>31</v>
      </c>
      <c r="J128" s="28" t="s">
        <v>100</v>
      </c>
      <c r="K128" s="193">
        <v>1883</v>
      </c>
      <c r="L128" s="50">
        <f>12.74+1591.2</f>
        <v>1603.94</v>
      </c>
      <c r="M128" s="51"/>
      <c r="N128" s="71">
        <f t="shared" si="5"/>
        <v>279.05999999999995</v>
      </c>
    </row>
    <row r="129" spans="1:14" s="10" customFormat="1" ht="19" thickBot="1" x14ac:dyDescent="0.4">
      <c r="A129" s="510"/>
      <c r="B129" s="545"/>
      <c r="C129" s="28"/>
      <c r="D129" s="28"/>
      <c r="E129" s="28"/>
      <c r="F129" s="28"/>
      <c r="G129" s="27"/>
      <c r="H129" s="28"/>
      <c r="I129" s="28"/>
      <c r="J129" s="28" t="s">
        <v>139</v>
      </c>
      <c r="K129" s="193">
        <v>3000</v>
      </c>
      <c r="L129" s="52"/>
      <c r="M129" s="31"/>
      <c r="N129" s="71">
        <f t="shared" si="5"/>
        <v>3000</v>
      </c>
    </row>
    <row r="130" spans="1:14" s="10" customFormat="1" ht="19" thickBot="1" x14ac:dyDescent="0.4">
      <c r="A130" s="511"/>
      <c r="B130" s="546"/>
      <c r="C130" s="54"/>
      <c r="D130" s="54"/>
      <c r="E130" s="54"/>
      <c r="F130" s="54"/>
      <c r="G130" s="53"/>
      <c r="H130" s="54"/>
      <c r="I130" s="54"/>
      <c r="J130" s="54" t="s">
        <v>140</v>
      </c>
      <c r="K130" s="187">
        <v>31000</v>
      </c>
      <c r="L130" s="56">
        <f>4100+2610.21+1107.77+1107.77+1107.77+1119.21+1119.21+1119.21</f>
        <v>13391.149999999998</v>
      </c>
      <c r="M130" s="57"/>
      <c r="N130" s="71">
        <f t="shared" si="5"/>
        <v>17608.850000000002</v>
      </c>
    </row>
    <row r="131" spans="1:14" s="10" customFormat="1" ht="45" customHeight="1" thickBot="1" x14ac:dyDescent="0.4">
      <c r="A131" s="525" t="s">
        <v>141</v>
      </c>
      <c r="B131" s="526" t="s">
        <v>142</v>
      </c>
      <c r="C131" s="46"/>
      <c r="D131" s="46"/>
      <c r="E131" s="46"/>
      <c r="F131" s="46"/>
      <c r="G131" s="45" t="s">
        <v>24</v>
      </c>
      <c r="H131" s="46" t="s">
        <v>16</v>
      </c>
      <c r="I131" s="46" t="s">
        <v>25</v>
      </c>
      <c r="J131" s="46" t="s">
        <v>100</v>
      </c>
      <c r="K131" s="192">
        <v>15000</v>
      </c>
      <c r="L131" s="75"/>
      <c r="M131" s="80"/>
      <c r="N131" s="71">
        <f t="shared" si="5"/>
        <v>15000</v>
      </c>
    </row>
    <row r="132" spans="1:14" s="10" customFormat="1" ht="19" thickBot="1" x14ac:dyDescent="0.4">
      <c r="A132" s="510"/>
      <c r="B132" s="470"/>
      <c r="C132" s="28"/>
      <c r="D132" s="28"/>
      <c r="E132" s="28"/>
      <c r="F132" s="28"/>
      <c r="G132" s="27" t="s">
        <v>24</v>
      </c>
      <c r="H132" s="28" t="s">
        <v>17</v>
      </c>
      <c r="I132" s="28" t="s">
        <v>27</v>
      </c>
      <c r="J132" s="28" t="s">
        <v>100</v>
      </c>
      <c r="K132" s="193">
        <v>15000</v>
      </c>
      <c r="L132" s="52"/>
      <c r="M132" s="31"/>
      <c r="N132" s="71">
        <f t="shared" si="5"/>
        <v>15000</v>
      </c>
    </row>
    <row r="133" spans="1:14" s="10" customFormat="1" ht="19" thickBot="1" x14ac:dyDescent="0.4">
      <c r="A133" s="511"/>
      <c r="B133" s="513"/>
      <c r="C133" s="54"/>
      <c r="D133" s="54"/>
      <c r="E133" s="54"/>
      <c r="F133" s="54"/>
      <c r="G133" s="53" t="s">
        <v>24</v>
      </c>
      <c r="H133" s="54" t="s">
        <v>30</v>
      </c>
      <c r="I133" s="54" t="s">
        <v>31</v>
      </c>
      <c r="J133" s="54" t="s">
        <v>100</v>
      </c>
      <c r="K133" s="187">
        <v>15000</v>
      </c>
      <c r="L133" s="79"/>
      <c r="M133" s="121"/>
      <c r="N133" s="71">
        <f t="shared" si="5"/>
        <v>15000</v>
      </c>
    </row>
    <row r="134" spans="1:14" s="10" customFormat="1" ht="31.5" customHeight="1" thickBot="1" x14ac:dyDescent="0.4">
      <c r="A134" s="547" t="s">
        <v>143</v>
      </c>
      <c r="B134" s="548"/>
      <c r="C134" s="269"/>
      <c r="D134" s="269"/>
      <c r="E134" s="269"/>
      <c r="F134" s="269"/>
      <c r="G134" s="269"/>
      <c r="H134" s="269"/>
      <c r="I134" s="269"/>
      <c r="J134" s="270"/>
      <c r="K134" s="320">
        <f>SUM(K104:K133)</f>
        <v>283657</v>
      </c>
      <c r="L134" s="271">
        <f>SUM(L104:L133)</f>
        <v>46331.78</v>
      </c>
      <c r="M134" s="345">
        <f>SUM(M115:M133)</f>
        <v>0</v>
      </c>
      <c r="N134" s="272">
        <f>SUM(N104:N133)</f>
        <v>237325.22000000003</v>
      </c>
    </row>
    <row r="135" spans="1:14" s="10" customFormat="1" ht="35.25" customHeight="1" thickBot="1" x14ac:dyDescent="0.4">
      <c r="A135" s="268" t="s">
        <v>144</v>
      </c>
      <c r="B135" s="542" t="s">
        <v>145</v>
      </c>
      <c r="C135" s="542"/>
      <c r="D135" s="542"/>
      <c r="E135" s="542"/>
      <c r="F135" s="542"/>
      <c r="G135" s="542"/>
      <c r="H135" s="542"/>
      <c r="I135" s="542"/>
      <c r="J135" s="542"/>
      <c r="K135" s="542"/>
      <c r="L135" s="542"/>
      <c r="M135" s="564"/>
      <c r="N135" s="543"/>
    </row>
    <row r="136" spans="1:14" s="10" customFormat="1" ht="45" customHeight="1" thickBot="1" x14ac:dyDescent="0.4">
      <c r="A136" s="509" t="s">
        <v>146</v>
      </c>
      <c r="B136" s="512" t="s">
        <v>147</v>
      </c>
      <c r="C136" s="22"/>
      <c r="D136" s="22"/>
      <c r="E136" s="22"/>
      <c r="F136" s="22"/>
      <c r="G136" s="16" t="s">
        <v>24</v>
      </c>
      <c r="H136" s="22" t="s">
        <v>16</v>
      </c>
      <c r="I136" s="22" t="s">
        <v>25</v>
      </c>
      <c r="J136" s="22" t="s">
        <v>100</v>
      </c>
      <c r="K136" s="181">
        <v>11667</v>
      </c>
      <c r="L136" s="114"/>
      <c r="M136" s="25"/>
      <c r="N136" s="208">
        <f t="shared" ref="N136:N141" si="6">K136-(L136+M136)</f>
        <v>11667</v>
      </c>
    </row>
    <row r="137" spans="1:14" s="10" customFormat="1" ht="19" thickBot="1" x14ac:dyDescent="0.4">
      <c r="A137" s="510"/>
      <c r="B137" s="470"/>
      <c r="C137" s="28"/>
      <c r="D137" s="28"/>
      <c r="E137" s="28"/>
      <c r="F137" s="28"/>
      <c r="G137" s="27" t="s">
        <v>24</v>
      </c>
      <c r="H137" s="28" t="s">
        <v>17</v>
      </c>
      <c r="I137" s="28" t="s">
        <v>27</v>
      </c>
      <c r="J137" s="28" t="s">
        <v>100</v>
      </c>
      <c r="K137" s="193">
        <v>11667</v>
      </c>
      <c r="L137" s="52"/>
      <c r="M137" s="31"/>
      <c r="N137" s="208">
        <f t="shared" si="6"/>
        <v>11667</v>
      </c>
    </row>
    <row r="138" spans="1:14" s="10" customFormat="1" ht="19" thickBot="1" x14ac:dyDescent="0.4">
      <c r="A138" s="511"/>
      <c r="B138" s="513"/>
      <c r="C138" s="54"/>
      <c r="D138" s="54"/>
      <c r="E138" s="54"/>
      <c r="F138" s="54"/>
      <c r="G138" s="53" t="s">
        <v>24</v>
      </c>
      <c r="H138" s="54" t="s">
        <v>30</v>
      </c>
      <c r="I138" s="54" t="s">
        <v>31</v>
      </c>
      <c r="J138" s="54" t="s">
        <v>100</v>
      </c>
      <c r="K138" s="187">
        <v>11667</v>
      </c>
      <c r="L138" s="79"/>
      <c r="M138" s="121"/>
      <c r="N138" s="208">
        <f t="shared" si="6"/>
        <v>11667</v>
      </c>
    </row>
    <row r="139" spans="1:14" s="10" customFormat="1" ht="45" customHeight="1" thickBot="1" x14ac:dyDescent="0.4">
      <c r="A139" s="509" t="s">
        <v>148</v>
      </c>
      <c r="B139" s="512" t="s">
        <v>149</v>
      </c>
      <c r="C139" s="22"/>
      <c r="D139" s="22"/>
      <c r="E139" s="22"/>
      <c r="F139" s="22"/>
      <c r="G139" s="16" t="s">
        <v>24</v>
      </c>
      <c r="H139" s="22" t="s">
        <v>16</v>
      </c>
      <c r="I139" s="22" t="s">
        <v>25</v>
      </c>
      <c r="J139" s="22" t="s">
        <v>150</v>
      </c>
      <c r="K139" s="181">
        <v>15000</v>
      </c>
      <c r="L139" s="70"/>
      <c r="M139" s="120"/>
      <c r="N139" s="208">
        <f t="shared" si="6"/>
        <v>15000</v>
      </c>
    </row>
    <row r="140" spans="1:14" s="10" customFormat="1" ht="19" thickBot="1" x14ac:dyDescent="0.4">
      <c r="A140" s="510"/>
      <c r="B140" s="470"/>
      <c r="C140" s="28"/>
      <c r="D140" s="28"/>
      <c r="E140" s="28"/>
      <c r="F140" s="28"/>
      <c r="G140" s="27" t="s">
        <v>24</v>
      </c>
      <c r="H140" s="28" t="s">
        <v>17</v>
      </c>
      <c r="I140" s="28" t="s">
        <v>27</v>
      </c>
      <c r="J140" s="28" t="s">
        <v>150</v>
      </c>
      <c r="K140" s="193">
        <v>15000</v>
      </c>
      <c r="L140" s="52"/>
      <c r="M140" s="31"/>
      <c r="N140" s="208">
        <f t="shared" si="6"/>
        <v>15000</v>
      </c>
    </row>
    <row r="141" spans="1:14" s="10" customFormat="1" ht="19" thickBot="1" x14ac:dyDescent="0.4">
      <c r="A141" s="511"/>
      <c r="B141" s="513"/>
      <c r="C141" s="54"/>
      <c r="D141" s="54"/>
      <c r="E141" s="54"/>
      <c r="F141" s="54"/>
      <c r="G141" s="53" t="s">
        <v>24</v>
      </c>
      <c r="H141" s="54" t="s">
        <v>30</v>
      </c>
      <c r="I141" s="54" t="s">
        <v>31</v>
      </c>
      <c r="J141" s="54" t="s">
        <v>150</v>
      </c>
      <c r="K141" s="187">
        <v>15000</v>
      </c>
      <c r="L141" s="56"/>
      <c r="M141" s="57"/>
      <c r="N141" s="208">
        <f t="shared" si="6"/>
        <v>15000</v>
      </c>
    </row>
    <row r="142" spans="1:14" s="10" customFormat="1" ht="27" customHeight="1" thickBot="1" x14ac:dyDescent="0.4">
      <c r="A142" s="527" t="s">
        <v>151</v>
      </c>
      <c r="B142" s="528"/>
      <c r="C142" s="246"/>
      <c r="D142" s="246"/>
      <c r="E142" s="246"/>
      <c r="F142" s="246"/>
      <c r="G142" s="246"/>
      <c r="H142" s="246"/>
      <c r="I142" s="246"/>
      <c r="J142" s="248"/>
      <c r="K142" s="249">
        <f>SUM(K136:K141)</f>
        <v>80001</v>
      </c>
      <c r="L142" s="264">
        <f>SUM(L136:L141)</f>
        <v>0</v>
      </c>
      <c r="M142" s="346"/>
      <c r="N142" s="265">
        <f>SUM(N136:N141)</f>
        <v>80001</v>
      </c>
    </row>
    <row r="143" spans="1:14" s="10" customFormat="1" ht="20.25" customHeight="1" x14ac:dyDescent="0.35">
      <c r="A143" s="501" t="s">
        <v>152</v>
      </c>
      <c r="B143" s="502"/>
      <c r="C143" s="22"/>
      <c r="D143" s="22"/>
      <c r="E143" s="22"/>
      <c r="F143" s="22"/>
      <c r="G143" s="16"/>
      <c r="H143" s="22"/>
      <c r="I143" s="22"/>
      <c r="J143" s="22"/>
      <c r="K143" s="181">
        <f>K142+K134</f>
        <v>363658</v>
      </c>
      <c r="L143" s="374">
        <f>L142+L134</f>
        <v>46331.78</v>
      </c>
      <c r="M143" s="62"/>
      <c r="N143" s="216">
        <f>N142+N134</f>
        <v>317326.22000000003</v>
      </c>
    </row>
    <row r="144" spans="1:14" s="10" customFormat="1" ht="25.5" customHeight="1" thickBot="1" x14ac:dyDescent="0.4">
      <c r="A144" s="514" t="s">
        <v>153</v>
      </c>
      <c r="B144" s="515"/>
      <c r="C144" s="63"/>
      <c r="D144" s="63"/>
      <c r="E144" s="63"/>
      <c r="F144" s="63"/>
      <c r="G144" s="64" t="s">
        <v>24</v>
      </c>
      <c r="H144" s="63"/>
      <c r="I144" s="63"/>
      <c r="J144" s="63" t="s">
        <v>55</v>
      </c>
      <c r="K144" s="322">
        <f>7/100*K143</f>
        <v>25456.06</v>
      </c>
      <c r="L144" s="322">
        <f>228.54 + 183.61 + 155.14 + 143.19 + 78.37+ 55.77+ 78.37+228.48+203.82+298.27+ 209.46+ 80.6+228.48+287+298.25+235.91</f>
        <v>2993.2599999999998</v>
      </c>
      <c r="M144" s="65"/>
      <c r="N144" s="217">
        <f>7/100*N143</f>
        <v>22212.835400000004</v>
      </c>
    </row>
    <row r="145" spans="1:14" s="10" customFormat="1" ht="27.75" customHeight="1" thickBot="1" x14ac:dyDescent="0.4">
      <c r="A145" s="516" t="s">
        <v>154</v>
      </c>
      <c r="B145" s="517"/>
      <c r="C145" s="517"/>
      <c r="D145" s="517"/>
      <c r="E145" s="517"/>
      <c r="F145" s="517"/>
      <c r="G145" s="517"/>
      <c r="H145" s="517"/>
      <c r="I145" s="517"/>
      <c r="J145" s="518"/>
      <c r="K145" s="321">
        <f>SUM(K143:K144)</f>
        <v>389114.06</v>
      </c>
      <c r="L145" s="376">
        <f>SUM(L143:L144)</f>
        <v>49325.04</v>
      </c>
      <c r="M145" s="135"/>
      <c r="N145" s="240">
        <f>SUM(N143:N144)</f>
        <v>339539.05540000001</v>
      </c>
    </row>
    <row r="146" spans="1:14" s="10" customFormat="1" ht="24" customHeight="1" thickBot="1" x14ac:dyDescent="0.4">
      <c r="A146" s="459" t="s">
        <v>155</v>
      </c>
      <c r="B146" s="460"/>
      <c r="C146" s="460"/>
      <c r="D146" s="460"/>
      <c r="E146" s="460"/>
      <c r="F146" s="460"/>
      <c r="G146" s="460"/>
      <c r="H146" s="460"/>
      <c r="I146" s="460"/>
      <c r="J146" s="460"/>
      <c r="K146" s="460"/>
      <c r="L146" s="460"/>
      <c r="M146" s="460"/>
      <c r="N146" s="461"/>
    </row>
    <row r="147" spans="1:14" s="10" customFormat="1" ht="27.75" customHeight="1" thickBot="1" x14ac:dyDescent="0.4">
      <c r="A147" s="83" t="s">
        <v>156</v>
      </c>
      <c r="B147" s="519" t="s">
        <v>157</v>
      </c>
      <c r="C147" s="520"/>
      <c r="D147" s="520"/>
      <c r="E147" s="520"/>
      <c r="F147" s="520"/>
      <c r="G147" s="520"/>
      <c r="H147" s="520"/>
      <c r="I147" s="520"/>
      <c r="J147" s="520"/>
      <c r="K147" s="520"/>
      <c r="L147" s="520"/>
      <c r="M147" s="520"/>
      <c r="N147" s="521"/>
    </row>
    <row r="148" spans="1:14" s="10" customFormat="1" ht="18.5" x14ac:dyDescent="0.35">
      <c r="A148" s="525" t="s">
        <v>158</v>
      </c>
      <c r="B148" s="549" t="s">
        <v>159</v>
      </c>
      <c r="C148" s="46"/>
      <c r="D148" s="46"/>
      <c r="E148" s="46"/>
      <c r="F148" s="46"/>
      <c r="G148" s="45" t="s">
        <v>24</v>
      </c>
      <c r="H148" s="46" t="s">
        <v>16</v>
      </c>
      <c r="I148" s="46" t="s">
        <v>25</v>
      </c>
      <c r="J148" s="46" t="s">
        <v>160</v>
      </c>
      <c r="K148" s="192">
        <v>151169</v>
      </c>
      <c r="L148" s="48">
        <f>4076.41+8671.18 + 14429.14 + 41680.46+35673.02</f>
        <v>104530.20999999999</v>
      </c>
      <c r="M148" s="49"/>
      <c r="N148" s="213">
        <f t="shared" ref="N148:N166" si="7">K148-(L148+M148)</f>
        <v>46638.790000000008</v>
      </c>
    </row>
    <row r="149" spans="1:14" s="10" customFormat="1" ht="18.5" x14ac:dyDescent="0.35">
      <c r="A149" s="510"/>
      <c r="B149" s="550"/>
      <c r="C149" s="28"/>
      <c r="D149" s="28"/>
      <c r="E149" s="28"/>
      <c r="F149" s="28"/>
      <c r="G149" s="27" t="s">
        <v>24</v>
      </c>
      <c r="H149" s="28" t="s">
        <v>17</v>
      </c>
      <c r="I149" s="28" t="s">
        <v>27</v>
      </c>
      <c r="J149" s="28" t="s">
        <v>160</v>
      </c>
      <c r="K149" s="193">
        <v>163831</v>
      </c>
      <c r="L149" s="50">
        <f>1528.66+13000+14872</f>
        <v>29400.66</v>
      </c>
      <c r="M149" s="51"/>
      <c r="N149" s="213">
        <f t="shared" si="7"/>
        <v>134430.34</v>
      </c>
    </row>
    <row r="150" spans="1:14" s="10" customFormat="1" ht="18.5" x14ac:dyDescent="0.35">
      <c r="A150" s="510"/>
      <c r="B150" s="550"/>
      <c r="C150" s="28"/>
      <c r="D150" s="28"/>
      <c r="E150" s="28"/>
      <c r="F150" s="28"/>
      <c r="G150" s="27" t="s">
        <v>29</v>
      </c>
      <c r="H150" s="28" t="s">
        <v>30</v>
      </c>
      <c r="I150" s="28" t="s">
        <v>31</v>
      </c>
      <c r="J150" s="28" t="s">
        <v>161</v>
      </c>
      <c r="K150" s="193"/>
      <c r="L150" s="50"/>
      <c r="M150" s="51"/>
      <c r="N150" s="213">
        <f t="shared" si="7"/>
        <v>0</v>
      </c>
    </row>
    <row r="151" spans="1:14" s="10" customFormat="1" ht="19" thickBot="1" x14ac:dyDescent="0.4">
      <c r="A151" s="511"/>
      <c r="B151" s="551"/>
      <c r="C151" s="54"/>
      <c r="D151" s="54"/>
      <c r="E151" s="54"/>
      <c r="F151" s="54"/>
      <c r="G151" s="53" t="s">
        <v>24</v>
      </c>
      <c r="H151" s="54" t="s">
        <v>30</v>
      </c>
      <c r="I151" s="54" t="s">
        <v>31</v>
      </c>
      <c r="J151" s="54" t="s">
        <v>160</v>
      </c>
      <c r="K151" s="187">
        <v>55000</v>
      </c>
      <c r="L151" s="56">
        <f>4585.97+5220.2+4929.29+28931.22</f>
        <v>43666.68</v>
      </c>
      <c r="M151" s="57"/>
      <c r="N151" s="213">
        <f t="shared" si="7"/>
        <v>11333.32</v>
      </c>
    </row>
    <row r="152" spans="1:14" s="10" customFormat="1" ht="18.5" x14ac:dyDescent="0.35">
      <c r="A152" s="509" t="s">
        <v>162</v>
      </c>
      <c r="B152" s="544" t="s">
        <v>163</v>
      </c>
      <c r="C152" s="22"/>
      <c r="D152" s="22"/>
      <c r="E152" s="22"/>
      <c r="F152" s="22"/>
      <c r="G152" s="16" t="s">
        <v>24</v>
      </c>
      <c r="H152" s="22" t="s">
        <v>16</v>
      </c>
      <c r="I152" s="22" t="s">
        <v>25</v>
      </c>
      <c r="J152" s="22" t="s">
        <v>164</v>
      </c>
      <c r="K152" s="181">
        <v>24495</v>
      </c>
      <c r="L152" s="114">
        <f>1114.78+2122.69+1088.97+1073.5+1083.77+1083.77 + 1083.77+ 1068.46+ 1048.72+2326.91+557.38</f>
        <v>13652.720000000001</v>
      </c>
      <c r="M152" s="25"/>
      <c r="N152" s="213">
        <f t="shared" si="7"/>
        <v>10842.279999999999</v>
      </c>
    </row>
    <row r="153" spans="1:14" s="10" customFormat="1" ht="18.5" x14ac:dyDescent="0.35">
      <c r="A153" s="510"/>
      <c r="B153" s="545"/>
      <c r="C153" s="28"/>
      <c r="D153" s="28"/>
      <c r="E153" s="28"/>
      <c r="F153" s="28"/>
      <c r="G153" s="27" t="s">
        <v>24</v>
      </c>
      <c r="H153" s="28" t="s">
        <v>17</v>
      </c>
      <c r="I153" s="28" t="s">
        <v>27</v>
      </c>
      <c r="J153" s="28" t="s">
        <v>164</v>
      </c>
      <c r="K153" s="193">
        <v>11836</v>
      </c>
      <c r="L153" s="52">
        <f>2575.25 + 544.5+536.76+541.89+541.89+541.89+534.23+526.97</f>
        <v>6343.3800000000019</v>
      </c>
      <c r="M153" s="31"/>
      <c r="N153" s="213">
        <f t="shared" si="7"/>
        <v>5492.6199999999981</v>
      </c>
    </row>
    <row r="154" spans="1:14" s="10" customFormat="1" ht="19" thickBot="1" x14ac:dyDescent="0.4">
      <c r="A154" s="511"/>
      <c r="B154" s="546"/>
      <c r="C154" s="54"/>
      <c r="D154" s="54"/>
      <c r="E154" s="54"/>
      <c r="F154" s="54"/>
      <c r="G154" s="53" t="s">
        <v>24</v>
      </c>
      <c r="H154" s="54" t="s">
        <v>30</v>
      </c>
      <c r="I154" s="54" t="s">
        <v>31</v>
      </c>
      <c r="J154" s="54" t="s">
        <v>164</v>
      </c>
      <c r="K154" s="187">
        <v>23669</v>
      </c>
      <c r="L154" s="79">
        <f>931.91+1088.97+1073.5+1083.77+1083.77+1083.77+1068.46+1052.5</f>
        <v>8466.6500000000015</v>
      </c>
      <c r="M154" s="121"/>
      <c r="N154" s="213">
        <f t="shared" si="7"/>
        <v>15202.349999999999</v>
      </c>
    </row>
    <row r="155" spans="1:14" s="10" customFormat="1" ht="28.5" customHeight="1" x14ac:dyDescent="0.35">
      <c r="A155" s="509" t="s">
        <v>165</v>
      </c>
      <c r="B155" s="512" t="s">
        <v>166</v>
      </c>
      <c r="C155" s="22"/>
      <c r="D155" s="22"/>
      <c r="E155" s="22"/>
      <c r="F155" s="22"/>
      <c r="G155" s="16" t="s">
        <v>24</v>
      </c>
      <c r="H155" s="22" t="s">
        <v>16</v>
      </c>
      <c r="I155" s="22" t="s">
        <v>25</v>
      </c>
      <c r="J155" s="22" t="s">
        <v>44</v>
      </c>
      <c r="K155" s="181">
        <v>11000</v>
      </c>
      <c r="L155" s="114">
        <v>494.14</v>
      </c>
      <c r="M155" s="25"/>
      <c r="N155" s="213">
        <f t="shared" si="7"/>
        <v>10505.86</v>
      </c>
    </row>
    <row r="156" spans="1:14" s="10" customFormat="1" ht="18.5" x14ac:dyDescent="0.35">
      <c r="A156" s="510"/>
      <c r="B156" s="470"/>
      <c r="C156" s="28"/>
      <c r="D156" s="28"/>
      <c r="E156" s="28"/>
      <c r="F156" s="28"/>
      <c r="G156" s="27" t="s">
        <v>24</v>
      </c>
      <c r="H156" s="28" t="s">
        <v>17</v>
      </c>
      <c r="I156" s="28" t="s">
        <v>27</v>
      </c>
      <c r="J156" s="28" t="s">
        <v>100</v>
      </c>
      <c r="K156" s="193">
        <v>12000</v>
      </c>
      <c r="L156" s="52"/>
      <c r="M156" s="31"/>
      <c r="N156" s="213">
        <f t="shared" si="7"/>
        <v>12000</v>
      </c>
    </row>
    <row r="157" spans="1:14" s="10" customFormat="1" ht="19" thickBot="1" x14ac:dyDescent="0.4">
      <c r="A157" s="511"/>
      <c r="B157" s="513"/>
      <c r="C157" s="54"/>
      <c r="D157" s="54"/>
      <c r="E157" s="54"/>
      <c r="F157" s="54"/>
      <c r="G157" s="53" t="s">
        <v>24</v>
      </c>
      <c r="H157" s="54" t="s">
        <v>30</v>
      </c>
      <c r="I157" s="54" t="s">
        <v>31</v>
      </c>
      <c r="J157" s="54" t="s">
        <v>37</v>
      </c>
      <c r="K157" s="187">
        <v>12000</v>
      </c>
      <c r="L157" s="79"/>
      <c r="M157" s="121"/>
      <c r="N157" s="213">
        <f t="shared" si="7"/>
        <v>12000</v>
      </c>
    </row>
    <row r="158" spans="1:14" s="10" customFormat="1" ht="18.5" x14ac:dyDescent="0.35">
      <c r="A158" s="509" t="s">
        <v>167</v>
      </c>
      <c r="B158" s="544" t="s">
        <v>168</v>
      </c>
      <c r="C158" s="22"/>
      <c r="D158" s="22"/>
      <c r="E158" s="22"/>
      <c r="F158" s="22"/>
      <c r="G158" s="16" t="s">
        <v>24</v>
      </c>
      <c r="H158" s="22" t="s">
        <v>16</v>
      </c>
      <c r="I158" s="22" t="s">
        <v>25</v>
      </c>
      <c r="J158" s="22" t="s">
        <v>169</v>
      </c>
      <c r="K158" s="181">
        <v>13335</v>
      </c>
      <c r="L158" s="114">
        <f>222.4+245.1+588.22+271.29+ 70.79 + 55.49 + 224.28 + 12.74</f>
        <v>1690.31</v>
      </c>
      <c r="M158" s="25"/>
      <c r="N158" s="213">
        <f t="shared" si="7"/>
        <v>11644.69</v>
      </c>
    </row>
    <row r="159" spans="1:14" s="10" customFormat="1" ht="18.5" x14ac:dyDescent="0.35">
      <c r="A159" s="510"/>
      <c r="B159" s="545"/>
      <c r="C159" s="28"/>
      <c r="D159" s="28"/>
      <c r="E159" s="28"/>
      <c r="F159" s="28"/>
      <c r="G159" s="27" t="s">
        <v>24</v>
      </c>
      <c r="H159" s="28" t="s">
        <v>17</v>
      </c>
      <c r="I159" s="28" t="s">
        <v>27</v>
      </c>
      <c r="J159" s="28" t="s">
        <v>169</v>
      </c>
      <c r="K159" s="193">
        <v>13335</v>
      </c>
      <c r="L159" s="52">
        <f>245.1+345+14.96+70.79+112.14</f>
        <v>787.99</v>
      </c>
      <c r="M159" s="31"/>
      <c r="N159" s="213">
        <f t="shared" si="7"/>
        <v>12547.01</v>
      </c>
    </row>
    <row r="160" spans="1:14" s="10" customFormat="1" ht="19" thickBot="1" x14ac:dyDescent="0.4">
      <c r="A160" s="511"/>
      <c r="B160" s="546"/>
      <c r="C160" s="54"/>
      <c r="D160" s="54"/>
      <c r="E160" s="54"/>
      <c r="F160" s="54"/>
      <c r="G160" s="53" t="s">
        <v>24</v>
      </c>
      <c r="H160" s="54" t="s">
        <v>30</v>
      </c>
      <c r="I160" s="54" t="s">
        <v>31</v>
      </c>
      <c r="J160" s="54" t="s">
        <v>169</v>
      </c>
      <c r="K160" s="187">
        <v>13330</v>
      </c>
      <c r="L160" s="56">
        <f>195.35+192.53+1185.57+32.04</f>
        <v>1605.4899999999998</v>
      </c>
      <c r="M160" s="57"/>
      <c r="N160" s="213">
        <f t="shared" si="7"/>
        <v>11724.51</v>
      </c>
    </row>
    <row r="161" spans="1:14" s="10" customFormat="1" ht="18.5" customHeight="1" x14ac:dyDescent="0.35">
      <c r="A161" s="509" t="s">
        <v>170</v>
      </c>
      <c r="B161" s="544" t="s">
        <v>171</v>
      </c>
      <c r="C161" s="22"/>
      <c r="D161" s="22"/>
      <c r="E161" s="22"/>
      <c r="F161" s="22"/>
      <c r="G161" s="16" t="s">
        <v>24</v>
      </c>
      <c r="H161" s="22" t="s">
        <v>16</v>
      </c>
      <c r="I161" s="22" t="s">
        <v>25</v>
      </c>
      <c r="J161" s="22" t="s">
        <v>172</v>
      </c>
      <c r="K161" s="181">
        <v>5000</v>
      </c>
      <c r="L161" s="114">
        <f>1472.32 +2523.42+3833+0.99</f>
        <v>7829.73</v>
      </c>
      <c r="M161" s="25"/>
      <c r="N161" s="213">
        <f t="shared" si="7"/>
        <v>-2829.7299999999996</v>
      </c>
    </row>
    <row r="162" spans="1:14" s="10" customFormat="1" ht="18.5" x14ac:dyDescent="0.35">
      <c r="A162" s="510"/>
      <c r="B162" s="545"/>
      <c r="C162" s="28"/>
      <c r="D162" s="28"/>
      <c r="E162" s="28"/>
      <c r="F162" s="28"/>
      <c r="G162" s="27" t="s">
        <v>24</v>
      </c>
      <c r="H162" s="28" t="s">
        <v>17</v>
      </c>
      <c r="I162" s="28" t="s">
        <v>27</v>
      </c>
      <c r="J162" s="28" t="s">
        <v>173</v>
      </c>
      <c r="K162" s="193">
        <v>5000</v>
      </c>
      <c r="L162" s="52">
        <f>1429.45+3787.06</f>
        <v>5216.51</v>
      </c>
      <c r="M162" s="31"/>
      <c r="N162" s="213">
        <f t="shared" si="7"/>
        <v>-216.51000000000022</v>
      </c>
    </row>
    <row r="163" spans="1:14" s="10" customFormat="1" ht="19" thickBot="1" x14ac:dyDescent="0.4">
      <c r="A163" s="511"/>
      <c r="B163" s="546"/>
      <c r="C163" s="54"/>
      <c r="D163" s="54"/>
      <c r="E163" s="54"/>
      <c r="F163" s="54"/>
      <c r="G163" s="53" t="s">
        <v>24</v>
      </c>
      <c r="H163" s="54" t="s">
        <v>30</v>
      </c>
      <c r="I163" s="54" t="s">
        <v>31</v>
      </c>
      <c r="J163" s="54" t="s">
        <v>173</v>
      </c>
      <c r="K163" s="187">
        <v>5000</v>
      </c>
      <c r="L163" s="56">
        <v>1429.45</v>
      </c>
      <c r="M163" s="57"/>
      <c r="N163" s="213">
        <f t="shared" si="7"/>
        <v>3570.55</v>
      </c>
    </row>
    <row r="164" spans="1:14" s="10" customFormat="1" ht="18.5" x14ac:dyDescent="0.35">
      <c r="A164" s="525" t="s">
        <v>174</v>
      </c>
      <c r="B164" s="552" t="s">
        <v>175</v>
      </c>
      <c r="C164" s="46"/>
      <c r="D164" s="46"/>
      <c r="E164" s="46"/>
      <c r="F164" s="46"/>
      <c r="G164" s="45" t="s">
        <v>24</v>
      </c>
      <c r="H164" s="46" t="s">
        <v>16</v>
      </c>
      <c r="I164" s="46" t="s">
        <v>25</v>
      </c>
      <c r="J164" s="46" t="s">
        <v>176</v>
      </c>
      <c r="K164" s="192">
        <v>1000</v>
      </c>
      <c r="L164" s="75"/>
      <c r="M164" s="80"/>
      <c r="N164" s="213">
        <f t="shared" si="7"/>
        <v>1000</v>
      </c>
    </row>
    <row r="165" spans="1:14" s="10" customFormat="1" ht="18.5" x14ac:dyDescent="0.35">
      <c r="A165" s="510"/>
      <c r="B165" s="545"/>
      <c r="C165" s="28"/>
      <c r="D165" s="28"/>
      <c r="E165" s="28"/>
      <c r="F165" s="28"/>
      <c r="G165" s="27" t="s">
        <v>24</v>
      </c>
      <c r="H165" s="28" t="s">
        <v>17</v>
      </c>
      <c r="I165" s="28" t="s">
        <v>27</v>
      </c>
      <c r="J165" s="28" t="s">
        <v>177</v>
      </c>
      <c r="K165" s="193">
        <v>1000</v>
      </c>
      <c r="L165" s="52"/>
      <c r="M165" s="31"/>
      <c r="N165" s="213">
        <f t="shared" si="7"/>
        <v>1000</v>
      </c>
    </row>
    <row r="166" spans="1:14" s="10" customFormat="1" ht="19" thickBot="1" x14ac:dyDescent="0.4">
      <c r="A166" s="511"/>
      <c r="B166" s="546"/>
      <c r="C166" s="54"/>
      <c r="D166" s="54"/>
      <c r="E166" s="54"/>
      <c r="F166" s="54"/>
      <c r="G166" s="53" t="s">
        <v>24</v>
      </c>
      <c r="H166" s="54" t="s">
        <v>30</v>
      </c>
      <c r="I166" s="54" t="s">
        <v>31</v>
      </c>
      <c r="J166" s="54" t="s">
        <v>178</v>
      </c>
      <c r="K166" s="187">
        <v>1000</v>
      </c>
      <c r="L166" s="79"/>
      <c r="M166" s="121"/>
      <c r="N166" s="213">
        <f t="shared" si="7"/>
        <v>1000</v>
      </c>
    </row>
    <row r="167" spans="1:14" s="10" customFormat="1" ht="27" customHeight="1" thickBot="1" x14ac:dyDescent="0.4">
      <c r="A167" s="527" t="s">
        <v>179</v>
      </c>
      <c r="B167" s="528"/>
      <c r="C167" s="246"/>
      <c r="D167" s="246"/>
      <c r="E167" s="246"/>
      <c r="F167" s="246"/>
      <c r="G167" s="246"/>
      <c r="H167" s="246"/>
      <c r="I167" s="246"/>
      <c r="J167" s="248"/>
      <c r="K167" s="248">
        <f>SUM(K148:K166)</f>
        <v>523000</v>
      </c>
      <c r="L167" s="264">
        <f>SUM(L148:L166)</f>
        <v>225113.92</v>
      </c>
      <c r="M167" s="346"/>
      <c r="N167" s="265">
        <f>SUM(N148:N166)</f>
        <v>297886.08000000002</v>
      </c>
    </row>
    <row r="168" spans="1:14" s="10" customFormat="1" ht="28.5" customHeight="1" thickBot="1" x14ac:dyDescent="0.4">
      <c r="A168" s="83" t="s">
        <v>180</v>
      </c>
      <c r="B168" s="519" t="s">
        <v>181</v>
      </c>
      <c r="C168" s="520"/>
      <c r="D168" s="520"/>
      <c r="E168" s="520"/>
      <c r="F168" s="520"/>
      <c r="G168" s="520"/>
      <c r="H168" s="520"/>
      <c r="I168" s="520"/>
      <c r="J168" s="520"/>
      <c r="K168" s="520"/>
      <c r="L168" s="520"/>
      <c r="M168" s="520"/>
      <c r="N168" s="521"/>
    </row>
    <row r="169" spans="1:14" s="10" customFormat="1" ht="30" customHeight="1" thickBot="1" x14ac:dyDescent="0.4">
      <c r="A169" s="509" t="s">
        <v>182</v>
      </c>
      <c r="B169" s="512" t="s">
        <v>183</v>
      </c>
      <c r="C169" s="22"/>
      <c r="D169" s="22"/>
      <c r="E169" s="22"/>
      <c r="F169" s="22"/>
      <c r="G169" s="16" t="s">
        <v>24</v>
      </c>
      <c r="H169" s="22" t="s">
        <v>16</v>
      </c>
      <c r="I169" s="22" t="s">
        <v>25</v>
      </c>
      <c r="J169" s="22" t="s">
        <v>184</v>
      </c>
      <c r="K169" s="181">
        <v>3333</v>
      </c>
      <c r="L169" s="114">
        <f>451.95</f>
        <v>451.95</v>
      </c>
      <c r="M169" s="25"/>
      <c r="N169" s="208">
        <f t="shared" ref="N169:N189" si="8">K169-(L169+M169)</f>
        <v>2881.05</v>
      </c>
    </row>
    <row r="170" spans="1:14" s="10" customFormat="1" ht="19" thickBot="1" x14ac:dyDescent="0.4">
      <c r="A170" s="510"/>
      <c r="B170" s="470"/>
      <c r="C170" s="28"/>
      <c r="D170" s="28"/>
      <c r="E170" s="28"/>
      <c r="F170" s="28"/>
      <c r="G170" s="27" t="s">
        <v>24</v>
      </c>
      <c r="H170" s="28" t="s">
        <v>17</v>
      </c>
      <c r="I170" s="28" t="s">
        <v>27</v>
      </c>
      <c r="J170" s="28" t="s">
        <v>184</v>
      </c>
      <c r="K170" s="193">
        <v>3333</v>
      </c>
      <c r="L170" s="52">
        <f>649.76+581.86+238.61+196.03+529.58</f>
        <v>2195.84</v>
      </c>
      <c r="M170" s="31"/>
      <c r="N170" s="208">
        <f t="shared" si="8"/>
        <v>1137.1599999999999</v>
      </c>
    </row>
    <row r="171" spans="1:14" s="10" customFormat="1" ht="19" thickBot="1" x14ac:dyDescent="0.4">
      <c r="A171" s="511"/>
      <c r="B171" s="513"/>
      <c r="C171" s="54"/>
      <c r="D171" s="54"/>
      <c r="E171" s="54"/>
      <c r="F171" s="54"/>
      <c r="G171" s="53" t="s">
        <v>24</v>
      </c>
      <c r="H171" s="54" t="s">
        <v>30</v>
      </c>
      <c r="I171" s="54" t="s">
        <v>31</v>
      </c>
      <c r="J171" s="54" t="s">
        <v>184</v>
      </c>
      <c r="K171" s="187">
        <v>3334</v>
      </c>
      <c r="L171" s="79">
        <v>666.94</v>
      </c>
      <c r="M171" s="121"/>
      <c r="N171" s="208">
        <f t="shared" si="8"/>
        <v>2667.06</v>
      </c>
    </row>
    <row r="172" spans="1:14" s="10" customFormat="1" ht="19" thickBot="1" x14ac:dyDescent="0.4">
      <c r="A172" s="509" t="s">
        <v>185</v>
      </c>
      <c r="B172" s="544" t="s">
        <v>186</v>
      </c>
      <c r="C172" s="22"/>
      <c r="D172" s="22"/>
      <c r="E172" s="22"/>
      <c r="F172" s="22"/>
      <c r="G172" s="16" t="s">
        <v>24</v>
      </c>
      <c r="H172" s="22" t="s">
        <v>16</v>
      </c>
      <c r="I172" s="22" t="s">
        <v>25</v>
      </c>
      <c r="J172" s="22" t="s">
        <v>187</v>
      </c>
      <c r="K172" s="181">
        <v>10000</v>
      </c>
      <c r="L172" s="114"/>
      <c r="M172" s="25"/>
      <c r="N172" s="208">
        <f t="shared" si="8"/>
        <v>10000</v>
      </c>
    </row>
    <row r="173" spans="1:14" s="10" customFormat="1" ht="19" thickBot="1" x14ac:dyDescent="0.4">
      <c r="A173" s="510"/>
      <c r="B173" s="545"/>
      <c r="C173" s="28"/>
      <c r="D173" s="28"/>
      <c r="E173" s="28"/>
      <c r="F173" s="28"/>
      <c r="G173" s="27" t="s">
        <v>24</v>
      </c>
      <c r="H173" s="28" t="s">
        <v>17</v>
      </c>
      <c r="I173" s="28" t="s">
        <v>27</v>
      </c>
      <c r="J173" s="28" t="s">
        <v>187</v>
      </c>
      <c r="K173" s="193">
        <v>10000</v>
      </c>
      <c r="L173" s="52"/>
      <c r="M173" s="31"/>
      <c r="N173" s="208">
        <f t="shared" si="8"/>
        <v>10000</v>
      </c>
    </row>
    <row r="174" spans="1:14" s="10" customFormat="1" ht="19" thickBot="1" x14ac:dyDescent="0.4">
      <c r="A174" s="511"/>
      <c r="B174" s="546"/>
      <c r="C174" s="54"/>
      <c r="D174" s="54"/>
      <c r="E174" s="54"/>
      <c r="F174" s="54"/>
      <c r="G174" s="53" t="s">
        <v>24</v>
      </c>
      <c r="H174" s="54" t="s">
        <v>30</v>
      </c>
      <c r="I174" s="54" t="s">
        <v>31</v>
      </c>
      <c r="J174" s="54" t="s">
        <v>187</v>
      </c>
      <c r="K174" s="187">
        <v>10000</v>
      </c>
      <c r="L174" s="79"/>
      <c r="M174" s="121"/>
      <c r="N174" s="208">
        <f t="shared" si="8"/>
        <v>10000</v>
      </c>
    </row>
    <row r="175" spans="1:14" s="10" customFormat="1" ht="30" customHeight="1" thickBot="1" x14ac:dyDescent="0.4">
      <c r="A175" s="509" t="s">
        <v>188</v>
      </c>
      <c r="B175" s="512" t="s">
        <v>189</v>
      </c>
      <c r="C175" s="22"/>
      <c r="D175" s="22"/>
      <c r="E175" s="22"/>
      <c r="F175" s="22"/>
      <c r="G175" s="16" t="s">
        <v>24</v>
      </c>
      <c r="H175" s="22" t="s">
        <v>16</v>
      </c>
      <c r="I175" s="22" t="s">
        <v>25</v>
      </c>
      <c r="J175" s="22" t="s">
        <v>46</v>
      </c>
      <c r="K175" s="267">
        <v>11666.58</v>
      </c>
      <c r="L175" s="114"/>
      <c r="M175" s="25"/>
      <c r="N175" s="208">
        <f t="shared" si="8"/>
        <v>11666.58</v>
      </c>
    </row>
    <row r="176" spans="1:14" s="10" customFormat="1" ht="19" thickBot="1" x14ac:dyDescent="0.4">
      <c r="A176" s="510"/>
      <c r="B176" s="470"/>
      <c r="C176" s="28"/>
      <c r="D176" s="28"/>
      <c r="E176" s="28"/>
      <c r="F176" s="28"/>
      <c r="G176" s="27"/>
      <c r="H176" s="28"/>
      <c r="I176" s="28"/>
      <c r="J176" s="28" t="s">
        <v>190</v>
      </c>
      <c r="K176" s="193">
        <v>3333</v>
      </c>
      <c r="L176" s="52"/>
      <c r="M176" s="31"/>
      <c r="N176" s="208">
        <f t="shared" si="8"/>
        <v>3333</v>
      </c>
    </row>
    <row r="177" spans="1:14" s="10" customFormat="1" ht="19" thickBot="1" x14ac:dyDescent="0.4">
      <c r="A177" s="510"/>
      <c r="B177" s="470"/>
      <c r="C177" s="28"/>
      <c r="D177" s="28"/>
      <c r="E177" s="28"/>
      <c r="F177" s="28"/>
      <c r="G177" s="27"/>
      <c r="H177" s="28"/>
      <c r="I177" s="28"/>
      <c r="J177" s="28" t="s">
        <v>191</v>
      </c>
      <c r="K177" s="193">
        <v>3333</v>
      </c>
      <c r="L177" s="52"/>
      <c r="M177" s="31"/>
      <c r="N177" s="208">
        <f t="shared" si="8"/>
        <v>3333</v>
      </c>
    </row>
    <row r="178" spans="1:14" s="10" customFormat="1" ht="19" thickBot="1" x14ac:dyDescent="0.4">
      <c r="A178" s="510"/>
      <c r="B178" s="470"/>
      <c r="C178" s="28"/>
      <c r="D178" s="28"/>
      <c r="E178" s="28"/>
      <c r="F178" s="28"/>
      <c r="G178" s="27"/>
      <c r="H178" s="28"/>
      <c r="I178" s="28"/>
      <c r="J178" s="28" t="s">
        <v>192</v>
      </c>
      <c r="K178" s="193">
        <v>8333</v>
      </c>
      <c r="L178" s="52"/>
      <c r="M178" s="31"/>
      <c r="N178" s="208">
        <f t="shared" si="8"/>
        <v>8333</v>
      </c>
    </row>
    <row r="179" spans="1:14" s="10" customFormat="1" ht="19" thickBot="1" x14ac:dyDescent="0.4">
      <c r="A179" s="510"/>
      <c r="B179" s="470"/>
      <c r="C179" s="28"/>
      <c r="D179" s="28"/>
      <c r="E179" s="28"/>
      <c r="F179" s="28"/>
      <c r="G179" s="27" t="s">
        <v>24</v>
      </c>
      <c r="H179" s="28" t="s">
        <v>17</v>
      </c>
      <c r="I179" s="28" t="s">
        <v>27</v>
      </c>
      <c r="J179" s="28" t="s">
        <v>46</v>
      </c>
      <c r="K179" s="266">
        <v>11666.58</v>
      </c>
      <c r="L179" s="50"/>
      <c r="M179" s="51"/>
      <c r="N179" s="208">
        <f t="shared" si="8"/>
        <v>11666.58</v>
      </c>
    </row>
    <row r="180" spans="1:14" s="10" customFormat="1" ht="19" thickBot="1" x14ac:dyDescent="0.4">
      <c r="A180" s="510"/>
      <c r="B180" s="470"/>
      <c r="C180" s="28"/>
      <c r="D180" s="28"/>
      <c r="E180" s="28"/>
      <c r="F180" s="28"/>
      <c r="G180" s="27"/>
      <c r="H180" s="28"/>
      <c r="I180" s="28"/>
      <c r="J180" s="28" t="s">
        <v>190</v>
      </c>
      <c r="K180" s="193">
        <v>3333</v>
      </c>
      <c r="L180" s="50"/>
      <c r="M180" s="51"/>
      <c r="N180" s="208">
        <f t="shared" si="8"/>
        <v>3333</v>
      </c>
    </row>
    <row r="181" spans="1:14" s="10" customFormat="1" ht="19" thickBot="1" x14ac:dyDescent="0.4">
      <c r="A181" s="510"/>
      <c r="B181" s="470"/>
      <c r="C181" s="28"/>
      <c r="D181" s="28"/>
      <c r="E181" s="28"/>
      <c r="F181" s="28"/>
      <c r="G181" s="27"/>
      <c r="H181" s="28"/>
      <c r="I181" s="28"/>
      <c r="J181" s="28" t="s">
        <v>191</v>
      </c>
      <c r="K181" s="193">
        <v>3333</v>
      </c>
      <c r="L181" s="50"/>
      <c r="M181" s="51"/>
      <c r="N181" s="208">
        <f t="shared" si="8"/>
        <v>3333</v>
      </c>
    </row>
    <row r="182" spans="1:14" s="10" customFormat="1" ht="19" thickBot="1" x14ac:dyDescent="0.4">
      <c r="A182" s="510"/>
      <c r="B182" s="470"/>
      <c r="C182" s="28"/>
      <c r="D182" s="28"/>
      <c r="E182" s="28"/>
      <c r="F182" s="28"/>
      <c r="G182" s="27"/>
      <c r="H182" s="28"/>
      <c r="I182" s="28"/>
      <c r="J182" s="28" t="s">
        <v>192</v>
      </c>
      <c r="K182" s="193">
        <v>8333</v>
      </c>
      <c r="L182" s="50"/>
      <c r="M182" s="51"/>
      <c r="N182" s="208">
        <f t="shared" si="8"/>
        <v>8333</v>
      </c>
    </row>
    <row r="183" spans="1:14" s="10" customFormat="1" ht="19" thickBot="1" x14ac:dyDescent="0.4">
      <c r="A183" s="510"/>
      <c r="B183" s="470"/>
      <c r="C183" s="28"/>
      <c r="D183" s="28"/>
      <c r="E183" s="28"/>
      <c r="F183" s="28"/>
      <c r="G183" s="27" t="s">
        <v>24</v>
      </c>
      <c r="H183" s="28" t="s">
        <v>30</v>
      </c>
      <c r="I183" s="28" t="s">
        <v>31</v>
      </c>
      <c r="J183" s="28" t="s">
        <v>46</v>
      </c>
      <c r="K183" s="266">
        <v>11667.05</v>
      </c>
      <c r="L183" s="50"/>
      <c r="M183" s="51"/>
      <c r="N183" s="208">
        <f t="shared" si="8"/>
        <v>11667.05</v>
      </c>
    </row>
    <row r="184" spans="1:14" s="10" customFormat="1" ht="19" thickBot="1" x14ac:dyDescent="0.4">
      <c r="A184" s="510"/>
      <c r="B184" s="470"/>
      <c r="C184" s="28"/>
      <c r="D184" s="28"/>
      <c r="E184" s="28"/>
      <c r="F184" s="28"/>
      <c r="G184" s="27"/>
      <c r="H184" s="28"/>
      <c r="I184" s="28"/>
      <c r="J184" s="28" t="s">
        <v>190</v>
      </c>
      <c r="K184" s="193">
        <v>3333</v>
      </c>
      <c r="L184" s="50"/>
      <c r="M184" s="51"/>
      <c r="N184" s="208">
        <f t="shared" si="8"/>
        <v>3333</v>
      </c>
    </row>
    <row r="185" spans="1:14" s="10" customFormat="1" ht="19" thickBot="1" x14ac:dyDescent="0.4">
      <c r="A185" s="510"/>
      <c r="B185" s="470"/>
      <c r="C185" s="28"/>
      <c r="D185" s="28"/>
      <c r="E185" s="28"/>
      <c r="F185" s="28"/>
      <c r="G185" s="27"/>
      <c r="H185" s="28"/>
      <c r="I185" s="28"/>
      <c r="J185" s="28" t="s">
        <v>191</v>
      </c>
      <c r="K185" s="193">
        <v>3333</v>
      </c>
      <c r="L185" s="50"/>
      <c r="M185" s="51"/>
      <c r="N185" s="208">
        <f t="shared" si="8"/>
        <v>3333</v>
      </c>
    </row>
    <row r="186" spans="1:14" s="10" customFormat="1" ht="19" thickBot="1" x14ac:dyDescent="0.4">
      <c r="A186" s="511"/>
      <c r="B186" s="513"/>
      <c r="C186" s="54"/>
      <c r="D186" s="54"/>
      <c r="E186" s="54"/>
      <c r="F186" s="54"/>
      <c r="G186" s="53"/>
      <c r="H186" s="54"/>
      <c r="I186" s="54"/>
      <c r="J186" s="54" t="s">
        <v>192</v>
      </c>
      <c r="K186" s="187">
        <v>8333</v>
      </c>
      <c r="L186" s="56"/>
      <c r="M186" s="57"/>
      <c r="N186" s="208">
        <f t="shared" si="8"/>
        <v>8333</v>
      </c>
    </row>
    <row r="187" spans="1:14" s="10" customFormat="1" ht="19" thickBot="1" x14ac:dyDescent="0.4">
      <c r="A187" s="509" t="s">
        <v>193</v>
      </c>
      <c r="B187" s="544" t="s">
        <v>194</v>
      </c>
      <c r="C187" s="22"/>
      <c r="D187" s="22"/>
      <c r="E187" s="22"/>
      <c r="F187" s="22"/>
      <c r="G187" s="16" t="s">
        <v>24</v>
      </c>
      <c r="H187" s="22" t="s">
        <v>16</v>
      </c>
      <c r="I187" s="22" t="s">
        <v>25</v>
      </c>
      <c r="J187" s="22" t="s">
        <v>187</v>
      </c>
      <c r="K187" s="181">
        <v>10000</v>
      </c>
      <c r="L187" s="70"/>
      <c r="M187" s="120"/>
      <c r="N187" s="208">
        <f t="shared" si="8"/>
        <v>10000</v>
      </c>
    </row>
    <row r="188" spans="1:14" s="10" customFormat="1" ht="19" thickBot="1" x14ac:dyDescent="0.4">
      <c r="A188" s="510"/>
      <c r="B188" s="545"/>
      <c r="C188" s="28"/>
      <c r="D188" s="28"/>
      <c r="E188" s="28"/>
      <c r="F188" s="28"/>
      <c r="G188" s="27" t="s">
        <v>24</v>
      </c>
      <c r="H188" s="28" t="s">
        <v>17</v>
      </c>
      <c r="I188" s="28" t="s">
        <v>27</v>
      </c>
      <c r="J188" s="28" t="s">
        <v>187</v>
      </c>
      <c r="K188" s="193">
        <v>10000</v>
      </c>
      <c r="L188" s="50"/>
      <c r="M188" s="51"/>
      <c r="N188" s="208">
        <f t="shared" si="8"/>
        <v>10000</v>
      </c>
    </row>
    <row r="189" spans="1:14" s="10" customFormat="1" ht="19" thickBot="1" x14ac:dyDescent="0.4">
      <c r="A189" s="511"/>
      <c r="B189" s="546"/>
      <c r="C189" s="54"/>
      <c r="D189" s="54"/>
      <c r="E189" s="54"/>
      <c r="F189" s="54"/>
      <c r="G189" s="53" t="s">
        <v>24</v>
      </c>
      <c r="H189" s="54" t="s">
        <v>30</v>
      </c>
      <c r="I189" s="54" t="s">
        <v>31</v>
      </c>
      <c r="J189" s="54" t="s">
        <v>187</v>
      </c>
      <c r="K189" s="187">
        <v>10000</v>
      </c>
      <c r="L189" s="56"/>
      <c r="M189" s="57"/>
      <c r="N189" s="208">
        <f t="shared" si="8"/>
        <v>10000</v>
      </c>
    </row>
    <row r="190" spans="1:14" s="10" customFormat="1" ht="27.75" customHeight="1" thickBot="1" x14ac:dyDescent="0.4">
      <c r="A190" s="527" t="s">
        <v>195</v>
      </c>
      <c r="B190" s="528"/>
      <c r="C190" s="246"/>
      <c r="D190" s="246"/>
      <c r="E190" s="246"/>
      <c r="F190" s="246"/>
      <c r="G190" s="246"/>
      <c r="H190" s="246"/>
      <c r="I190" s="246"/>
      <c r="J190" s="248"/>
      <c r="K190" s="249">
        <f>SUM(K169:K189)</f>
        <v>149997.21000000002</v>
      </c>
      <c r="L190" s="264">
        <f>SUM(L169:L189)</f>
        <v>3314.73</v>
      </c>
      <c r="M190" s="346"/>
      <c r="N190" s="265">
        <f>SUM(N169:N189)</f>
        <v>146682.48000000001</v>
      </c>
    </row>
    <row r="191" spans="1:14" s="10" customFormat="1" ht="20.25" customHeight="1" x14ac:dyDescent="0.35">
      <c r="A191" s="501" t="s">
        <v>196</v>
      </c>
      <c r="B191" s="502"/>
      <c r="C191" s="22"/>
      <c r="D191" s="22"/>
      <c r="E191" s="22"/>
      <c r="F191" s="22"/>
      <c r="G191" s="16"/>
      <c r="H191" s="22"/>
      <c r="I191" s="22"/>
      <c r="J191" s="22"/>
      <c r="K191" s="70">
        <f>K190+K167</f>
        <v>672997.21</v>
      </c>
      <c r="L191" s="61">
        <f>L190+L167</f>
        <v>228428.65000000002</v>
      </c>
      <c r="M191" s="62"/>
      <c r="N191" s="216">
        <f>N190+N167</f>
        <v>444568.56000000006</v>
      </c>
    </row>
    <row r="192" spans="1:14" s="10" customFormat="1" ht="25.5" customHeight="1" thickBot="1" x14ac:dyDescent="0.4">
      <c r="A192" s="514" t="s">
        <v>197</v>
      </c>
      <c r="B192" s="515"/>
      <c r="C192" s="63"/>
      <c r="D192" s="63"/>
      <c r="E192" s="63"/>
      <c r="F192" s="63"/>
      <c r="G192" s="64" t="s">
        <v>24</v>
      </c>
      <c r="H192" s="63"/>
      <c r="I192" s="63"/>
      <c r="J192" s="63" t="s">
        <v>55</v>
      </c>
      <c r="K192" s="319">
        <f>7/100*K191</f>
        <v>47109.804700000001</v>
      </c>
      <c r="L192" s="63">
        <f>897.94+630.2 + 303.31 + 1398.37 + 559.48 + 566.78 + 346.67+717+440.73+1945.63+1113.77+16.85+885.96 + 452.76+630.26+76.26+757.15+1789.78 + 655.22</f>
        <v>14184.119999999999</v>
      </c>
      <c r="M192" s="65"/>
      <c r="N192" s="217">
        <f>7/100*N191</f>
        <v>31119.799200000009</v>
      </c>
    </row>
    <row r="193" spans="1:14" s="10" customFormat="1" ht="35.25" customHeight="1" thickBot="1" x14ac:dyDescent="0.4">
      <c r="A193" s="516" t="s">
        <v>198</v>
      </c>
      <c r="B193" s="517"/>
      <c r="C193" s="517"/>
      <c r="D193" s="517"/>
      <c r="E193" s="517"/>
      <c r="F193" s="517"/>
      <c r="G193" s="517"/>
      <c r="H193" s="517"/>
      <c r="I193" s="517"/>
      <c r="J193" s="518"/>
      <c r="K193" s="323">
        <f>SUM(K191:K192)</f>
        <v>720107.01469999994</v>
      </c>
      <c r="L193" s="134">
        <f>SUM(L191:L192)</f>
        <v>242612.77000000002</v>
      </c>
      <c r="M193" s="135"/>
      <c r="N193" s="240">
        <f>SUM(N191:N192)</f>
        <v>475688.35920000006</v>
      </c>
    </row>
    <row r="194" spans="1:14" s="10" customFormat="1" ht="29.25" customHeight="1" thickBot="1" x14ac:dyDescent="0.4">
      <c r="A194" s="558" t="s">
        <v>199</v>
      </c>
      <c r="B194" s="559"/>
      <c r="C194" s="559"/>
      <c r="D194" s="559"/>
      <c r="E194" s="559"/>
      <c r="F194" s="559"/>
      <c r="G194" s="559"/>
      <c r="H194" s="559"/>
      <c r="I194" s="559"/>
      <c r="J194" s="560"/>
      <c r="K194" s="324">
        <f>K193+K145+K101+K36</f>
        <v>2567630.0046999999</v>
      </c>
      <c r="L194" s="377">
        <f>L193+L145+L101+L36</f>
        <v>342630.39999999997</v>
      </c>
      <c r="M194" s="141"/>
      <c r="N194" s="243">
        <f>K194-(L194+M194)</f>
        <v>2224999.6047</v>
      </c>
    </row>
    <row r="198" spans="1:14" s="10" customFormat="1" ht="15" thickBot="1" x14ac:dyDescent="0.4">
      <c r="A198"/>
      <c r="B198"/>
      <c r="C198"/>
      <c r="D198"/>
      <c r="E198"/>
      <c r="F198"/>
      <c r="G198" s="2"/>
      <c r="H198"/>
      <c r="I198"/>
      <c r="J198"/>
      <c r="K198"/>
      <c r="L198"/>
      <c r="M198"/>
      <c r="N198"/>
    </row>
    <row r="199" spans="1:14" ht="15" thickBot="1" x14ac:dyDescent="0.4">
      <c r="G199" s="561" t="s">
        <v>202</v>
      </c>
      <c r="H199" s="562"/>
      <c r="I199" s="562"/>
      <c r="J199" s="562"/>
      <c r="K199" s="563"/>
      <c r="L199" s="198"/>
      <c r="M199" s="198"/>
    </row>
    <row r="200" spans="1:14" x14ac:dyDescent="0.35">
      <c r="G200" s="144"/>
      <c r="H200" s="145" t="s">
        <v>16</v>
      </c>
      <c r="I200" s="74" t="s">
        <v>17</v>
      </c>
      <c r="J200" s="74" t="s">
        <v>203</v>
      </c>
      <c r="K200" s="146" t="s">
        <v>18</v>
      </c>
    </row>
    <row r="201" spans="1:14" x14ac:dyDescent="0.35">
      <c r="G201" s="147" t="s">
        <v>204</v>
      </c>
      <c r="H201" s="148">
        <v>682770</v>
      </c>
      <c r="I201" s="149">
        <v>651491.56999999995</v>
      </c>
      <c r="J201" s="149">
        <v>343746.74</v>
      </c>
      <c r="K201" s="150">
        <v>402500</v>
      </c>
    </row>
    <row r="202" spans="1:14" s="10" customFormat="1" x14ac:dyDescent="0.35">
      <c r="A202"/>
      <c r="B202"/>
      <c r="C202"/>
      <c r="D202"/>
      <c r="E202"/>
      <c r="F202"/>
      <c r="G202" s="147" t="s">
        <v>205</v>
      </c>
      <c r="H202" s="148">
        <f>7/100*H201</f>
        <v>47793.9</v>
      </c>
      <c r="I202" s="149">
        <f>7/100*I201</f>
        <v>45604.409899999999</v>
      </c>
      <c r="J202" s="149">
        <f>7/100*J201</f>
        <v>24062.271800000002</v>
      </c>
      <c r="K202" s="150">
        <f>7/100*K201</f>
        <v>28175.000000000004</v>
      </c>
      <c r="L202"/>
      <c r="M202"/>
      <c r="N202"/>
    </row>
    <row r="203" spans="1:14" ht="15" thickBot="1" x14ac:dyDescent="0.4">
      <c r="G203" s="151" t="s">
        <v>201</v>
      </c>
      <c r="H203" s="152">
        <f>SUM(H200:H202)</f>
        <v>730563.9</v>
      </c>
      <c r="I203" s="153">
        <f>I201+I202</f>
        <v>697095.97989999992</v>
      </c>
      <c r="J203" s="153">
        <f>J201+J202</f>
        <v>367809.01179999998</v>
      </c>
      <c r="K203" s="154">
        <f>K201+K202</f>
        <v>430675</v>
      </c>
    </row>
    <row r="204" spans="1:14" x14ac:dyDescent="0.35">
      <c r="G204" s="147" t="s">
        <v>206</v>
      </c>
      <c r="H204" s="148">
        <v>293114.59999999998</v>
      </c>
      <c r="I204" s="149">
        <v>283393</v>
      </c>
      <c r="J204" s="149">
        <v>145139</v>
      </c>
      <c r="K204" s="150">
        <v>188500</v>
      </c>
    </row>
    <row r="205" spans="1:14" x14ac:dyDescent="0.35">
      <c r="G205" s="147" t="s">
        <v>205</v>
      </c>
      <c r="H205" s="148">
        <f>7/100*H204</f>
        <v>20518.022000000001</v>
      </c>
      <c r="I205" s="149">
        <f>7/100*I204</f>
        <v>19837.510000000002</v>
      </c>
      <c r="J205" s="149">
        <f>7/100*J204</f>
        <v>10159.730000000001</v>
      </c>
      <c r="K205" s="150">
        <f>7/100*K204</f>
        <v>13195.000000000002</v>
      </c>
    </row>
    <row r="206" spans="1:14" ht="15.5" customHeight="1" thickBot="1" x14ac:dyDescent="0.4">
      <c r="G206" s="155" t="s">
        <v>201</v>
      </c>
      <c r="H206" s="156">
        <f>SUM(H204:H205)</f>
        <v>313632.62199999997</v>
      </c>
      <c r="I206" s="157">
        <f>I205+I204</f>
        <v>303230.51</v>
      </c>
      <c r="J206" s="157">
        <f>J204+J205</f>
        <v>155298.73000000001</v>
      </c>
      <c r="K206" s="158">
        <f>K204+K205</f>
        <v>201695</v>
      </c>
    </row>
    <row r="207" spans="1:14" x14ac:dyDescent="0.35">
      <c r="G207" s="147" t="s">
        <v>207</v>
      </c>
      <c r="H207" s="159">
        <f>H203+H206</f>
        <v>1044196.522</v>
      </c>
      <c r="I207" s="148">
        <f>I203+I206</f>
        <v>1000326.4898999999</v>
      </c>
      <c r="J207" s="160">
        <v>523107</v>
      </c>
      <c r="K207" s="161">
        <f>K206+K203</f>
        <v>632370</v>
      </c>
    </row>
    <row r="208" spans="1:14" ht="15" thickBot="1" x14ac:dyDescent="0.4">
      <c r="G208" s="155" t="s">
        <v>208</v>
      </c>
      <c r="H208" s="156">
        <v>1044196.49</v>
      </c>
      <c r="I208" s="157">
        <v>1000326.49</v>
      </c>
      <c r="J208" s="157">
        <v>523107.02</v>
      </c>
      <c r="K208" s="158">
        <v>632370</v>
      </c>
    </row>
    <row r="209" spans="7:11" ht="15" thickBot="1" x14ac:dyDescent="0.4">
      <c r="G209" s="155" t="s">
        <v>209</v>
      </c>
      <c r="H209" s="156">
        <f>H208-H207</f>
        <v>-3.2000000006519258E-2</v>
      </c>
      <c r="I209" s="157">
        <f t="shared" ref="I209:K209" si="9">I208-I207</f>
        <v>1.0000006295740604E-4</v>
      </c>
      <c r="J209" s="157">
        <v>0</v>
      </c>
      <c r="K209" s="158">
        <f t="shared" si="9"/>
        <v>0</v>
      </c>
    </row>
    <row r="210" spans="7:11" x14ac:dyDescent="0.35">
      <c r="K210" s="142"/>
    </row>
    <row r="213" spans="7:11" x14ac:dyDescent="0.35">
      <c r="K213" s="142"/>
    </row>
    <row r="216" spans="7:11" ht="15" thickBot="1" x14ac:dyDescent="0.4"/>
    <row r="217" spans="7:11" ht="15.5" x14ac:dyDescent="0.35">
      <c r="G217" s="553" t="s">
        <v>210</v>
      </c>
      <c r="H217" s="554"/>
      <c r="I217" s="554"/>
      <c r="J217" s="555"/>
      <c r="K217" s="162"/>
    </row>
    <row r="218" spans="7:11" ht="31" x14ac:dyDescent="0.35">
      <c r="G218" s="163" t="s">
        <v>211</v>
      </c>
      <c r="H218" s="164" t="s">
        <v>212</v>
      </c>
      <c r="I218" s="164" t="s">
        <v>213</v>
      </c>
      <c r="J218" s="556" t="s">
        <v>214</v>
      </c>
      <c r="K218" s="165"/>
    </row>
    <row r="219" spans="7:11" ht="15.5" x14ac:dyDescent="0.35">
      <c r="G219" s="163" t="s">
        <v>211</v>
      </c>
      <c r="H219" s="164" t="s">
        <v>215</v>
      </c>
      <c r="I219" s="164" t="s">
        <v>216</v>
      </c>
      <c r="J219" s="557"/>
      <c r="K219" s="165"/>
    </row>
    <row r="220" spans="7:11" ht="15.5" x14ac:dyDescent="0.35">
      <c r="G220" s="163" t="s">
        <v>217</v>
      </c>
      <c r="H220" s="166">
        <v>730937.54</v>
      </c>
      <c r="I220" s="167">
        <v>442659</v>
      </c>
      <c r="J220" s="168">
        <v>0.7</v>
      </c>
      <c r="K220" s="169"/>
    </row>
    <row r="221" spans="7:11" ht="15.5" x14ac:dyDescent="0.35">
      <c r="G221" s="170" t="s">
        <v>218</v>
      </c>
      <c r="H221" s="166">
        <v>313258.95</v>
      </c>
      <c r="I221" s="167">
        <v>189711</v>
      </c>
      <c r="J221" s="171">
        <v>0.3</v>
      </c>
      <c r="K221" s="169"/>
    </row>
    <row r="222" spans="7:11" ht="31" x14ac:dyDescent="0.35">
      <c r="G222" s="172" t="s">
        <v>219</v>
      </c>
      <c r="H222" s="164" t="s">
        <v>220</v>
      </c>
      <c r="I222" s="173" t="s">
        <v>221</v>
      </c>
      <c r="J222" s="174" t="s">
        <v>211</v>
      </c>
      <c r="K222" s="165"/>
    </row>
    <row r="223" spans="7:11" ht="16" thickBot="1" x14ac:dyDescent="0.4">
      <c r="G223" s="175" t="s">
        <v>201</v>
      </c>
      <c r="H223" s="176">
        <v>1044196.49</v>
      </c>
      <c r="I223" s="176">
        <v>632370</v>
      </c>
      <c r="J223" s="177">
        <v>1</v>
      </c>
      <c r="K223" s="169"/>
    </row>
  </sheetData>
  <mergeCells count="123">
    <mergeCell ref="A175:A186"/>
    <mergeCell ref="B175:B186"/>
    <mergeCell ref="A194:J194"/>
    <mergeCell ref="G217:J217"/>
    <mergeCell ref="J218:J219"/>
    <mergeCell ref="A190:B190"/>
    <mergeCell ref="A191:B191"/>
    <mergeCell ref="A192:B192"/>
    <mergeCell ref="A193:J193"/>
    <mergeCell ref="A187:A189"/>
    <mergeCell ref="B187:B189"/>
    <mergeCell ref="G199:K199"/>
    <mergeCell ref="A161:A163"/>
    <mergeCell ref="B161:B163"/>
    <mergeCell ref="A167:B167"/>
    <mergeCell ref="B168:N168"/>
    <mergeCell ref="A169:A171"/>
    <mergeCell ref="B169:B171"/>
    <mergeCell ref="A164:A166"/>
    <mergeCell ref="B164:B166"/>
    <mergeCell ref="A172:A174"/>
    <mergeCell ref="B172:B174"/>
    <mergeCell ref="A146:N146"/>
    <mergeCell ref="B147:N147"/>
    <mergeCell ref="A148:A151"/>
    <mergeCell ref="B148:B151"/>
    <mergeCell ref="A152:A154"/>
    <mergeCell ref="B152:B154"/>
    <mergeCell ref="A158:A160"/>
    <mergeCell ref="B158:B160"/>
    <mergeCell ref="A155:A157"/>
    <mergeCell ref="B155:B157"/>
    <mergeCell ref="B135:N135"/>
    <mergeCell ref="A136:A138"/>
    <mergeCell ref="B136:B138"/>
    <mergeCell ref="A142:B142"/>
    <mergeCell ref="A143:B143"/>
    <mergeCell ref="A144:B144"/>
    <mergeCell ref="A145:J145"/>
    <mergeCell ref="A139:A141"/>
    <mergeCell ref="B139:B141"/>
    <mergeCell ref="A107:A109"/>
    <mergeCell ref="B107:B109"/>
    <mergeCell ref="A122:A130"/>
    <mergeCell ref="B122:B130"/>
    <mergeCell ref="A110:A121"/>
    <mergeCell ref="B110:B121"/>
    <mergeCell ref="A131:A133"/>
    <mergeCell ref="B131:B133"/>
    <mergeCell ref="A134:B134"/>
    <mergeCell ref="A98:B98"/>
    <mergeCell ref="A99:B99"/>
    <mergeCell ref="A100:B100"/>
    <mergeCell ref="A101:J101"/>
    <mergeCell ref="A93:A95"/>
    <mergeCell ref="B93:B95"/>
    <mergeCell ref="A102:N102"/>
    <mergeCell ref="B103:N103"/>
    <mergeCell ref="A104:A106"/>
    <mergeCell ref="B104:B106"/>
    <mergeCell ref="A80:B80"/>
    <mergeCell ref="B81:N81"/>
    <mergeCell ref="A82:A83"/>
    <mergeCell ref="B82:B83"/>
    <mergeCell ref="A85:A86"/>
    <mergeCell ref="B85:B86"/>
    <mergeCell ref="A87:B87"/>
    <mergeCell ref="B88:N88"/>
    <mergeCell ref="A89:A92"/>
    <mergeCell ref="B89:B92"/>
    <mergeCell ref="A62:A67"/>
    <mergeCell ref="B62:B67"/>
    <mergeCell ref="A68:A69"/>
    <mergeCell ref="B68:B69"/>
    <mergeCell ref="A70:B70"/>
    <mergeCell ref="B71:N71"/>
    <mergeCell ref="A72:A74"/>
    <mergeCell ref="B72:B74"/>
    <mergeCell ref="A75:A79"/>
    <mergeCell ref="B75:B79"/>
    <mergeCell ref="A47:A49"/>
    <mergeCell ref="B47:B49"/>
    <mergeCell ref="A44:A46"/>
    <mergeCell ref="B44:B46"/>
    <mergeCell ref="A50:A52"/>
    <mergeCell ref="B50:B52"/>
    <mergeCell ref="A53:B53"/>
    <mergeCell ref="B54:N54"/>
    <mergeCell ref="A55:A61"/>
    <mergeCell ref="B55:B61"/>
    <mergeCell ref="A33:B33"/>
    <mergeCell ref="A34:B34"/>
    <mergeCell ref="A35:B35"/>
    <mergeCell ref="A36:J36"/>
    <mergeCell ref="A37:N37"/>
    <mergeCell ref="B38:N38"/>
    <mergeCell ref="A39:A40"/>
    <mergeCell ref="B39:B40"/>
    <mergeCell ref="A41:A43"/>
    <mergeCell ref="B41:B43"/>
    <mergeCell ref="A3:A5"/>
    <mergeCell ref="B3:B5"/>
    <mergeCell ref="C3:F3"/>
    <mergeCell ref="G3:G5"/>
    <mergeCell ref="H3:H5"/>
    <mergeCell ref="I3:N4"/>
    <mergeCell ref="D4:E4"/>
    <mergeCell ref="A6:N6"/>
    <mergeCell ref="A19:A24"/>
    <mergeCell ref="B19:B24"/>
    <mergeCell ref="A25:B25"/>
    <mergeCell ref="B26:N26"/>
    <mergeCell ref="A27:A32"/>
    <mergeCell ref="B7:N7"/>
    <mergeCell ref="A8:A10"/>
    <mergeCell ref="B8:B10"/>
    <mergeCell ref="A11:A13"/>
    <mergeCell ref="B11:B13"/>
    <mergeCell ref="A14:A16"/>
    <mergeCell ref="B14:B16"/>
    <mergeCell ref="A17:B17"/>
    <mergeCell ref="B18:N18"/>
    <mergeCell ref="B27:B32"/>
  </mergeCells>
  <dataValidations count="1">
    <dataValidation allowBlank="1" showInputMessage="1" showErrorMessage="1" prompt="Insert *text* description of Activity here" sqref="B55 B72 B104" xr:uid="{F3248924-8890-43F7-A35D-213BF37F6C6F}"/>
  </dataValidations>
  <printOptions horizontalCentered="1"/>
  <pageMargins left="0.19685039370078741" right="0.19685039370078741" top="0.39370078740157483" bottom="0.39370078740157483" header="0.31496062992125984" footer="0.31496062992125984"/>
  <pageSetup paperSize="9" scale="52" fitToHeight="0" orientation="landscape" r:id="rId1"/>
  <headerFooter>
    <oddFooter>&amp;L&amp;D&amp;CPage &amp;P of &amp;N&amp;R&amp;F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411E4A-E5BC-47C9-AFB8-4A7BAC3A0BF3}">
  <sheetPr>
    <pageSetUpPr fitToPage="1"/>
  </sheetPr>
  <dimension ref="A1:W239"/>
  <sheetViews>
    <sheetView topLeftCell="A175" zoomScale="55" zoomScaleNormal="55" workbookViewId="0">
      <selection activeCell="W12" sqref="W12"/>
    </sheetView>
  </sheetViews>
  <sheetFormatPr defaultColWidth="9.1796875" defaultRowHeight="22.5" x14ac:dyDescent="0.35"/>
  <cols>
    <col min="1" max="1" width="29.90625" customWidth="1"/>
    <col min="2" max="2" width="67" customWidth="1"/>
    <col min="3" max="4" width="4" hidden="1" customWidth="1"/>
    <col min="5" max="6" width="4.54296875" hidden="1" customWidth="1"/>
    <col min="7" max="7" width="3.81640625" hidden="1" customWidth="1"/>
    <col min="8" max="8" width="4" hidden="1" customWidth="1"/>
    <col min="9" max="12" width="4.54296875" hidden="1" customWidth="1"/>
    <col min="13" max="13" width="16.453125" style="2" customWidth="1"/>
    <col min="14" max="14" width="38.54296875" bestFit="1" customWidth="1"/>
    <col min="15" max="15" width="21.54296875" bestFit="1" customWidth="1"/>
    <col min="16" max="16" width="18.81640625" bestFit="1" customWidth="1"/>
    <col min="17" max="17" width="19.453125" bestFit="1" customWidth="1"/>
    <col min="18" max="18" width="65.36328125" customWidth="1"/>
    <col min="19" max="19" width="18.54296875" customWidth="1"/>
    <col min="20" max="20" width="18.7265625" customWidth="1"/>
    <col min="21" max="21" width="25.453125" style="378" customWidth="1"/>
    <col min="22" max="22" width="21" style="379" customWidth="1"/>
    <col min="23" max="23" width="30.54296875" style="380" customWidth="1"/>
    <col min="24" max="24" width="14.6328125" customWidth="1"/>
  </cols>
  <sheetData>
    <row r="1" spans="1:23" ht="41.25" customHeight="1" thickBot="1" x14ac:dyDescent="0.5">
      <c r="A1" s="5" t="s">
        <v>1</v>
      </c>
      <c r="B1" s="6" t="s">
        <v>2</v>
      </c>
      <c r="C1" s="3"/>
      <c r="D1" s="3"/>
      <c r="E1" s="3"/>
      <c r="F1" s="3"/>
      <c r="G1" s="3"/>
      <c r="H1" s="3"/>
      <c r="I1" s="3"/>
      <c r="J1" s="3"/>
      <c r="K1" s="3"/>
      <c r="L1" s="3"/>
      <c r="M1" s="7" t="s">
        <v>3</v>
      </c>
      <c r="N1" s="5" t="s">
        <v>4</v>
      </c>
      <c r="O1" s="5"/>
      <c r="P1" s="5"/>
      <c r="Q1" s="5"/>
      <c r="R1" s="5"/>
      <c r="S1" s="5"/>
      <c r="T1" s="5"/>
    </row>
    <row r="2" spans="1:23" ht="17.25" customHeight="1" thickBot="1" x14ac:dyDescent="0.4">
      <c r="A2" s="471" t="s">
        <v>5</v>
      </c>
      <c r="B2" s="474" t="s">
        <v>6</v>
      </c>
      <c r="C2" s="477" t="s">
        <v>7</v>
      </c>
      <c r="D2" s="478"/>
      <c r="E2" s="478"/>
      <c r="F2" s="479"/>
      <c r="G2" s="582" t="s">
        <v>7</v>
      </c>
      <c r="H2" s="583"/>
      <c r="I2" s="583"/>
      <c r="J2" s="583"/>
      <c r="K2" s="583"/>
      <c r="L2" s="584"/>
      <c r="M2" s="585" t="s">
        <v>8</v>
      </c>
      <c r="N2" s="477" t="s">
        <v>9</v>
      </c>
      <c r="O2" s="588" t="s">
        <v>232</v>
      </c>
      <c r="P2" s="478"/>
      <c r="Q2" s="478"/>
      <c r="R2" s="478"/>
      <c r="S2" s="478"/>
      <c r="T2" s="486"/>
    </row>
    <row r="3" spans="1:23" ht="45.5" customHeight="1" thickBot="1" x14ac:dyDescent="0.4">
      <c r="A3" s="472"/>
      <c r="B3" s="475"/>
      <c r="C3" s="8"/>
      <c r="D3" s="489">
        <v>2019</v>
      </c>
      <c r="E3" s="489"/>
      <c r="F3" s="9"/>
      <c r="G3" s="8"/>
      <c r="H3" s="489">
        <v>2021</v>
      </c>
      <c r="I3" s="489"/>
      <c r="J3" s="9"/>
      <c r="K3" s="565">
        <v>2022</v>
      </c>
      <c r="L3" s="566"/>
      <c r="M3" s="586"/>
      <c r="N3" s="587"/>
      <c r="O3" s="589"/>
      <c r="P3" s="487"/>
      <c r="Q3" s="487"/>
      <c r="R3" s="487"/>
      <c r="S3" s="487"/>
      <c r="T3" s="488"/>
    </row>
    <row r="4" spans="1:23" ht="58" customHeight="1" thickBot="1" x14ac:dyDescent="0.4">
      <c r="A4" s="472"/>
      <c r="B4" s="475"/>
      <c r="C4" s="11" t="s">
        <v>10</v>
      </c>
      <c r="D4" s="11" t="s">
        <v>11</v>
      </c>
      <c r="E4" s="11" t="s">
        <v>12</v>
      </c>
      <c r="F4" s="11" t="s">
        <v>13</v>
      </c>
      <c r="G4" s="11" t="s">
        <v>10</v>
      </c>
      <c r="H4" s="11" t="s">
        <v>11</v>
      </c>
      <c r="I4" s="11" t="s">
        <v>12</v>
      </c>
      <c r="J4" s="11" t="s">
        <v>13</v>
      </c>
      <c r="K4" s="11" t="s">
        <v>10</v>
      </c>
      <c r="L4" s="11" t="s">
        <v>11</v>
      </c>
      <c r="M4" s="586"/>
      <c r="N4" s="475"/>
      <c r="O4" s="12" t="s">
        <v>233</v>
      </c>
      <c r="P4" s="12" t="s">
        <v>234</v>
      </c>
      <c r="Q4" s="12" t="s">
        <v>14</v>
      </c>
      <c r="R4" s="12" t="s">
        <v>15</v>
      </c>
      <c r="S4" s="14" t="s">
        <v>235</v>
      </c>
      <c r="T4" s="363" t="s">
        <v>236</v>
      </c>
    </row>
    <row r="5" spans="1:23" s="15" customFormat="1" ht="93.5" customHeight="1" thickBot="1" x14ac:dyDescent="0.4">
      <c r="A5" s="459" t="s">
        <v>19</v>
      </c>
      <c r="B5" s="460"/>
      <c r="C5" s="460"/>
      <c r="D5" s="460"/>
      <c r="E5" s="460"/>
      <c r="F5" s="460"/>
      <c r="G5" s="460"/>
      <c r="H5" s="460"/>
      <c r="I5" s="460"/>
      <c r="J5" s="460"/>
      <c r="K5" s="460"/>
      <c r="L5" s="460"/>
      <c r="M5" s="460"/>
      <c r="N5" s="460"/>
      <c r="O5" s="460"/>
      <c r="P5" s="460"/>
      <c r="Q5" s="460"/>
      <c r="R5" s="460"/>
      <c r="S5" s="460"/>
      <c r="T5" s="461"/>
      <c r="U5" s="381" t="s">
        <v>237</v>
      </c>
      <c r="V5" s="382" t="s">
        <v>238</v>
      </c>
      <c r="W5" s="383" t="s">
        <v>239</v>
      </c>
    </row>
    <row r="6" spans="1:23" ht="41.25" customHeight="1" thickBot="1" x14ac:dyDescent="0.4">
      <c r="A6" s="384" t="s">
        <v>20</v>
      </c>
      <c r="B6" s="462" t="s">
        <v>21</v>
      </c>
      <c r="C6" s="463"/>
      <c r="D6" s="463"/>
      <c r="E6" s="463"/>
      <c r="F6" s="463"/>
      <c r="G6" s="463"/>
      <c r="H6" s="463"/>
      <c r="I6" s="463"/>
      <c r="J6" s="463"/>
      <c r="K6" s="463"/>
      <c r="L6" s="463"/>
      <c r="M6" s="463"/>
      <c r="N6" s="463"/>
      <c r="O6" s="463"/>
      <c r="P6" s="463"/>
      <c r="Q6" s="463"/>
      <c r="R6" s="463"/>
      <c r="S6" s="463"/>
      <c r="T6" s="464"/>
    </row>
    <row r="7" spans="1:23" ht="30" customHeight="1" x14ac:dyDescent="0.35">
      <c r="A7" s="567" t="s">
        <v>22</v>
      </c>
      <c r="B7" s="570" t="s">
        <v>23</v>
      </c>
      <c r="C7" s="385"/>
      <c r="D7" s="386"/>
      <c r="E7" s="387"/>
      <c r="F7" s="386"/>
      <c r="G7" s="385" t="s">
        <v>240</v>
      </c>
      <c r="H7" s="385" t="s">
        <v>240</v>
      </c>
      <c r="I7" s="16" t="s">
        <v>240</v>
      </c>
      <c r="J7" s="385" t="s">
        <v>240</v>
      </c>
      <c r="K7" s="385" t="s">
        <v>240</v>
      </c>
      <c r="L7" s="385" t="s">
        <v>240</v>
      </c>
      <c r="M7" s="388" t="s">
        <v>24</v>
      </c>
      <c r="N7" s="385" t="s">
        <v>16</v>
      </c>
      <c r="O7" s="389">
        <v>11363</v>
      </c>
      <c r="P7" s="389">
        <v>30000</v>
      </c>
      <c r="Q7" s="389" t="s">
        <v>25</v>
      </c>
      <c r="R7" s="385"/>
      <c r="S7" s="390"/>
      <c r="T7" s="391"/>
      <c r="U7" s="392"/>
    </row>
    <row r="8" spans="1:23" ht="27.75" customHeight="1" x14ac:dyDescent="0.35">
      <c r="A8" s="568"/>
      <c r="B8" s="571"/>
      <c r="C8" s="359"/>
      <c r="D8" s="18"/>
      <c r="E8" s="18"/>
      <c r="F8" s="19"/>
      <c r="G8" s="359"/>
      <c r="H8" s="359" t="s">
        <v>241</v>
      </c>
      <c r="I8" s="359" t="s">
        <v>241</v>
      </c>
      <c r="J8" s="393" t="s">
        <v>241</v>
      </c>
      <c r="K8" s="393" t="s">
        <v>241</v>
      </c>
      <c r="L8" s="393" t="s">
        <v>241</v>
      </c>
      <c r="M8" s="20" t="s">
        <v>24</v>
      </c>
      <c r="N8" s="359" t="s">
        <v>17</v>
      </c>
      <c r="O8" s="359">
        <v>11363</v>
      </c>
      <c r="P8" s="359">
        <v>30000</v>
      </c>
      <c r="Q8" s="359" t="s">
        <v>27</v>
      </c>
      <c r="R8" s="359"/>
      <c r="S8" s="394"/>
      <c r="T8" s="395"/>
    </row>
    <row r="9" spans="1:23" ht="27.75" customHeight="1" thickBot="1" x14ac:dyDescent="0.4">
      <c r="A9" s="569"/>
      <c r="B9" s="572"/>
      <c r="C9" s="371"/>
      <c r="D9" s="396"/>
      <c r="E9" s="396"/>
      <c r="F9" s="397"/>
      <c r="G9" s="371"/>
      <c r="H9" s="371" t="s">
        <v>241</v>
      </c>
      <c r="I9" s="371" t="s">
        <v>241</v>
      </c>
      <c r="J9" s="398" t="s">
        <v>241</v>
      </c>
      <c r="K9" s="398" t="s">
        <v>241</v>
      </c>
      <c r="L9" s="398" t="s">
        <v>241</v>
      </c>
      <c r="M9" s="399" t="s">
        <v>29</v>
      </c>
      <c r="N9" s="400" t="s">
        <v>30</v>
      </c>
      <c r="O9" s="400">
        <v>11363</v>
      </c>
      <c r="P9" s="400">
        <v>30000</v>
      </c>
      <c r="Q9" s="400" t="s">
        <v>31</v>
      </c>
      <c r="R9" s="401" t="s">
        <v>28</v>
      </c>
      <c r="S9" s="402">
        <v>67500</v>
      </c>
      <c r="T9" s="403">
        <v>32500</v>
      </c>
      <c r="U9" s="404">
        <f>T9+S9</f>
        <v>100000</v>
      </c>
      <c r="V9" s="379">
        <v>10324.75</v>
      </c>
    </row>
    <row r="10" spans="1:23" x14ac:dyDescent="0.35">
      <c r="A10" s="495" t="s">
        <v>32</v>
      </c>
      <c r="B10" s="573" t="s">
        <v>33</v>
      </c>
      <c r="C10" s="21"/>
      <c r="D10" s="21"/>
      <c r="E10" s="21"/>
      <c r="F10" s="21"/>
      <c r="G10" s="576" t="s">
        <v>241</v>
      </c>
      <c r="H10" s="579" t="s">
        <v>241</v>
      </c>
      <c r="I10" s="579"/>
      <c r="J10" s="579"/>
      <c r="K10" s="579"/>
      <c r="L10" s="579"/>
      <c r="M10" s="16" t="s">
        <v>24</v>
      </c>
      <c r="N10" s="349" t="s">
        <v>16</v>
      </c>
      <c r="O10" s="349">
        <v>11363</v>
      </c>
      <c r="P10" s="349">
        <v>30000</v>
      </c>
      <c r="Q10" s="349" t="s">
        <v>25</v>
      </c>
      <c r="R10" s="352"/>
      <c r="S10" s="127"/>
      <c r="T10" s="71">
        <v>0</v>
      </c>
    </row>
    <row r="11" spans="1:23" x14ac:dyDescent="0.35">
      <c r="A11" s="496"/>
      <c r="B11" s="574"/>
      <c r="C11" s="26"/>
      <c r="D11" s="26"/>
      <c r="E11" s="26"/>
      <c r="F11" s="26"/>
      <c r="G11" s="577"/>
      <c r="H11" s="580"/>
      <c r="I11" s="580"/>
      <c r="J11" s="580"/>
      <c r="K11" s="580"/>
      <c r="L11" s="580"/>
      <c r="M11" s="27" t="s">
        <v>24</v>
      </c>
      <c r="N11" s="350" t="s">
        <v>17</v>
      </c>
      <c r="O11" s="350">
        <v>11363</v>
      </c>
      <c r="P11" s="350">
        <v>30000</v>
      </c>
      <c r="Q11" s="350" t="s">
        <v>27</v>
      </c>
      <c r="R11" s="353"/>
      <c r="S11" s="137"/>
      <c r="T11" s="214">
        <v>0</v>
      </c>
    </row>
    <row r="12" spans="1:23" ht="23" thickBot="1" x14ac:dyDescent="0.4">
      <c r="A12" s="497"/>
      <c r="B12" s="575"/>
      <c r="C12" s="32"/>
      <c r="D12" s="32"/>
      <c r="E12" s="32"/>
      <c r="F12" s="32"/>
      <c r="G12" s="578"/>
      <c r="H12" s="581"/>
      <c r="I12" s="581"/>
      <c r="J12" s="581"/>
      <c r="K12" s="581"/>
      <c r="L12" s="581"/>
      <c r="M12" s="33" t="s">
        <v>29</v>
      </c>
      <c r="N12" s="370" t="s">
        <v>30</v>
      </c>
      <c r="O12" s="370">
        <v>11363</v>
      </c>
      <c r="P12" s="370">
        <v>30000</v>
      </c>
      <c r="Q12" s="370" t="s">
        <v>31</v>
      </c>
      <c r="R12" s="368"/>
      <c r="S12" s="40"/>
      <c r="T12" s="211"/>
    </row>
    <row r="13" spans="1:23" ht="30" customHeight="1" x14ac:dyDescent="0.35">
      <c r="A13" s="495" t="s">
        <v>35</v>
      </c>
      <c r="B13" s="573" t="s">
        <v>36</v>
      </c>
      <c r="C13" s="21"/>
      <c r="D13" s="21"/>
      <c r="E13" s="21"/>
      <c r="F13" s="21"/>
      <c r="G13" s="576" t="s">
        <v>241</v>
      </c>
      <c r="H13" s="579" t="s">
        <v>241</v>
      </c>
      <c r="I13" s="579" t="s">
        <v>241</v>
      </c>
      <c r="J13" s="579" t="s">
        <v>241</v>
      </c>
      <c r="K13" s="579" t="s">
        <v>241</v>
      </c>
      <c r="L13" s="579" t="s">
        <v>241</v>
      </c>
      <c r="M13" s="16" t="s">
        <v>24</v>
      </c>
      <c r="N13" s="349" t="s">
        <v>16</v>
      </c>
      <c r="O13" s="349">
        <v>11363</v>
      </c>
      <c r="P13" s="349">
        <v>30000</v>
      </c>
      <c r="Q13" s="349" t="s">
        <v>25</v>
      </c>
      <c r="R13" s="352"/>
      <c r="S13" s="24"/>
      <c r="T13" s="208"/>
    </row>
    <row r="14" spans="1:23" x14ac:dyDescent="0.35">
      <c r="A14" s="496"/>
      <c r="B14" s="574"/>
      <c r="C14" s="26"/>
      <c r="D14" s="26"/>
      <c r="E14" s="26"/>
      <c r="F14" s="26"/>
      <c r="G14" s="577"/>
      <c r="H14" s="580"/>
      <c r="I14" s="580"/>
      <c r="J14" s="580"/>
      <c r="K14" s="580"/>
      <c r="L14" s="580"/>
      <c r="M14" s="27" t="s">
        <v>24</v>
      </c>
      <c r="N14" s="350" t="s">
        <v>17</v>
      </c>
      <c r="O14" s="350">
        <v>11363</v>
      </c>
      <c r="P14" s="350">
        <v>30000</v>
      </c>
      <c r="Q14" s="350" t="s">
        <v>27</v>
      </c>
      <c r="R14" s="353"/>
      <c r="S14" s="30"/>
      <c r="T14" s="209"/>
    </row>
    <row r="15" spans="1:23" s="379" customFormat="1" ht="23" thickBot="1" x14ac:dyDescent="0.4">
      <c r="A15" s="497"/>
      <c r="B15" s="575"/>
      <c r="C15" s="32"/>
      <c r="D15" s="32"/>
      <c r="E15" s="32"/>
      <c r="F15" s="32"/>
      <c r="G15" s="578"/>
      <c r="H15" s="581"/>
      <c r="I15" s="581"/>
      <c r="J15" s="581"/>
      <c r="K15" s="581"/>
      <c r="L15" s="581"/>
      <c r="M15" s="405" t="s">
        <v>29</v>
      </c>
      <c r="N15" s="406" t="s">
        <v>30</v>
      </c>
      <c r="O15" s="406">
        <v>11363</v>
      </c>
      <c r="P15" s="406">
        <v>30000</v>
      </c>
      <c r="Q15" s="406" t="s">
        <v>31</v>
      </c>
      <c r="R15" s="407" t="s">
        <v>37</v>
      </c>
      <c r="S15" s="408">
        <v>10000</v>
      </c>
      <c r="T15" s="409">
        <v>10000</v>
      </c>
      <c r="U15" s="404">
        <f>S15+T15</f>
        <v>20000</v>
      </c>
      <c r="W15" s="380"/>
    </row>
    <row r="16" spans="1:23" s="379" customFormat="1" ht="33" customHeight="1" thickBot="1" x14ac:dyDescent="0.4">
      <c r="A16" s="490" t="s">
        <v>38</v>
      </c>
      <c r="B16" s="505"/>
      <c r="C16" s="362"/>
      <c r="D16" s="362"/>
      <c r="E16" s="362"/>
      <c r="F16" s="362"/>
      <c r="G16" s="362"/>
      <c r="H16" s="362"/>
      <c r="I16" s="362"/>
      <c r="J16" s="362"/>
      <c r="K16" s="362"/>
      <c r="L16" s="362"/>
      <c r="M16" s="36"/>
      <c r="N16" s="362"/>
      <c r="O16" s="362"/>
      <c r="P16" s="362"/>
      <c r="Q16" s="362"/>
      <c r="R16" s="366"/>
      <c r="S16" s="38">
        <f>SUM(S7:S15)</f>
        <v>77500</v>
      </c>
      <c r="T16" s="210">
        <f>SUM(T7:T15)</f>
        <v>42500</v>
      </c>
      <c r="U16" s="392"/>
      <c r="W16" s="380"/>
    </row>
    <row r="17" spans="1:23" s="379" customFormat="1" ht="34.5" customHeight="1" thickBot="1" x14ac:dyDescent="0.4">
      <c r="A17" s="367" t="s">
        <v>39</v>
      </c>
      <c r="B17" s="507" t="s">
        <v>40</v>
      </c>
      <c r="C17" s="507"/>
      <c r="D17" s="507"/>
      <c r="E17" s="507"/>
      <c r="F17" s="507"/>
      <c r="G17" s="507"/>
      <c r="H17" s="507"/>
      <c r="I17" s="507"/>
      <c r="J17" s="507"/>
      <c r="K17" s="507"/>
      <c r="L17" s="507"/>
      <c r="M17" s="507"/>
      <c r="N17" s="507"/>
      <c r="O17" s="507"/>
      <c r="P17" s="507"/>
      <c r="Q17" s="507"/>
      <c r="R17" s="507"/>
      <c r="S17" s="507"/>
      <c r="T17" s="508"/>
      <c r="U17" s="378"/>
      <c r="W17" s="380"/>
    </row>
    <row r="18" spans="1:23" s="379" customFormat="1" ht="45" customHeight="1" x14ac:dyDescent="0.35">
      <c r="A18" s="495" t="s">
        <v>41</v>
      </c>
      <c r="B18" s="573" t="s">
        <v>42</v>
      </c>
      <c r="C18" s="21"/>
      <c r="D18" s="21"/>
      <c r="E18" s="21"/>
      <c r="F18" s="21"/>
      <c r="G18" s="576"/>
      <c r="H18" s="579" t="s">
        <v>241</v>
      </c>
      <c r="I18" s="579" t="s">
        <v>241</v>
      </c>
      <c r="J18" s="579" t="s">
        <v>241</v>
      </c>
      <c r="K18" s="579" t="s">
        <v>241</v>
      </c>
      <c r="L18" s="579" t="s">
        <v>241</v>
      </c>
      <c r="M18" s="16" t="s">
        <v>24</v>
      </c>
      <c r="N18" s="349" t="s">
        <v>16</v>
      </c>
      <c r="O18" s="349">
        <v>11363</v>
      </c>
      <c r="P18" s="349">
        <v>30000</v>
      </c>
      <c r="Q18" s="349" t="s">
        <v>25</v>
      </c>
      <c r="R18" s="352"/>
      <c r="S18" s="24"/>
      <c r="T18" s="208"/>
      <c r="U18" s="392"/>
      <c r="W18" s="380"/>
    </row>
    <row r="19" spans="1:23" s="379" customFormat="1" ht="34.5" customHeight="1" x14ac:dyDescent="0.35">
      <c r="A19" s="496"/>
      <c r="B19" s="574"/>
      <c r="C19" s="26"/>
      <c r="D19" s="26"/>
      <c r="E19" s="26"/>
      <c r="F19" s="26"/>
      <c r="G19" s="577"/>
      <c r="H19" s="580"/>
      <c r="I19" s="580"/>
      <c r="J19" s="580"/>
      <c r="K19" s="580"/>
      <c r="L19" s="580"/>
      <c r="M19" s="27"/>
      <c r="N19" s="350"/>
      <c r="O19" s="350"/>
      <c r="P19" s="350"/>
      <c r="Q19" s="350"/>
      <c r="R19" s="353"/>
      <c r="S19" s="30"/>
      <c r="T19" s="209"/>
      <c r="U19" s="392"/>
      <c r="W19" s="380"/>
    </row>
    <row r="20" spans="1:23" s="379" customFormat="1" x14ac:dyDescent="0.35">
      <c r="A20" s="496"/>
      <c r="B20" s="574"/>
      <c r="C20" s="26"/>
      <c r="D20" s="26"/>
      <c r="E20" s="26"/>
      <c r="F20" s="26"/>
      <c r="G20" s="577"/>
      <c r="H20" s="580"/>
      <c r="I20" s="580"/>
      <c r="J20" s="580"/>
      <c r="K20" s="580"/>
      <c r="L20" s="580"/>
      <c r="M20" s="27" t="s">
        <v>24</v>
      </c>
      <c r="N20" s="350" t="s">
        <v>17</v>
      </c>
      <c r="O20" s="350">
        <v>11363</v>
      </c>
      <c r="P20" s="350">
        <v>30000</v>
      </c>
      <c r="Q20" s="350" t="s">
        <v>27</v>
      </c>
      <c r="R20" s="353"/>
      <c r="S20" s="30"/>
      <c r="T20" s="209"/>
      <c r="U20" s="378"/>
      <c r="W20" s="380"/>
    </row>
    <row r="21" spans="1:23" s="379" customFormat="1" ht="33.75" customHeight="1" x14ac:dyDescent="0.35">
      <c r="A21" s="496"/>
      <c r="B21" s="574"/>
      <c r="C21" s="26"/>
      <c r="D21" s="26"/>
      <c r="E21" s="26"/>
      <c r="F21" s="26"/>
      <c r="G21" s="577"/>
      <c r="H21" s="580"/>
      <c r="I21" s="580"/>
      <c r="J21" s="580"/>
      <c r="K21" s="580"/>
      <c r="L21" s="580"/>
      <c r="M21" s="27"/>
      <c r="N21" s="350"/>
      <c r="O21" s="350"/>
      <c r="P21" s="350"/>
      <c r="Q21" s="350"/>
      <c r="R21" s="353"/>
      <c r="S21" s="30"/>
      <c r="T21" s="209"/>
      <c r="U21" s="378"/>
      <c r="W21" s="380"/>
    </row>
    <row r="22" spans="1:23" s="379" customFormat="1" ht="34.5" customHeight="1" x14ac:dyDescent="0.35">
      <c r="A22" s="496"/>
      <c r="B22" s="574"/>
      <c r="C22" s="26"/>
      <c r="D22" s="26"/>
      <c r="E22" s="26"/>
      <c r="F22" s="26"/>
      <c r="G22" s="577"/>
      <c r="H22" s="580"/>
      <c r="I22" s="580"/>
      <c r="J22" s="580"/>
      <c r="K22" s="580"/>
      <c r="L22" s="580"/>
      <c r="M22" s="27" t="s">
        <v>24</v>
      </c>
      <c r="N22" s="350" t="s">
        <v>30</v>
      </c>
      <c r="O22" s="350">
        <v>11363</v>
      </c>
      <c r="P22" s="350">
        <v>30000</v>
      </c>
      <c r="Q22" s="350" t="s">
        <v>31</v>
      </c>
      <c r="R22" s="353"/>
      <c r="S22" s="30"/>
      <c r="T22" s="209"/>
      <c r="U22" s="378"/>
      <c r="W22" s="380"/>
    </row>
    <row r="23" spans="1:23" s="379" customFormat="1" ht="30.75" customHeight="1" thickBot="1" x14ac:dyDescent="0.4">
      <c r="A23" s="497"/>
      <c r="B23" s="575"/>
      <c r="C23" s="32"/>
      <c r="D23" s="32"/>
      <c r="E23" s="32"/>
      <c r="F23" s="32"/>
      <c r="G23" s="578"/>
      <c r="H23" s="581"/>
      <c r="I23" s="581"/>
      <c r="J23" s="581"/>
      <c r="K23" s="581"/>
      <c r="L23" s="581"/>
      <c r="M23" s="33"/>
      <c r="N23" s="370"/>
      <c r="O23" s="370"/>
      <c r="P23" s="370"/>
      <c r="Q23" s="370"/>
      <c r="R23" s="368"/>
      <c r="S23" s="40"/>
      <c r="T23" s="211"/>
      <c r="U23" s="378"/>
      <c r="W23" s="380"/>
    </row>
    <row r="24" spans="1:23" s="379" customFormat="1" ht="36.75" customHeight="1" thickBot="1" x14ac:dyDescent="0.4">
      <c r="A24" s="490" t="s">
        <v>47</v>
      </c>
      <c r="B24" s="491"/>
      <c r="C24" s="362"/>
      <c r="D24" s="362"/>
      <c r="E24" s="362"/>
      <c r="F24" s="362"/>
      <c r="G24" s="362"/>
      <c r="H24" s="362"/>
      <c r="I24" s="362"/>
      <c r="J24" s="362"/>
      <c r="K24" s="362"/>
      <c r="L24" s="362"/>
      <c r="M24" s="36"/>
      <c r="N24" s="362"/>
      <c r="O24" s="362"/>
      <c r="P24" s="362"/>
      <c r="Q24" s="362"/>
      <c r="R24" s="362"/>
      <c r="S24" s="42">
        <f>SUM(S18:S23)</f>
        <v>0</v>
      </c>
      <c r="T24" s="210">
        <f>SUM(T18:T23)</f>
        <v>0</v>
      </c>
      <c r="U24" s="378"/>
      <c r="W24" s="380"/>
    </row>
    <row r="25" spans="1:23" s="379" customFormat="1" ht="33" customHeight="1" thickBot="1" x14ac:dyDescent="0.4">
      <c r="A25" s="43" t="s">
        <v>48</v>
      </c>
      <c r="B25" s="506" t="s">
        <v>49</v>
      </c>
      <c r="C25" s="507"/>
      <c r="D25" s="507"/>
      <c r="E25" s="507"/>
      <c r="F25" s="507"/>
      <c r="G25" s="507"/>
      <c r="H25" s="507"/>
      <c r="I25" s="507"/>
      <c r="J25" s="507"/>
      <c r="K25" s="507"/>
      <c r="L25" s="507"/>
      <c r="M25" s="507"/>
      <c r="N25" s="507"/>
      <c r="O25" s="507"/>
      <c r="P25" s="507"/>
      <c r="Q25" s="507"/>
      <c r="R25" s="507"/>
      <c r="S25" s="507"/>
      <c r="T25" s="508"/>
      <c r="U25" s="378"/>
      <c r="W25" s="380"/>
    </row>
    <row r="26" spans="1:23" s="379" customFormat="1" ht="89.25" customHeight="1" x14ac:dyDescent="0.35">
      <c r="A26" s="495" t="s">
        <v>50</v>
      </c>
      <c r="B26" s="574" t="s">
        <v>51</v>
      </c>
      <c r="C26" s="410"/>
      <c r="D26" s="410"/>
      <c r="E26" s="410"/>
      <c r="F26" s="410"/>
      <c r="G26" s="577"/>
      <c r="H26" s="580" t="s">
        <v>240</v>
      </c>
      <c r="I26" s="580" t="s">
        <v>240</v>
      </c>
      <c r="J26" s="580" t="s">
        <v>240</v>
      </c>
      <c r="K26" s="580" t="s">
        <v>240</v>
      </c>
      <c r="L26" s="580" t="s">
        <v>240</v>
      </c>
      <c r="M26" s="45" t="s">
        <v>24</v>
      </c>
      <c r="N26" s="358" t="s">
        <v>16</v>
      </c>
      <c r="O26" s="358">
        <v>11363</v>
      </c>
      <c r="P26" s="358">
        <v>30000</v>
      </c>
      <c r="Q26" s="358" t="s">
        <v>25</v>
      </c>
      <c r="R26" s="360"/>
      <c r="S26" s="48"/>
      <c r="T26" s="213"/>
      <c r="U26" s="378"/>
      <c r="W26" s="380"/>
    </row>
    <row r="27" spans="1:23" s="379" customFormat="1" ht="42" customHeight="1" x14ac:dyDescent="0.35">
      <c r="A27" s="496"/>
      <c r="B27" s="574"/>
      <c r="C27" s="410"/>
      <c r="D27" s="410"/>
      <c r="E27" s="410"/>
      <c r="F27" s="410"/>
      <c r="G27" s="577"/>
      <c r="H27" s="580"/>
      <c r="I27" s="580"/>
      <c r="J27" s="580"/>
      <c r="K27" s="580"/>
      <c r="L27" s="580"/>
      <c r="M27" s="27"/>
      <c r="N27" s="350"/>
      <c r="O27" s="350"/>
      <c r="P27" s="350"/>
      <c r="Q27" s="350"/>
      <c r="R27" s="353"/>
      <c r="S27" s="50"/>
      <c r="T27" s="214"/>
      <c r="U27" s="378"/>
      <c r="W27" s="380"/>
    </row>
    <row r="28" spans="1:23" s="379" customFormat="1" ht="36.75" customHeight="1" x14ac:dyDescent="0.35">
      <c r="A28" s="496"/>
      <c r="B28" s="574"/>
      <c r="C28" s="410"/>
      <c r="D28" s="410"/>
      <c r="E28" s="410"/>
      <c r="F28" s="410"/>
      <c r="G28" s="577"/>
      <c r="H28" s="580"/>
      <c r="I28" s="580"/>
      <c r="J28" s="580"/>
      <c r="K28" s="580"/>
      <c r="L28" s="580"/>
      <c r="M28" s="27" t="s">
        <v>24</v>
      </c>
      <c r="N28" s="350" t="s">
        <v>17</v>
      </c>
      <c r="O28" s="350">
        <v>11363</v>
      </c>
      <c r="P28" s="350">
        <v>30000</v>
      </c>
      <c r="Q28" s="350" t="s">
        <v>27</v>
      </c>
      <c r="R28" s="353"/>
      <c r="S28" s="50"/>
      <c r="T28" s="214"/>
      <c r="U28" s="378"/>
      <c r="W28" s="380"/>
    </row>
    <row r="29" spans="1:23" s="379" customFormat="1" ht="30" customHeight="1" x14ac:dyDescent="0.35">
      <c r="A29" s="496"/>
      <c r="B29" s="574"/>
      <c r="C29" s="410"/>
      <c r="D29" s="410"/>
      <c r="E29" s="410"/>
      <c r="F29" s="410"/>
      <c r="G29" s="577"/>
      <c r="H29" s="580"/>
      <c r="I29" s="580"/>
      <c r="J29" s="580"/>
      <c r="K29" s="580"/>
      <c r="L29" s="580"/>
      <c r="M29" s="27"/>
      <c r="N29" s="350"/>
      <c r="O29" s="350"/>
      <c r="P29" s="350"/>
      <c r="Q29" s="350"/>
      <c r="R29" s="353"/>
      <c r="S29" s="52"/>
      <c r="T29" s="214"/>
      <c r="U29" s="378"/>
      <c r="W29" s="380"/>
    </row>
    <row r="30" spans="1:23" s="379" customFormat="1" ht="43.5" customHeight="1" x14ac:dyDescent="0.35">
      <c r="A30" s="496"/>
      <c r="B30" s="574"/>
      <c r="C30" s="410"/>
      <c r="D30" s="410"/>
      <c r="E30" s="410"/>
      <c r="F30" s="410"/>
      <c r="G30" s="577"/>
      <c r="H30" s="580"/>
      <c r="I30" s="580"/>
      <c r="J30" s="580"/>
      <c r="K30" s="580"/>
      <c r="L30" s="580"/>
      <c r="M30" s="27" t="s">
        <v>24</v>
      </c>
      <c r="N30" s="350" t="s">
        <v>30</v>
      </c>
      <c r="O30" s="350">
        <v>11363</v>
      </c>
      <c r="P30" s="350">
        <v>30000</v>
      </c>
      <c r="Q30" s="350" t="s">
        <v>31</v>
      </c>
      <c r="R30" s="353"/>
      <c r="S30" s="50"/>
      <c r="T30" s="214"/>
      <c r="U30" s="378"/>
      <c r="W30" s="380"/>
    </row>
    <row r="31" spans="1:23" s="378" customFormat="1" ht="32.25" customHeight="1" thickBot="1" x14ac:dyDescent="0.4">
      <c r="A31" s="497"/>
      <c r="B31" s="575"/>
      <c r="C31" s="32"/>
      <c r="D31" s="32"/>
      <c r="E31" s="32"/>
      <c r="F31" s="32"/>
      <c r="G31" s="578"/>
      <c r="H31" s="581"/>
      <c r="I31" s="581"/>
      <c r="J31" s="581"/>
      <c r="K31" s="581"/>
      <c r="L31" s="581"/>
      <c r="M31" s="53"/>
      <c r="N31" s="351"/>
      <c r="O31" s="351"/>
      <c r="P31" s="351"/>
      <c r="Q31" s="351"/>
      <c r="R31" s="354"/>
      <c r="S31" s="56"/>
      <c r="T31" s="73"/>
      <c r="V31" s="379"/>
      <c r="W31" s="380"/>
    </row>
    <row r="32" spans="1:23" s="378" customFormat="1" ht="39.75" customHeight="1" thickBot="1" x14ac:dyDescent="0.4">
      <c r="A32" s="590" t="s">
        <v>52</v>
      </c>
      <c r="B32" s="591"/>
      <c r="C32" s="58"/>
      <c r="D32" s="58"/>
      <c r="E32" s="58"/>
      <c r="F32" s="58"/>
      <c r="G32" s="58"/>
      <c r="H32" s="58"/>
      <c r="I32" s="58"/>
      <c r="J32" s="58"/>
      <c r="K32" s="58"/>
      <c r="L32" s="58"/>
      <c r="M32" s="59"/>
      <c r="N32" s="58"/>
      <c r="O32" s="58"/>
      <c r="P32" s="58"/>
      <c r="Q32" s="58"/>
      <c r="R32" s="58"/>
      <c r="S32" s="60">
        <f>SUM(S26:S31)</f>
        <v>0</v>
      </c>
      <c r="T32" s="215">
        <f>SUM(T26:T31)</f>
        <v>0</v>
      </c>
      <c r="V32" s="379"/>
      <c r="W32" s="380"/>
    </row>
    <row r="33" spans="1:23" s="378" customFormat="1" ht="20.25" customHeight="1" x14ac:dyDescent="0.35">
      <c r="A33" s="501" t="s">
        <v>53</v>
      </c>
      <c r="B33" s="502"/>
      <c r="C33" s="349"/>
      <c r="D33" s="349"/>
      <c r="E33" s="349"/>
      <c r="F33" s="349"/>
      <c r="G33" s="349"/>
      <c r="H33" s="349"/>
      <c r="I33" s="349"/>
      <c r="J33" s="349"/>
      <c r="K33" s="349"/>
      <c r="L33" s="349"/>
      <c r="M33" s="16"/>
      <c r="N33" s="349"/>
      <c r="O33" s="349"/>
      <c r="P33" s="349"/>
      <c r="Q33" s="349"/>
      <c r="R33" s="349"/>
      <c r="S33" s="61">
        <f>S32+S24+S16</f>
        <v>77500</v>
      </c>
      <c r="T33" s="216">
        <f>T32+T24+T16</f>
        <v>42500</v>
      </c>
      <c r="V33" s="379"/>
      <c r="W33" s="380"/>
    </row>
    <row r="34" spans="1:23" s="378" customFormat="1" ht="30.75" customHeight="1" thickBot="1" x14ac:dyDescent="0.4">
      <c r="A34" s="592" t="s">
        <v>54</v>
      </c>
      <c r="B34" s="593"/>
      <c r="C34" s="63"/>
      <c r="D34" s="63"/>
      <c r="E34" s="63"/>
      <c r="F34" s="63"/>
      <c r="G34" s="63" t="s">
        <v>241</v>
      </c>
      <c r="H34" s="63" t="s">
        <v>241</v>
      </c>
      <c r="I34" s="63" t="s">
        <v>241</v>
      </c>
      <c r="J34" s="63" t="s">
        <v>241</v>
      </c>
      <c r="K34" s="63" t="s">
        <v>241</v>
      </c>
      <c r="L34" s="63" t="s">
        <v>241</v>
      </c>
      <c r="M34" s="64" t="s">
        <v>24</v>
      </c>
      <c r="N34" s="63"/>
      <c r="O34" s="63">
        <v>11363</v>
      </c>
      <c r="P34" s="63">
        <v>30000</v>
      </c>
      <c r="Q34" s="63"/>
      <c r="R34" s="63" t="s">
        <v>55</v>
      </c>
      <c r="S34" s="63">
        <f>7/100*S33</f>
        <v>5425.0000000000009</v>
      </c>
      <c r="T34" s="217">
        <f>7/100*T33</f>
        <v>2975.0000000000005</v>
      </c>
      <c r="V34" s="379"/>
      <c r="W34" s="380"/>
    </row>
    <row r="35" spans="1:23" s="378" customFormat="1" ht="33" customHeight="1" thickBot="1" x14ac:dyDescent="0.4">
      <c r="A35" s="594" t="s">
        <v>56</v>
      </c>
      <c r="B35" s="595"/>
      <c r="C35" s="595"/>
      <c r="D35" s="595"/>
      <c r="E35" s="595"/>
      <c r="F35" s="595"/>
      <c r="G35" s="595"/>
      <c r="H35" s="595"/>
      <c r="I35" s="595"/>
      <c r="J35" s="595"/>
      <c r="K35" s="595"/>
      <c r="L35" s="595"/>
      <c r="M35" s="595"/>
      <c r="N35" s="595"/>
      <c r="O35" s="595"/>
      <c r="P35" s="595"/>
      <c r="Q35" s="595"/>
      <c r="R35" s="596"/>
      <c r="S35" s="67">
        <f>SUM(S33:S34)</f>
        <v>82925</v>
      </c>
      <c r="T35" s="218">
        <f>SUM(T33:T34)</f>
        <v>45475</v>
      </c>
      <c r="V35" s="379"/>
      <c r="W35" s="380"/>
    </row>
    <row r="36" spans="1:23" s="378" customFormat="1" ht="42.75" customHeight="1" thickBot="1" x14ac:dyDescent="0.4">
      <c r="A36" s="459" t="s">
        <v>57</v>
      </c>
      <c r="B36" s="460"/>
      <c r="C36" s="460"/>
      <c r="D36" s="460"/>
      <c r="E36" s="460"/>
      <c r="F36" s="460"/>
      <c r="G36" s="460"/>
      <c r="H36" s="460"/>
      <c r="I36" s="460"/>
      <c r="J36" s="460"/>
      <c r="K36" s="460"/>
      <c r="L36" s="460"/>
      <c r="M36" s="460"/>
      <c r="N36" s="460"/>
      <c r="O36" s="460"/>
      <c r="P36" s="460"/>
      <c r="Q36" s="460"/>
      <c r="R36" s="460"/>
      <c r="S36" s="460"/>
      <c r="T36" s="461"/>
      <c r="V36" s="379"/>
      <c r="W36" s="380"/>
    </row>
    <row r="37" spans="1:23" s="378" customFormat="1" ht="36.75" customHeight="1" thickBot="1" x14ac:dyDescent="0.4">
      <c r="A37" s="69" t="s">
        <v>58</v>
      </c>
      <c r="B37" s="519" t="s">
        <v>59</v>
      </c>
      <c r="C37" s="520"/>
      <c r="D37" s="520"/>
      <c r="E37" s="520"/>
      <c r="F37" s="520"/>
      <c r="G37" s="520"/>
      <c r="H37" s="520"/>
      <c r="I37" s="520"/>
      <c r="J37" s="520"/>
      <c r="K37" s="520"/>
      <c r="L37" s="520"/>
      <c r="M37" s="520"/>
      <c r="N37" s="520"/>
      <c r="O37" s="520"/>
      <c r="P37" s="520"/>
      <c r="Q37" s="520"/>
      <c r="R37" s="520"/>
      <c r="S37" s="520"/>
      <c r="T37" s="521"/>
      <c r="V37" s="379"/>
      <c r="W37" s="380"/>
    </row>
    <row r="38" spans="1:23" s="378" customFormat="1" ht="30" customHeight="1" x14ac:dyDescent="0.35">
      <c r="A38" s="495" t="s">
        <v>60</v>
      </c>
      <c r="B38" s="573" t="s">
        <v>61</v>
      </c>
      <c r="C38" s="349"/>
      <c r="D38" s="349"/>
      <c r="E38" s="349"/>
      <c r="F38" s="349"/>
      <c r="G38" s="579"/>
      <c r="H38" s="579" t="s">
        <v>241</v>
      </c>
      <c r="I38" s="579"/>
      <c r="J38" s="579"/>
      <c r="K38" s="579"/>
      <c r="L38" s="579"/>
      <c r="M38" s="16" t="s">
        <v>24</v>
      </c>
      <c r="N38" s="349" t="s">
        <v>17</v>
      </c>
      <c r="O38" s="349">
        <v>11363</v>
      </c>
      <c r="P38" s="349">
        <v>30000</v>
      </c>
      <c r="Q38" s="349" t="s">
        <v>27</v>
      </c>
      <c r="R38" s="349"/>
      <c r="S38" s="70"/>
      <c r="T38" s="71"/>
      <c r="V38" s="379"/>
      <c r="W38" s="380"/>
    </row>
    <row r="39" spans="1:23" s="378" customFormat="1" x14ac:dyDescent="0.35">
      <c r="A39" s="496"/>
      <c r="B39" s="574"/>
      <c r="C39" s="350"/>
      <c r="D39" s="350"/>
      <c r="E39" s="350"/>
      <c r="F39" s="350"/>
      <c r="G39" s="580"/>
      <c r="H39" s="580"/>
      <c r="I39" s="580"/>
      <c r="J39" s="580"/>
      <c r="K39" s="580"/>
      <c r="L39" s="580"/>
      <c r="M39" s="27"/>
      <c r="N39" s="350"/>
      <c r="O39" s="350"/>
      <c r="P39" s="350"/>
      <c r="Q39" s="350"/>
      <c r="R39" s="350"/>
      <c r="S39" s="50"/>
      <c r="T39" s="214"/>
      <c r="V39" s="379"/>
      <c r="W39" s="380"/>
    </row>
    <row r="40" spans="1:23" s="378" customFormat="1" x14ac:dyDescent="0.35">
      <c r="A40" s="496"/>
      <c r="B40" s="574"/>
      <c r="C40" s="350"/>
      <c r="D40" s="350"/>
      <c r="E40" s="350"/>
      <c r="F40" s="350"/>
      <c r="G40" s="580"/>
      <c r="H40" s="580"/>
      <c r="I40" s="580"/>
      <c r="J40" s="580"/>
      <c r="K40" s="580"/>
      <c r="L40" s="580"/>
      <c r="M40" s="27"/>
      <c r="N40" s="350"/>
      <c r="O40" s="350"/>
      <c r="P40" s="350"/>
      <c r="Q40" s="350"/>
      <c r="R40" s="350"/>
      <c r="S40" s="50"/>
      <c r="T40" s="214"/>
      <c r="V40" s="379"/>
      <c r="W40" s="380"/>
    </row>
    <row r="41" spans="1:23" s="378" customFormat="1" x14ac:dyDescent="0.35">
      <c r="A41" s="496"/>
      <c r="B41" s="574"/>
      <c r="C41" s="350"/>
      <c r="D41" s="350"/>
      <c r="E41" s="350"/>
      <c r="F41" s="350"/>
      <c r="G41" s="580"/>
      <c r="H41" s="580"/>
      <c r="I41" s="580"/>
      <c r="J41" s="580"/>
      <c r="K41" s="580"/>
      <c r="L41" s="580"/>
      <c r="M41" s="27" t="s">
        <v>24</v>
      </c>
      <c r="N41" s="350" t="s">
        <v>30</v>
      </c>
      <c r="O41" s="350">
        <v>11363</v>
      </c>
      <c r="P41" s="350">
        <v>30000</v>
      </c>
      <c r="Q41" s="350" t="s">
        <v>31</v>
      </c>
      <c r="R41" s="350"/>
      <c r="S41" s="50"/>
      <c r="T41" s="214"/>
      <c r="V41" s="379"/>
      <c r="W41" s="380"/>
    </row>
    <row r="42" spans="1:23" s="378" customFormat="1" x14ac:dyDescent="0.35">
      <c r="A42" s="496"/>
      <c r="B42" s="574"/>
      <c r="C42" s="63"/>
      <c r="D42" s="63"/>
      <c r="E42" s="63"/>
      <c r="F42" s="63"/>
      <c r="G42" s="580"/>
      <c r="H42" s="580"/>
      <c r="I42" s="580"/>
      <c r="J42" s="580"/>
      <c r="K42" s="580"/>
      <c r="L42" s="580"/>
      <c r="M42" s="64"/>
      <c r="N42" s="63"/>
      <c r="O42" s="63"/>
      <c r="P42" s="63"/>
      <c r="Q42" s="63"/>
      <c r="R42" s="63"/>
      <c r="S42" s="319"/>
      <c r="T42" s="237"/>
      <c r="V42" s="379"/>
      <c r="W42" s="380"/>
    </row>
    <row r="43" spans="1:23" s="378" customFormat="1" ht="23" thickBot="1" x14ac:dyDescent="0.4">
      <c r="A43" s="497"/>
      <c r="B43" s="575"/>
      <c r="C43" s="351"/>
      <c r="D43" s="351"/>
      <c r="E43" s="351"/>
      <c r="F43" s="351"/>
      <c r="G43" s="581"/>
      <c r="H43" s="581"/>
      <c r="I43" s="581"/>
      <c r="J43" s="581"/>
      <c r="K43" s="581"/>
      <c r="L43" s="581"/>
      <c r="M43" s="53"/>
      <c r="N43" s="351"/>
      <c r="O43" s="351"/>
      <c r="P43" s="351"/>
      <c r="Q43" s="351"/>
      <c r="R43" s="351"/>
      <c r="S43" s="56"/>
      <c r="T43" s="73"/>
      <c r="V43" s="379"/>
      <c r="W43" s="380"/>
    </row>
    <row r="44" spans="1:23" s="378" customFormat="1" ht="30" customHeight="1" x14ac:dyDescent="0.35">
      <c r="A44" s="495" t="s">
        <v>63</v>
      </c>
      <c r="B44" s="573" t="s">
        <v>64</v>
      </c>
      <c r="C44" s="358"/>
      <c r="D44" s="358"/>
      <c r="E44" s="358"/>
      <c r="F44" s="358"/>
      <c r="G44" s="579"/>
      <c r="H44" s="579" t="s">
        <v>241</v>
      </c>
      <c r="I44" s="579" t="s">
        <v>241</v>
      </c>
      <c r="J44" s="579"/>
      <c r="K44" s="579"/>
      <c r="L44" s="579"/>
      <c r="M44" s="45" t="s">
        <v>24</v>
      </c>
      <c r="N44" s="358" t="s">
        <v>16</v>
      </c>
      <c r="O44" s="358">
        <v>11363</v>
      </c>
      <c r="P44" s="358">
        <v>30000</v>
      </c>
      <c r="Q44" s="358" t="s">
        <v>25</v>
      </c>
      <c r="R44" s="358"/>
      <c r="S44" s="75"/>
      <c r="T44" s="219"/>
      <c r="V44" s="379"/>
      <c r="W44" s="380"/>
    </row>
    <row r="45" spans="1:23" s="378" customFormat="1" x14ac:dyDescent="0.35">
      <c r="A45" s="496"/>
      <c r="B45" s="574"/>
      <c r="C45" s="350"/>
      <c r="D45" s="350"/>
      <c r="E45" s="350"/>
      <c r="F45" s="350"/>
      <c r="G45" s="580"/>
      <c r="H45" s="580"/>
      <c r="I45" s="580"/>
      <c r="J45" s="580"/>
      <c r="K45" s="580"/>
      <c r="L45" s="580"/>
      <c r="M45" s="27" t="s">
        <v>24</v>
      </c>
      <c r="N45" s="350" t="s">
        <v>17</v>
      </c>
      <c r="O45" s="350">
        <v>11363</v>
      </c>
      <c r="P45" s="350">
        <v>30000</v>
      </c>
      <c r="Q45" s="350" t="s">
        <v>27</v>
      </c>
      <c r="R45" s="350"/>
      <c r="S45" s="52"/>
      <c r="T45" s="209"/>
      <c r="V45" s="379"/>
      <c r="W45" s="380"/>
    </row>
    <row r="46" spans="1:23" s="378" customFormat="1" ht="23" thickBot="1" x14ac:dyDescent="0.4">
      <c r="A46" s="497"/>
      <c r="B46" s="575"/>
      <c r="C46" s="351"/>
      <c r="D46" s="351"/>
      <c r="E46" s="351"/>
      <c r="F46" s="351"/>
      <c r="G46" s="581"/>
      <c r="H46" s="581"/>
      <c r="I46" s="581"/>
      <c r="J46" s="581"/>
      <c r="K46" s="581"/>
      <c r="L46" s="581"/>
      <c r="M46" s="53" t="s">
        <v>24</v>
      </c>
      <c r="N46" s="351" t="s">
        <v>30</v>
      </c>
      <c r="O46" s="351">
        <v>11363</v>
      </c>
      <c r="P46" s="351">
        <v>30000</v>
      </c>
      <c r="Q46" s="351" t="s">
        <v>31</v>
      </c>
      <c r="R46" s="351"/>
      <c r="S46" s="79"/>
      <c r="T46" s="116"/>
      <c r="V46" s="379"/>
      <c r="W46" s="380"/>
    </row>
    <row r="47" spans="1:23" s="378" customFormat="1" ht="45" customHeight="1" x14ac:dyDescent="0.35">
      <c r="A47" s="495" t="s">
        <v>65</v>
      </c>
      <c r="B47" s="573" t="s">
        <v>66</v>
      </c>
      <c r="C47" s="358"/>
      <c r="D47" s="358"/>
      <c r="E47" s="358"/>
      <c r="F47" s="358"/>
      <c r="G47" s="579"/>
      <c r="H47" s="579" t="s">
        <v>241</v>
      </c>
      <c r="I47" s="579" t="s">
        <v>241</v>
      </c>
      <c r="J47" s="579"/>
      <c r="K47" s="579"/>
      <c r="L47" s="579"/>
      <c r="M47" s="45" t="s">
        <v>24</v>
      </c>
      <c r="N47" s="358" t="s">
        <v>16</v>
      </c>
      <c r="O47" s="358">
        <v>11363</v>
      </c>
      <c r="P47" s="358">
        <v>30000</v>
      </c>
      <c r="Q47" s="358" t="s">
        <v>25</v>
      </c>
      <c r="R47" s="358"/>
      <c r="S47" s="75"/>
      <c r="T47" s="219"/>
      <c r="V47" s="379"/>
      <c r="W47" s="380"/>
    </row>
    <row r="48" spans="1:23" s="378" customFormat="1" ht="19.5" customHeight="1" x14ac:dyDescent="0.35">
      <c r="A48" s="496"/>
      <c r="B48" s="574"/>
      <c r="C48" s="358"/>
      <c r="D48" s="358"/>
      <c r="E48" s="358"/>
      <c r="F48" s="358"/>
      <c r="G48" s="580"/>
      <c r="H48" s="580"/>
      <c r="I48" s="580"/>
      <c r="J48" s="580"/>
      <c r="K48" s="580"/>
      <c r="L48" s="580"/>
      <c r="M48" s="45"/>
      <c r="N48" s="358"/>
      <c r="O48" s="358"/>
      <c r="P48" s="358"/>
      <c r="Q48" s="358"/>
      <c r="R48" s="350"/>
      <c r="S48" s="75"/>
      <c r="T48" s="219"/>
      <c r="V48" s="379"/>
      <c r="W48" s="380"/>
    </row>
    <row r="49" spans="1:23" s="378" customFormat="1" x14ac:dyDescent="0.35">
      <c r="A49" s="496"/>
      <c r="B49" s="574"/>
      <c r="C49" s="350"/>
      <c r="D49" s="350"/>
      <c r="E49" s="350"/>
      <c r="F49" s="350"/>
      <c r="G49" s="580"/>
      <c r="H49" s="580"/>
      <c r="I49" s="580"/>
      <c r="J49" s="580"/>
      <c r="K49" s="580"/>
      <c r="L49" s="580"/>
      <c r="M49" s="27"/>
      <c r="N49" s="350"/>
      <c r="O49" s="350"/>
      <c r="P49" s="350"/>
      <c r="Q49" s="350"/>
      <c r="R49" s="369"/>
      <c r="S49" s="52"/>
      <c r="T49" s="209"/>
      <c r="V49" s="379"/>
      <c r="W49" s="380"/>
    </row>
    <row r="50" spans="1:23" s="378" customFormat="1" x14ac:dyDescent="0.35">
      <c r="A50" s="496"/>
      <c r="B50" s="574"/>
      <c r="C50" s="350"/>
      <c r="D50" s="350"/>
      <c r="E50" s="350"/>
      <c r="F50" s="350"/>
      <c r="G50" s="580"/>
      <c r="H50" s="580"/>
      <c r="I50" s="580"/>
      <c r="J50" s="580"/>
      <c r="K50" s="580"/>
      <c r="L50" s="580"/>
      <c r="M50" s="27" t="s">
        <v>24</v>
      </c>
      <c r="N50" s="350" t="s">
        <v>17</v>
      </c>
      <c r="O50" s="350">
        <v>11363</v>
      </c>
      <c r="P50" s="350">
        <v>30000</v>
      </c>
      <c r="Q50" s="350" t="s">
        <v>27</v>
      </c>
      <c r="R50" s="350"/>
      <c r="S50" s="50"/>
      <c r="T50" s="209"/>
      <c r="V50" s="379"/>
      <c r="W50" s="380"/>
    </row>
    <row r="51" spans="1:23" s="378" customFormat="1" x14ac:dyDescent="0.35">
      <c r="A51" s="496"/>
      <c r="B51" s="574"/>
      <c r="C51" s="350"/>
      <c r="D51" s="350"/>
      <c r="E51" s="350"/>
      <c r="F51" s="350"/>
      <c r="G51" s="580"/>
      <c r="H51" s="580"/>
      <c r="I51" s="580"/>
      <c r="J51" s="580"/>
      <c r="K51" s="580"/>
      <c r="L51" s="580"/>
      <c r="M51" s="27"/>
      <c r="N51" s="350"/>
      <c r="O51" s="350"/>
      <c r="P51" s="350"/>
      <c r="Q51" s="350"/>
      <c r="R51" s="350"/>
      <c r="S51" s="50"/>
      <c r="T51" s="209"/>
      <c r="V51" s="379"/>
      <c r="W51" s="380"/>
    </row>
    <row r="52" spans="1:23" s="378" customFormat="1" x14ac:dyDescent="0.35">
      <c r="A52" s="496"/>
      <c r="B52" s="574"/>
      <c r="C52" s="350"/>
      <c r="D52" s="350"/>
      <c r="E52" s="350"/>
      <c r="F52" s="350"/>
      <c r="G52" s="580"/>
      <c r="H52" s="580"/>
      <c r="I52" s="580"/>
      <c r="J52" s="580"/>
      <c r="K52" s="580"/>
      <c r="L52" s="580"/>
      <c r="M52" s="27"/>
      <c r="N52" s="350"/>
      <c r="O52" s="350"/>
      <c r="P52" s="350"/>
      <c r="Q52" s="350"/>
      <c r="R52" s="350"/>
      <c r="S52" s="50"/>
      <c r="T52" s="209"/>
      <c r="V52" s="379"/>
      <c r="W52" s="380"/>
    </row>
    <row r="53" spans="1:23" s="378" customFormat="1" x14ac:dyDescent="0.35">
      <c r="A53" s="496"/>
      <c r="B53" s="574"/>
      <c r="C53" s="350"/>
      <c r="D53" s="350"/>
      <c r="E53" s="350"/>
      <c r="F53" s="350"/>
      <c r="G53" s="580"/>
      <c r="H53" s="580"/>
      <c r="I53" s="580"/>
      <c r="J53" s="580"/>
      <c r="K53" s="580"/>
      <c r="L53" s="580"/>
      <c r="M53" s="27" t="s">
        <v>24</v>
      </c>
      <c r="N53" s="350" t="s">
        <v>30</v>
      </c>
      <c r="O53" s="350">
        <v>11363</v>
      </c>
      <c r="P53" s="350">
        <v>30000</v>
      </c>
      <c r="Q53" s="350" t="s">
        <v>31</v>
      </c>
      <c r="R53" s="350"/>
      <c r="S53" s="50"/>
      <c r="T53" s="209"/>
      <c r="V53" s="379"/>
      <c r="W53" s="380"/>
    </row>
    <row r="54" spans="1:23" s="378" customFormat="1" x14ac:dyDescent="0.35">
      <c r="A54" s="496"/>
      <c r="B54" s="574"/>
      <c r="C54" s="63"/>
      <c r="D54" s="63"/>
      <c r="E54" s="63"/>
      <c r="F54" s="63"/>
      <c r="G54" s="580"/>
      <c r="H54" s="580"/>
      <c r="I54" s="580"/>
      <c r="J54" s="580"/>
      <c r="K54" s="580"/>
      <c r="L54" s="580"/>
      <c r="M54" s="64"/>
      <c r="N54" s="63"/>
      <c r="O54" s="63"/>
      <c r="P54" s="63"/>
      <c r="Q54" s="63"/>
      <c r="R54" s="63"/>
      <c r="S54" s="319"/>
      <c r="T54" s="281"/>
      <c r="V54" s="379"/>
      <c r="W54" s="380"/>
    </row>
    <row r="55" spans="1:23" s="378" customFormat="1" ht="23" thickBot="1" x14ac:dyDescent="0.4">
      <c r="A55" s="497"/>
      <c r="B55" s="575"/>
      <c r="C55" s="351"/>
      <c r="D55" s="351"/>
      <c r="E55" s="351"/>
      <c r="F55" s="351"/>
      <c r="G55" s="581"/>
      <c r="H55" s="581"/>
      <c r="I55" s="581"/>
      <c r="J55" s="581"/>
      <c r="K55" s="581"/>
      <c r="L55" s="581"/>
      <c r="M55" s="53"/>
      <c r="N55" s="351"/>
      <c r="O55" s="351"/>
      <c r="P55" s="351"/>
      <c r="Q55" s="351"/>
      <c r="R55" s="351"/>
      <c r="S55" s="56"/>
      <c r="T55" s="116"/>
      <c r="V55" s="379"/>
      <c r="W55" s="380"/>
    </row>
    <row r="56" spans="1:23" s="378" customFormat="1" ht="30" customHeight="1" x14ac:dyDescent="0.35">
      <c r="A56" s="495" t="s">
        <v>67</v>
      </c>
      <c r="B56" s="573" t="s">
        <v>68</v>
      </c>
      <c r="C56" s="358"/>
      <c r="D56" s="358"/>
      <c r="E56" s="358"/>
      <c r="F56" s="358"/>
      <c r="G56" s="579"/>
      <c r="H56" s="579"/>
      <c r="I56" s="579" t="s">
        <v>241</v>
      </c>
      <c r="J56" s="579" t="s">
        <v>241</v>
      </c>
      <c r="K56" s="579" t="s">
        <v>241</v>
      </c>
      <c r="L56" s="579"/>
      <c r="M56" s="45" t="s">
        <v>24</v>
      </c>
      <c r="N56" s="358" t="s">
        <v>16</v>
      </c>
      <c r="O56" s="358">
        <v>11363</v>
      </c>
      <c r="P56" s="358">
        <v>30000</v>
      </c>
      <c r="Q56" s="358" t="s">
        <v>25</v>
      </c>
      <c r="R56" s="358"/>
      <c r="S56" s="75"/>
      <c r="T56" s="219"/>
      <c r="V56" s="379"/>
      <c r="W56" s="380"/>
    </row>
    <row r="57" spans="1:23" s="378" customFormat="1" x14ac:dyDescent="0.35">
      <c r="A57" s="496"/>
      <c r="B57" s="574"/>
      <c r="C57" s="350"/>
      <c r="D57" s="350"/>
      <c r="E57" s="350"/>
      <c r="F57" s="350"/>
      <c r="G57" s="580"/>
      <c r="H57" s="580"/>
      <c r="I57" s="580"/>
      <c r="J57" s="580"/>
      <c r="K57" s="580"/>
      <c r="L57" s="580"/>
      <c r="M57" s="27" t="s">
        <v>24</v>
      </c>
      <c r="N57" s="350" t="s">
        <v>17</v>
      </c>
      <c r="O57" s="350">
        <v>11363</v>
      </c>
      <c r="P57" s="350">
        <v>30000</v>
      </c>
      <c r="Q57" s="350" t="s">
        <v>27</v>
      </c>
      <c r="R57" s="350"/>
      <c r="S57" s="52"/>
      <c r="T57" s="209"/>
      <c r="V57" s="379"/>
      <c r="W57" s="380"/>
    </row>
    <row r="58" spans="1:23" s="378" customFormat="1" ht="23" thickBot="1" x14ac:dyDescent="0.4">
      <c r="A58" s="497"/>
      <c r="B58" s="575"/>
      <c r="C58" s="351"/>
      <c r="D58" s="351"/>
      <c r="E58" s="351"/>
      <c r="F58" s="351"/>
      <c r="G58" s="581"/>
      <c r="H58" s="581"/>
      <c r="I58" s="581"/>
      <c r="J58" s="581"/>
      <c r="K58" s="581"/>
      <c r="L58" s="581"/>
      <c r="M58" s="53" t="s">
        <v>24</v>
      </c>
      <c r="N58" s="351" t="s">
        <v>30</v>
      </c>
      <c r="O58" s="351">
        <v>11363</v>
      </c>
      <c r="P58" s="351">
        <v>30000</v>
      </c>
      <c r="Q58" s="351" t="s">
        <v>31</v>
      </c>
      <c r="R58" s="351"/>
      <c r="S58" s="56"/>
      <c r="T58" s="73"/>
      <c r="V58" s="379"/>
      <c r="W58" s="380"/>
    </row>
    <row r="59" spans="1:23" s="378" customFormat="1" ht="30" customHeight="1" x14ac:dyDescent="0.35">
      <c r="A59" s="495" t="s">
        <v>69</v>
      </c>
      <c r="B59" s="573" t="s">
        <v>70</v>
      </c>
      <c r="C59" s="358"/>
      <c r="D59" s="358"/>
      <c r="E59" s="358"/>
      <c r="F59" s="358"/>
      <c r="G59" s="579"/>
      <c r="H59" s="579"/>
      <c r="I59" s="579" t="s">
        <v>241</v>
      </c>
      <c r="J59" s="579" t="s">
        <v>241</v>
      </c>
      <c r="K59" s="579" t="s">
        <v>241</v>
      </c>
      <c r="L59" s="579"/>
      <c r="M59" s="45" t="s">
        <v>24</v>
      </c>
      <c r="N59" s="358" t="s">
        <v>16</v>
      </c>
      <c r="O59" s="358">
        <v>11363</v>
      </c>
      <c r="P59" s="358">
        <v>30000</v>
      </c>
      <c r="Q59" s="358" t="s">
        <v>25</v>
      </c>
      <c r="R59" s="358"/>
      <c r="S59" s="75"/>
      <c r="T59" s="219"/>
      <c r="V59" s="379"/>
      <c r="W59" s="380"/>
    </row>
    <row r="60" spans="1:23" s="378" customFormat="1" x14ac:dyDescent="0.35">
      <c r="A60" s="496"/>
      <c r="B60" s="574"/>
      <c r="C60" s="350"/>
      <c r="D60" s="350"/>
      <c r="E60" s="350"/>
      <c r="F60" s="350"/>
      <c r="G60" s="580"/>
      <c r="H60" s="580"/>
      <c r="I60" s="580"/>
      <c r="J60" s="580"/>
      <c r="K60" s="580"/>
      <c r="L60" s="580"/>
      <c r="M60" s="27" t="s">
        <v>24</v>
      </c>
      <c r="N60" s="350" t="s">
        <v>17</v>
      </c>
      <c r="O60" s="350">
        <v>11363</v>
      </c>
      <c r="P60" s="350">
        <v>30000</v>
      </c>
      <c r="Q60" s="350" t="s">
        <v>27</v>
      </c>
      <c r="R60" s="350"/>
      <c r="S60" s="52"/>
      <c r="T60" s="209"/>
      <c r="V60" s="379"/>
      <c r="W60" s="380"/>
    </row>
    <row r="61" spans="1:23" s="378" customFormat="1" ht="23" thickBot="1" x14ac:dyDescent="0.4">
      <c r="A61" s="497"/>
      <c r="B61" s="575"/>
      <c r="C61" s="351"/>
      <c r="D61" s="351"/>
      <c r="E61" s="351"/>
      <c r="F61" s="351"/>
      <c r="G61" s="581"/>
      <c r="H61" s="581"/>
      <c r="I61" s="581"/>
      <c r="J61" s="581"/>
      <c r="K61" s="581"/>
      <c r="L61" s="581"/>
      <c r="M61" s="53" t="s">
        <v>29</v>
      </c>
      <c r="N61" s="351" t="s">
        <v>30</v>
      </c>
      <c r="O61" s="351">
        <v>11363</v>
      </c>
      <c r="P61" s="351">
        <v>30000</v>
      </c>
      <c r="Q61" s="351" t="s">
        <v>31</v>
      </c>
      <c r="R61" s="351"/>
      <c r="S61" s="81"/>
      <c r="T61" s="220"/>
      <c r="V61" s="379"/>
      <c r="W61" s="380"/>
    </row>
    <row r="62" spans="1:23" s="378" customFormat="1" ht="33" customHeight="1" thickBot="1" x14ac:dyDescent="0.4">
      <c r="A62" s="490" t="s">
        <v>72</v>
      </c>
      <c r="B62" s="491"/>
      <c r="C62" s="362"/>
      <c r="D62" s="362"/>
      <c r="E62" s="362"/>
      <c r="F62" s="362"/>
      <c r="G62" s="362"/>
      <c r="H62" s="362"/>
      <c r="I62" s="362"/>
      <c r="J62" s="362"/>
      <c r="K62" s="362"/>
      <c r="L62" s="362"/>
      <c r="M62" s="36"/>
      <c r="N62" s="362"/>
      <c r="O62" s="362"/>
      <c r="P62" s="362"/>
      <c r="Q62" s="362"/>
      <c r="R62" s="362"/>
      <c r="S62" s="42">
        <f>SUM(S38:S61)</f>
        <v>0</v>
      </c>
      <c r="T62" s="210">
        <f>SUM(T56:T61)</f>
        <v>0</v>
      </c>
      <c r="V62" s="379"/>
      <c r="W62" s="380"/>
    </row>
    <row r="63" spans="1:23" ht="34.5" customHeight="1" thickBot="1" x14ac:dyDescent="0.4">
      <c r="A63" s="83" t="s">
        <v>73</v>
      </c>
      <c r="B63" s="519" t="s">
        <v>74</v>
      </c>
      <c r="C63" s="520"/>
      <c r="D63" s="520"/>
      <c r="E63" s="520"/>
      <c r="F63" s="520"/>
      <c r="G63" s="520"/>
      <c r="H63" s="520"/>
      <c r="I63" s="520"/>
      <c r="J63" s="520"/>
      <c r="K63" s="520"/>
      <c r="L63" s="520"/>
      <c r="M63" s="520"/>
      <c r="N63" s="520"/>
      <c r="O63" s="520"/>
      <c r="P63" s="520"/>
      <c r="Q63" s="520"/>
      <c r="R63" s="520"/>
      <c r="S63" s="520"/>
      <c r="T63" s="521"/>
    </row>
    <row r="64" spans="1:23" ht="78.75" customHeight="1" x14ac:dyDescent="0.35">
      <c r="A64" s="495" t="s">
        <v>75</v>
      </c>
      <c r="B64" s="537" t="s">
        <v>76</v>
      </c>
      <c r="C64" s="410"/>
      <c r="D64" s="410"/>
      <c r="E64" s="410"/>
      <c r="F64" s="410"/>
      <c r="G64" s="577"/>
      <c r="H64" s="580" t="s">
        <v>241</v>
      </c>
      <c r="I64" s="580" t="s">
        <v>241</v>
      </c>
      <c r="J64" s="580"/>
      <c r="K64" s="580"/>
      <c r="L64" s="580"/>
      <c r="M64" s="45" t="s">
        <v>24</v>
      </c>
      <c r="N64" s="358" t="s">
        <v>17</v>
      </c>
      <c r="O64" s="358">
        <v>11363</v>
      </c>
      <c r="P64" s="358">
        <v>30000</v>
      </c>
      <c r="Q64" s="84" t="s">
        <v>27</v>
      </c>
      <c r="R64" s="358"/>
      <c r="S64" s="86"/>
      <c r="T64" s="221">
        <v>0</v>
      </c>
    </row>
    <row r="65" spans="1:23" s="10" customFormat="1" x14ac:dyDescent="0.35">
      <c r="A65" s="496"/>
      <c r="B65" s="537"/>
      <c r="C65" s="410"/>
      <c r="D65" s="410"/>
      <c r="E65" s="410"/>
      <c r="F65" s="410"/>
      <c r="G65" s="577"/>
      <c r="H65" s="580"/>
      <c r="I65" s="580"/>
      <c r="J65" s="580"/>
      <c r="K65" s="580"/>
      <c r="L65" s="580"/>
      <c r="M65" s="27"/>
      <c r="N65" s="350"/>
      <c r="O65" s="350"/>
      <c r="P65" s="350"/>
      <c r="Q65" s="26"/>
      <c r="R65" s="350"/>
      <c r="S65" s="30"/>
      <c r="T65" s="88">
        <v>0</v>
      </c>
      <c r="U65" s="378"/>
      <c r="V65" s="379"/>
      <c r="W65" s="380"/>
    </row>
    <row r="66" spans="1:23" s="10" customFormat="1" x14ac:dyDescent="0.35">
      <c r="A66" s="496"/>
      <c r="B66" s="537"/>
      <c r="C66" s="410"/>
      <c r="D66" s="410"/>
      <c r="E66" s="410"/>
      <c r="F66" s="410"/>
      <c r="G66" s="577"/>
      <c r="H66" s="580"/>
      <c r="I66" s="580"/>
      <c r="J66" s="580"/>
      <c r="K66" s="580"/>
      <c r="L66" s="580"/>
      <c r="M66" s="27"/>
      <c r="N66" s="350"/>
      <c r="O66" s="350"/>
      <c r="P66" s="350"/>
      <c r="Q66" s="26"/>
      <c r="R66" s="350"/>
      <c r="S66" s="30"/>
      <c r="T66" s="88"/>
      <c r="U66" s="378"/>
      <c r="V66" s="379"/>
      <c r="W66" s="380"/>
    </row>
    <row r="67" spans="1:23" s="10" customFormat="1" ht="56.5" customHeight="1" x14ac:dyDescent="0.35">
      <c r="A67" s="496"/>
      <c r="B67" s="537"/>
      <c r="C67" s="410"/>
      <c r="D67" s="410"/>
      <c r="E67" s="410"/>
      <c r="F67" s="410"/>
      <c r="G67" s="577"/>
      <c r="H67" s="580"/>
      <c r="I67" s="580"/>
      <c r="J67" s="580"/>
      <c r="K67" s="580"/>
      <c r="L67" s="580"/>
      <c r="M67" s="27" t="s">
        <v>24</v>
      </c>
      <c r="N67" s="350" t="s">
        <v>16</v>
      </c>
      <c r="O67" s="350">
        <v>11363</v>
      </c>
      <c r="P67" s="350">
        <v>30000</v>
      </c>
      <c r="Q67" s="26" t="s">
        <v>25</v>
      </c>
      <c r="R67" s="350"/>
      <c r="S67" s="30"/>
      <c r="T67" s="88"/>
      <c r="U67" s="378"/>
      <c r="V67" s="379"/>
      <c r="W67" s="380"/>
    </row>
    <row r="68" spans="1:23" s="10" customFormat="1" x14ac:dyDescent="0.35">
      <c r="A68" s="496"/>
      <c r="B68" s="537"/>
      <c r="C68" s="410"/>
      <c r="D68" s="410"/>
      <c r="E68" s="410"/>
      <c r="F68" s="410"/>
      <c r="G68" s="577"/>
      <c r="H68" s="580"/>
      <c r="I68" s="580"/>
      <c r="J68" s="580"/>
      <c r="K68" s="580"/>
      <c r="L68" s="580"/>
      <c r="M68" s="27"/>
      <c r="N68" s="350"/>
      <c r="O68" s="350"/>
      <c r="P68" s="350"/>
      <c r="Q68" s="26"/>
      <c r="R68" s="350"/>
      <c r="S68" s="30"/>
      <c r="T68" s="88"/>
      <c r="U68" s="378"/>
      <c r="V68" s="379"/>
      <c r="W68" s="380"/>
    </row>
    <row r="69" spans="1:23" s="10" customFormat="1" x14ac:dyDescent="0.35">
      <c r="A69" s="496"/>
      <c r="B69" s="537"/>
      <c r="C69" s="410"/>
      <c r="D69" s="410"/>
      <c r="E69" s="410"/>
      <c r="F69" s="410"/>
      <c r="G69" s="577"/>
      <c r="H69" s="580"/>
      <c r="I69" s="580"/>
      <c r="J69" s="580"/>
      <c r="K69" s="580"/>
      <c r="L69" s="580"/>
      <c r="M69" s="411" t="s">
        <v>29</v>
      </c>
      <c r="N69" s="412" t="s">
        <v>30</v>
      </c>
      <c r="O69" s="412">
        <v>11363</v>
      </c>
      <c r="P69" s="412">
        <v>30000</v>
      </c>
      <c r="Q69" s="413" t="s">
        <v>31</v>
      </c>
      <c r="R69" s="412" t="s">
        <v>77</v>
      </c>
      <c r="S69" s="414">
        <v>18000</v>
      </c>
      <c r="T69" s="415">
        <v>0</v>
      </c>
      <c r="U69" s="404">
        <f>S69+T69</f>
        <v>18000</v>
      </c>
      <c r="V69" s="379"/>
      <c r="W69" s="380"/>
    </row>
    <row r="70" spans="1:23" s="10" customFormat="1" x14ac:dyDescent="0.35">
      <c r="A70" s="496"/>
      <c r="B70" s="537"/>
      <c r="C70" s="410"/>
      <c r="D70" s="410"/>
      <c r="E70" s="410"/>
      <c r="F70" s="410"/>
      <c r="G70" s="577"/>
      <c r="H70" s="580"/>
      <c r="I70" s="580"/>
      <c r="J70" s="580"/>
      <c r="K70" s="580"/>
      <c r="L70" s="580"/>
      <c r="M70" s="411"/>
      <c r="N70" s="412"/>
      <c r="O70" s="412"/>
      <c r="P70" s="412"/>
      <c r="Q70" s="413"/>
      <c r="R70" s="412" t="s">
        <v>37</v>
      </c>
      <c r="S70" s="414">
        <v>15000</v>
      </c>
      <c r="T70" s="415"/>
      <c r="U70" s="404">
        <f>S70+T70</f>
        <v>15000</v>
      </c>
      <c r="V70" s="379">
        <v>3582.5</v>
      </c>
      <c r="W70" s="380"/>
    </row>
    <row r="71" spans="1:23" s="10" customFormat="1" ht="23" thickBot="1" x14ac:dyDescent="0.4">
      <c r="A71" s="497"/>
      <c r="B71" s="538"/>
      <c r="C71" s="32"/>
      <c r="D71" s="32"/>
      <c r="E71" s="32"/>
      <c r="F71" s="32"/>
      <c r="G71" s="578"/>
      <c r="H71" s="581"/>
      <c r="I71" s="581"/>
      <c r="J71" s="581"/>
      <c r="K71" s="581"/>
      <c r="L71" s="581"/>
      <c r="M71" s="405"/>
      <c r="N71" s="406"/>
      <c r="O71" s="406"/>
      <c r="P71" s="406"/>
      <c r="Q71" s="416"/>
      <c r="R71" s="406" t="s">
        <v>78</v>
      </c>
      <c r="S71" s="408">
        <v>6000</v>
      </c>
      <c r="T71" s="417">
        <v>0</v>
      </c>
      <c r="U71" s="404">
        <f>S71+T71</f>
        <v>6000</v>
      </c>
      <c r="V71" s="379">
        <v>3045.6200000000003</v>
      </c>
      <c r="W71" s="380"/>
    </row>
    <row r="72" spans="1:23" s="10" customFormat="1" ht="40.5" customHeight="1" x14ac:dyDescent="0.35">
      <c r="A72" s="495" t="s">
        <v>79</v>
      </c>
      <c r="B72" s="536" t="s">
        <v>80</v>
      </c>
      <c r="C72" s="410"/>
      <c r="D72" s="410"/>
      <c r="E72" s="410"/>
      <c r="F72" s="410"/>
      <c r="G72" s="576"/>
      <c r="H72" s="579" t="s">
        <v>241</v>
      </c>
      <c r="I72" s="579" t="s">
        <v>241</v>
      </c>
      <c r="J72" s="579"/>
      <c r="K72" s="579"/>
      <c r="L72" s="579"/>
      <c r="M72" s="16" t="s">
        <v>24</v>
      </c>
      <c r="N72" s="349" t="s">
        <v>17</v>
      </c>
      <c r="O72" s="349">
        <v>11363</v>
      </c>
      <c r="P72" s="349">
        <v>30000</v>
      </c>
      <c r="Q72" s="21" t="s">
        <v>27</v>
      </c>
      <c r="R72" s="349"/>
      <c r="S72" s="24"/>
      <c r="T72" s="223">
        <v>0</v>
      </c>
      <c r="U72" s="378"/>
      <c r="V72" s="379"/>
      <c r="W72" s="380"/>
    </row>
    <row r="73" spans="1:23" s="10" customFormat="1" ht="48" customHeight="1" thickBot="1" x14ac:dyDescent="0.4">
      <c r="A73" s="496"/>
      <c r="B73" s="537"/>
      <c r="C73" s="410"/>
      <c r="D73" s="410"/>
      <c r="E73" s="410"/>
      <c r="F73" s="410"/>
      <c r="G73" s="577"/>
      <c r="H73" s="580"/>
      <c r="I73" s="580"/>
      <c r="J73" s="580"/>
      <c r="K73" s="580"/>
      <c r="L73" s="580"/>
      <c r="M73" s="411" t="s">
        <v>29</v>
      </c>
      <c r="N73" s="412" t="s">
        <v>30</v>
      </c>
      <c r="O73" s="412">
        <v>11363</v>
      </c>
      <c r="P73" s="412">
        <v>30000</v>
      </c>
      <c r="Q73" s="413" t="s">
        <v>31</v>
      </c>
      <c r="R73" s="406" t="s">
        <v>78</v>
      </c>
      <c r="S73" s="414">
        <v>30000</v>
      </c>
      <c r="T73" s="415">
        <v>0</v>
      </c>
      <c r="U73" s="404">
        <f>S73+T73</f>
        <v>30000</v>
      </c>
      <c r="V73" s="379">
        <v>7064.9900000000007</v>
      </c>
      <c r="W73" s="380"/>
    </row>
    <row r="74" spans="1:23" s="10" customFormat="1" ht="47" customHeight="1" thickBot="1" x14ac:dyDescent="0.4">
      <c r="A74" s="496"/>
      <c r="B74" s="537"/>
      <c r="C74" s="410"/>
      <c r="D74" s="410"/>
      <c r="E74" s="410"/>
      <c r="F74" s="410"/>
      <c r="G74" s="577"/>
      <c r="H74" s="580"/>
      <c r="I74" s="580"/>
      <c r="J74" s="580"/>
      <c r="K74" s="580"/>
      <c r="L74" s="580"/>
      <c r="M74" s="418"/>
      <c r="N74" s="418"/>
      <c r="O74" s="418"/>
      <c r="P74" s="418"/>
      <c r="Q74" s="418"/>
      <c r="R74" s="412" t="s">
        <v>37</v>
      </c>
      <c r="S74" s="419">
        <v>30000</v>
      </c>
      <c r="T74" s="420"/>
      <c r="U74" s="404">
        <f>S74+T74</f>
        <v>30000</v>
      </c>
      <c r="W74" s="380"/>
    </row>
    <row r="75" spans="1:23" s="10" customFormat="1" ht="45" customHeight="1" x14ac:dyDescent="0.35">
      <c r="A75" s="495" t="s">
        <v>84</v>
      </c>
      <c r="B75" s="498" t="s">
        <v>85</v>
      </c>
      <c r="C75" s="410"/>
      <c r="D75" s="410"/>
      <c r="E75" s="410"/>
      <c r="F75" s="410"/>
      <c r="G75" s="576"/>
      <c r="H75" s="579" t="s">
        <v>241</v>
      </c>
      <c r="I75" s="579" t="s">
        <v>241</v>
      </c>
      <c r="J75" s="579" t="s">
        <v>241</v>
      </c>
      <c r="K75" s="579" t="s">
        <v>241</v>
      </c>
      <c r="L75" s="579"/>
      <c r="M75" s="45" t="s">
        <v>24</v>
      </c>
      <c r="N75" s="358" t="s">
        <v>17</v>
      </c>
      <c r="O75" s="358">
        <v>11363</v>
      </c>
      <c r="P75" s="358">
        <v>30000</v>
      </c>
      <c r="Q75" s="84" t="s">
        <v>27</v>
      </c>
      <c r="R75" s="358"/>
      <c r="S75" s="86"/>
      <c r="T75" s="221"/>
      <c r="U75" s="378"/>
      <c r="V75" s="379"/>
      <c r="W75" s="380"/>
    </row>
    <row r="76" spans="1:23" s="10" customFormat="1" ht="23" thickBot="1" x14ac:dyDescent="0.4">
      <c r="A76" s="496"/>
      <c r="B76" s="499"/>
      <c r="C76" s="410"/>
      <c r="D76" s="410"/>
      <c r="E76" s="410"/>
      <c r="F76" s="410"/>
      <c r="G76" s="577"/>
      <c r="H76" s="580"/>
      <c r="I76" s="580"/>
      <c r="J76" s="580"/>
      <c r="K76" s="580"/>
      <c r="L76" s="580"/>
      <c r="M76" s="421" t="s">
        <v>29</v>
      </c>
      <c r="N76" s="422" t="s">
        <v>30</v>
      </c>
      <c r="O76" s="422">
        <v>11363</v>
      </c>
      <c r="P76" s="422">
        <v>30000</v>
      </c>
      <c r="Q76" s="423" t="s">
        <v>31</v>
      </c>
      <c r="R76" s="406" t="s">
        <v>78</v>
      </c>
      <c r="S76" s="424">
        <v>30000</v>
      </c>
      <c r="T76" s="425">
        <v>10000</v>
      </c>
      <c r="U76" s="404">
        <f>S76+T76</f>
        <v>40000</v>
      </c>
      <c r="V76" s="379">
        <v>8135.3600000000006</v>
      </c>
      <c r="W76" s="380"/>
    </row>
    <row r="77" spans="1:23" s="10" customFormat="1" ht="32.25" customHeight="1" thickBot="1" x14ac:dyDescent="0.4">
      <c r="A77" s="490" t="s">
        <v>86</v>
      </c>
      <c r="B77" s="491"/>
      <c r="C77" s="362"/>
      <c r="D77" s="362"/>
      <c r="E77" s="362"/>
      <c r="F77" s="362"/>
      <c r="G77" s="362"/>
      <c r="H77" s="362"/>
      <c r="I77" s="362"/>
      <c r="J77" s="362"/>
      <c r="K77" s="362"/>
      <c r="L77" s="362"/>
      <c r="M77" s="36"/>
      <c r="N77" s="362"/>
      <c r="O77" s="362"/>
      <c r="P77" s="362"/>
      <c r="Q77" s="362"/>
      <c r="R77" s="362"/>
      <c r="S77" s="42">
        <f>SUM(S64:S76)</f>
        <v>129000</v>
      </c>
      <c r="T77" s="210">
        <f>SUM(T73:T76)</f>
        <v>10000</v>
      </c>
      <c r="U77" s="378"/>
      <c r="V77" s="379"/>
      <c r="W77" s="380"/>
    </row>
    <row r="78" spans="1:23" s="10" customFormat="1" ht="34.5" customHeight="1" thickBot="1" x14ac:dyDescent="0.4">
      <c r="A78" s="93" t="s">
        <v>87</v>
      </c>
      <c r="B78" s="519" t="s">
        <v>88</v>
      </c>
      <c r="C78" s="520"/>
      <c r="D78" s="520"/>
      <c r="E78" s="520"/>
      <c r="F78" s="520"/>
      <c r="G78" s="520"/>
      <c r="H78" s="520"/>
      <c r="I78" s="520"/>
      <c r="J78" s="520"/>
      <c r="K78" s="520"/>
      <c r="L78" s="520"/>
      <c r="M78" s="520"/>
      <c r="N78" s="520"/>
      <c r="O78" s="520"/>
      <c r="P78" s="520"/>
      <c r="Q78" s="520"/>
      <c r="R78" s="520"/>
      <c r="S78" s="520"/>
      <c r="T78" s="521"/>
      <c r="U78" s="378"/>
      <c r="V78" s="379"/>
      <c r="W78" s="380"/>
    </row>
    <row r="79" spans="1:23" s="10" customFormat="1" ht="78.75" customHeight="1" x14ac:dyDescent="0.35">
      <c r="A79" s="495" t="s">
        <v>89</v>
      </c>
      <c r="B79" s="537" t="s">
        <v>90</v>
      </c>
      <c r="C79" s="358"/>
      <c r="D79" s="358"/>
      <c r="E79" s="358"/>
      <c r="F79" s="358"/>
      <c r="G79" s="580"/>
      <c r="H79" s="580" t="s">
        <v>240</v>
      </c>
      <c r="I79" s="580"/>
      <c r="J79" s="580"/>
      <c r="K79" s="580"/>
      <c r="L79" s="580"/>
      <c r="M79" s="45" t="s">
        <v>24</v>
      </c>
      <c r="N79" s="358" t="s">
        <v>16</v>
      </c>
      <c r="O79" s="358">
        <v>11363</v>
      </c>
      <c r="P79" s="358">
        <v>30000</v>
      </c>
      <c r="Q79" s="358" t="s">
        <v>25</v>
      </c>
      <c r="R79" s="358" t="s">
        <v>71</v>
      </c>
      <c r="S79" s="358">
        <v>0</v>
      </c>
      <c r="T79" s="226">
        <v>0</v>
      </c>
      <c r="U79" s="378"/>
      <c r="V79" s="379"/>
      <c r="W79" s="380"/>
    </row>
    <row r="80" spans="1:23" s="10" customFormat="1" x14ac:dyDescent="0.35">
      <c r="A80" s="496"/>
      <c r="B80" s="537"/>
      <c r="C80" s="350"/>
      <c r="D80" s="350"/>
      <c r="E80" s="350"/>
      <c r="F80" s="350"/>
      <c r="G80" s="580"/>
      <c r="H80" s="580"/>
      <c r="I80" s="580"/>
      <c r="J80" s="580"/>
      <c r="K80" s="580"/>
      <c r="L80" s="580"/>
      <c r="M80" s="27" t="s">
        <v>24</v>
      </c>
      <c r="N80" s="350" t="s">
        <v>17</v>
      </c>
      <c r="O80" s="350">
        <v>11363</v>
      </c>
      <c r="P80" s="350">
        <v>30000</v>
      </c>
      <c r="Q80" s="350" t="s">
        <v>27</v>
      </c>
      <c r="R80" s="350" t="s">
        <v>71</v>
      </c>
      <c r="S80" s="350">
        <v>0</v>
      </c>
      <c r="T80" s="227">
        <v>0</v>
      </c>
      <c r="U80" s="378"/>
      <c r="V80" s="379"/>
      <c r="W80" s="380"/>
    </row>
    <row r="81" spans="1:23" s="10" customFormat="1" ht="23" thickBot="1" x14ac:dyDescent="0.4">
      <c r="A81" s="497"/>
      <c r="B81" s="538"/>
      <c r="C81" s="351"/>
      <c r="D81" s="351"/>
      <c r="E81" s="351"/>
      <c r="F81" s="351"/>
      <c r="G81" s="581"/>
      <c r="H81" s="581"/>
      <c r="I81" s="581"/>
      <c r="J81" s="581"/>
      <c r="K81" s="581"/>
      <c r="L81" s="581"/>
      <c r="M81" s="53" t="s">
        <v>29</v>
      </c>
      <c r="N81" s="351" t="s">
        <v>30</v>
      </c>
      <c r="O81" s="351">
        <v>11363</v>
      </c>
      <c r="P81" s="351">
        <v>30000</v>
      </c>
      <c r="Q81" s="351" t="s">
        <v>31</v>
      </c>
      <c r="R81" s="351" t="s">
        <v>71</v>
      </c>
      <c r="S81" s="351">
        <v>0</v>
      </c>
      <c r="T81" s="228">
        <v>0</v>
      </c>
      <c r="U81" s="378"/>
      <c r="V81" s="379"/>
      <c r="W81" s="380"/>
    </row>
    <row r="82" spans="1:23" s="10" customFormat="1" ht="31.5" customHeight="1" x14ac:dyDescent="0.35">
      <c r="A82" s="495" t="s">
        <v>91</v>
      </c>
      <c r="B82" s="536" t="s">
        <v>92</v>
      </c>
      <c r="C82" s="358"/>
      <c r="D82" s="358"/>
      <c r="E82" s="358"/>
      <c r="F82" s="358"/>
      <c r="G82" s="579"/>
      <c r="H82" s="579" t="s">
        <v>241</v>
      </c>
      <c r="I82" s="579" t="s">
        <v>241</v>
      </c>
      <c r="J82" s="579" t="s">
        <v>241</v>
      </c>
      <c r="K82" s="579" t="s">
        <v>241</v>
      </c>
      <c r="L82" s="579"/>
      <c r="M82" s="45" t="s">
        <v>24</v>
      </c>
      <c r="N82" s="358" t="s">
        <v>16</v>
      </c>
      <c r="O82" s="358">
        <v>11363</v>
      </c>
      <c r="P82" s="358">
        <v>30000</v>
      </c>
      <c r="Q82" s="358" t="s">
        <v>25</v>
      </c>
      <c r="R82" s="358"/>
      <c r="S82" s="97"/>
      <c r="T82" s="229"/>
      <c r="U82" s="426"/>
      <c r="V82" s="379"/>
      <c r="W82" s="380"/>
    </row>
    <row r="83" spans="1:23" s="10" customFormat="1" x14ac:dyDescent="0.35">
      <c r="A83" s="496"/>
      <c r="B83" s="537"/>
      <c r="C83" s="350"/>
      <c r="D83" s="350"/>
      <c r="E83" s="350"/>
      <c r="F83" s="350"/>
      <c r="G83" s="580"/>
      <c r="H83" s="580"/>
      <c r="I83" s="580"/>
      <c r="J83" s="580"/>
      <c r="K83" s="580"/>
      <c r="L83" s="580"/>
      <c r="M83" s="27" t="s">
        <v>24</v>
      </c>
      <c r="N83" s="350" t="s">
        <v>17</v>
      </c>
      <c r="O83" s="350">
        <v>11363</v>
      </c>
      <c r="P83" s="350">
        <v>30000</v>
      </c>
      <c r="Q83" s="350" t="s">
        <v>27</v>
      </c>
      <c r="R83" s="350"/>
      <c r="S83" s="99"/>
      <c r="T83" s="230"/>
      <c r="U83" s="378"/>
      <c r="V83" s="379"/>
      <c r="W83" s="380"/>
    </row>
    <row r="84" spans="1:23" s="10" customFormat="1" ht="23" thickBot="1" x14ac:dyDescent="0.4">
      <c r="A84" s="496"/>
      <c r="B84" s="537"/>
      <c r="C84" s="63"/>
      <c r="D84" s="63"/>
      <c r="E84" s="63"/>
      <c r="F84" s="63"/>
      <c r="G84" s="581"/>
      <c r="H84" s="581"/>
      <c r="I84" s="581"/>
      <c r="J84" s="581"/>
      <c r="K84" s="581"/>
      <c r="L84" s="581"/>
      <c r="M84" s="427" t="s">
        <v>29</v>
      </c>
      <c r="N84" s="428" t="s">
        <v>30</v>
      </c>
      <c r="O84" s="428">
        <v>11363</v>
      </c>
      <c r="P84" s="428">
        <v>30000</v>
      </c>
      <c r="Q84" s="428" t="s">
        <v>31</v>
      </c>
      <c r="R84" s="428" t="s">
        <v>94</v>
      </c>
      <c r="S84" s="429">
        <v>90000</v>
      </c>
      <c r="T84" s="430">
        <v>20000</v>
      </c>
      <c r="U84" s="404">
        <f>S84+T84</f>
        <v>110000</v>
      </c>
      <c r="V84" s="379"/>
      <c r="W84" s="380"/>
    </row>
    <row r="85" spans="1:23" s="10" customFormat="1" ht="28.5" customHeight="1" thickBot="1" x14ac:dyDescent="0.4">
      <c r="A85" s="490" t="s">
        <v>95</v>
      </c>
      <c r="B85" s="491"/>
      <c r="C85" s="362"/>
      <c r="D85" s="362"/>
      <c r="E85" s="362"/>
      <c r="F85" s="362"/>
      <c r="G85" s="362"/>
      <c r="H85" s="362"/>
      <c r="I85" s="362"/>
      <c r="J85" s="362"/>
      <c r="K85" s="362"/>
      <c r="L85" s="362"/>
      <c r="M85" s="36"/>
      <c r="N85" s="362"/>
      <c r="O85" s="362"/>
      <c r="P85" s="362"/>
      <c r="Q85" s="362"/>
      <c r="R85" s="366"/>
      <c r="S85" s="105">
        <f>SUM(S79:S84)</f>
        <v>90000</v>
      </c>
      <c r="T85" s="233">
        <f>SUM(T79:T84)</f>
        <v>20000</v>
      </c>
      <c r="U85" s="378"/>
      <c r="V85" s="379"/>
      <c r="W85" s="380"/>
    </row>
    <row r="86" spans="1:23" s="10" customFormat="1" ht="30" customHeight="1" thickBot="1" x14ac:dyDescent="0.4">
      <c r="A86" s="83" t="s">
        <v>96</v>
      </c>
      <c r="B86" s="519" t="s">
        <v>97</v>
      </c>
      <c r="C86" s="520"/>
      <c r="D86" s="520"/>
      <c r="E86" s="520"/>
      <c r="F86" s="520"/>
      <c r="G86" s="520"/>
      <c r="H86" s="520"/>
      <c r="I86" s="520"/>
      <c r="J86" s="520"/>
      <c r="K86" s="520"/>
      <c r="L86" s="520"/>
      <c r="M86" s="520"/>
      <c r="N86" s="520"/>
      <c r="O86" s="520"/>
      <c r="P86" s="520"/>
      <c r="Q86" s="520"/>
      <c r="R86" s="520"/>
      <c r="S86" s="520"/>
      <c r="T86" s="521"/>
      <c r="U86" s="378"/>
      <c r="V86" s="379"/>
      <c r="W86" s="380"/>
    </row>
    <row r="87" spans="1:23" s="10" customFormat="1" ht="45" customHeight="1" x14ac:dyDescent="0.35">
      <c r="A87" s="495" t="s">
        <v>98</v>
      </c>
      <c r="B87" s="499" t="s">
        <v>99</v>
      </c>
      <c r="C87" s="84"/>
      <c r="D87" s="84"/>
      <c r="E87" s="84"/>
      <c r="F87" s="84"/>
      <c r="G87" s="577"/>
      <c r="H87" s="580" t="s">
        <v>241</v>
      </c>
      <c r="I87" s="580"/>
      <c r="J87" s="580"/>
      <c r="K87" s="580" t="s">
        <v>241</v>
      </c>
      <c r="L87" s="580"/>
      <c r="M87" s="421" t="s">
        <v>29</v>
      </c>
      <c r="N87" s="422" t="s">
        <v>30</v>
      </c>
      <c r="O87" s="422">
        <v>11363</v>
      </c>
      <c r="P87" s="422">
        <v>30000</v>
      </c>
      <c r="Q87" s="423" t="s">
        <v>31</v>
      </c>
      <c r="R87" s="422" t="s">
        <v>100</v>
      </c>
      <c r="S87" s="424">
        <v>15000</v>
      </c>
      <c r="T87" s="425">
        <v>8000</v>
      </c>
      <c r="U87" s="404">
        <f>S87+T87</f>
        <v>23000</v>
      </c>
      <c r="V87" s="379"/>
      <c r="W87" s="380"/>
    </row>
    <row r="88" spans="1:23" s="10" customFormat="1" ht="27" customHeight="1" thickBot="1" x14ac:dyDescent="0.4">
      <c r="A88" s="497"/>
      <c r="B88" s="500"/>
      <c r="C88" s="32"/>
      <c r="D88" s="32"/>
      <c r="E88" s="32"/>
      <c r="F88" s="32"/>
      <c r="G88" s="578"/>
      <c r="H88" s="581"/>
      <c r="I88" s="581"/>
      <c r="J88" s="581"/>
      <c r="K88" s="581"/>
      <c r="L88" s="581"/>
      <c r="M88" s="405"/>
      <c r="N88" s="406"/>
      <c r="O88" s="406"/>
      <c r="P88" s="406"/>
      <c r="Q88" s="416"/>
      <c r="R88" s="406" t="s">
        <v>78</v>
      </c>
      <c r="S88" s="408">
        <v>1000</v>
      </c>
      <c r="T88" s="417">
        <v>1000</v>
      </c>
      <c r="U88" s="404">
        <f>S88+T88</f>
        <v>2000</v>
      </c>
      <c r="V88" s="379"/>
      <c r="W88" s="380"/>
    </row>
    <row r="89" spans="1:23" s="10" customFormat="1" ht="56" thickBot="1" x14ac:dyDescent="0.4">
      <c r="A89" s="109" t="s">
        <v>101</v>
      </c>
      <c r="B89" s="110" t="s">
        <v>102</v>
      </c>
      <c r="C89" s="111"/>
      <c r="D89" s="111"/>
      <c r="E89" s="111"/>
      <c r="F89" s="111"/>
      <c r="G89" s="431"/>
      <c r="H89" s="72"/>
      <c r="I89" s="431"/>
      <c r="J89" s="72" t="s">
        <v>241</v>
      </c>
      <c r="K89" s="72" t="s">
        <v>241</v>
      </c>
      <c r="L89" s="72"/>
      <c r="M89" s="432" t="s">
        <v>29</v>
      </c>
      <c r="N89" s="433" t="s">
        <v>30</v>
      </c>
      <c r="O89" s="433">
        <v>11363</v>
      </c>
      <c r="P89" s="433">
        <v>30000</v>
      </c>
      <c r="Q89" s="434" t="s">
        <v>31</v>
      </c>
      <c r="R89" s="433" t="s">
        <v>103</v>
      </c>
      <c r="S89" s="435">
        <v>40000</v>
      </c>
      <c r="T89" s="436">
        <v>10000</v>
      </c>
      <c r="U89" s="404">
        <f>S89+T89</f>
        <v>50000</v>
      </c>
      <c r="V89" s="379"/>
      <c r="W89" s="380"/>
    </row>
    <row r="90" spans="1:23" s="10" customFormat="1" ht="31.5" customHeight="1" x14ac:dyDescent="0.35">
      <c r="A90" s="495" t="s">
        <v>104</v>
      </c>
      <c r="B90" s="498" t="s">
        <v>105</v>
      </c>
      <c r="C90" s="84"/>
      <c r="D90" s="84"/>
      <c r="E90" s="84"/>
      <c r="F90" s="84"/>
      <c r="G90" s="576"/>
      <c r="H90" s="579"/>
      <c r="I90" s="579"/>
      <c r="J90" s="579"/>
      <c r="K90" s="579" t="s">
        <v>241</v>
      </c>
      <c r="L90" s="579"/>
      <c r="M90" s="421" t="s">
        <v>29</v>
      </c>
      <c r="N90" s="422" t="s">
        <v>30</v>
      </c>
      <c r="O90" s="437">
        <v>11363</v>
      </c>
      <c r="P90" s="437">
        <v>30000</v>
      </c>
      <c r="Q90" s="438" t="s">
        <v>31</v>
      </c>
      <c r="R90" s="437" t="s">
        <v>100</v>
      </c>
      <c r="S90" s="424"/>
      <c r="T90" s="425">
        <v>40000</v>
      </c>
      <c r="U90" s="404">
        <f>S90+T90</f>
        <v>40000</v>
      </c>
      <c r="V90" s="379"/>
      <c r="W90" s="380"/>
    </row>
    <row r="91" spans="1:23" s="10" customFormat="1" ht="32.25" customHeight="1" thickBot="1" x14ac:dyDescent="0.4">
      <c r="A91" s="497"/>
      <c r="B91" s="500"/>
      <c r="C91" s="32"/>
      <c r="D91" s="32"/>
      <c r="E91" s="32"/>
      <c r="F91" s="32"/>
      <c r="G91" s="578"/>
      <c r="H91" s="581"/>
      <c r="I91" s="581"/>
      <c r="J91" s="581"/>
      <c r="K91" s="581"/>
      <c r="L91" s="581"/>
      <c r="M91" s="405"/>
      <c r="N91" s="406"/>
      <c r="O91" s="406"/>
      <c r="P91" s="406"/>
      <c r="Q91" s="416"/>
      <c r="R91" s="406" t="s">
        <v>78</v>
      </c>
      <c r="S91" s="408"/>
      <c r="T91" s="417">
        <v>10000</v>
      </c>
      <c r="U91" s="404">
        <f>S91+T91</f>
        <v>10000</v>
      </c>
      <c r="V91" s="379">
        <v>115.76</v>
      </c>
      <c r="W91" s="380"/>
    </row>
    <row r="92" spans="1:23" s="10" customFormat="1" ht="33" customHeight="1" thickBot="1" x14ac:dyDescent="0.4">
      <c r="A92" s="490" t="s">
        <v>106</v>
      </c>
      <c r="B92" s="491"/>
      <c r="C92" s="362"/>
      <c r="D92" s="362"/>
      <c r="E92" s="362"/>
      <c r="F92" s="362"/>
      <c r="G92" s="362"/>
      <c r="H92" s="362"/>
      <c r="I92" s="362"/>
      <c r="J92" s="362"/>
      <c r="K92" s="362"/>
      <c r="L92" s="362"/>
      <c r="M92" s="36"/>
      <c r="N92" s="362"/>
      <c r="O92" s="362"/>
      <c r="P92" s="362"/>
      <c r="Q92" s="362"/>
      <c r="R92" s="366"/>
      <c r="S92" s="38">
        <f>SUM(S87:S91)</f>
        <v>56000</v>
      </c>
      <c r="T92" s="210">
        <f>SUM(T87:T91)</f>
        <v>69000</v>
      </c>
      <c r="U92" s="378"/>
      <c r="V92" s="379"/>
      <c r="W92" s="380"/>
    </row>
    <row r="93" spans="1:23" s="10" customFormat="1" ht="33.75" customHeight="1" thickBot="1" x14ac:dyDescent="0.4">
      <c r="A93" s="93" t="s">
        <v>107</v>
      </c>
      <c r="B93" s="519" t="s">
        <v>108</v>
      </c>
      <c r="C93" s="520"/>
      <c r="D93" s="520"/>
      <c r="E93" s="520"/>
      <c r="F93" s="520"/>
      <c r="G93" s="520"/>
      <c r="H93" s="520"/>
      <c r="I93" s="520"/>
      <c r="J93" s="520"/>
      <c r="K93" s="520"/>
      <c r="L93" s="520"/>
      <c r="M93" s="520"/>
      <c r="N93" s="520"/>
      <c r="O93" s="520"/>
      <c r="P93" s="520"/>
      <c r="Q93" s="520"/>
      <c r="R93" s="520"/>
      <c r="S93" s="520"/>
      <c r="T93" s="521"/>
      <c r="U93" s="378"/>
      <c r="V93" s="379"/>
      <c r="W93" s="380"/>
    </row>
    <row r="94" spans="1:23" s="10" customFormat="1" ht="62.5" customHeight="1" x14ac:dyDescent="0.35">
      <c r="A94" s="495" t="s">
        <v>109</v>
      </c>
      <c r="B94" s="597" t="s">
        <v>110</v>
      </c>
      <c r="C94" s="349"/>
      <c r="D94" s="349"/>
      <c r="E94" s="349"/>
      <c r="F94" s="349"/>
      <c r="G94" s="579"/>
      <c r="H94" s="579"/>
      <c r="I94" s="579" t="s">
        <v>241</v>
      </c>
      <c r="J94" s="579" t="s">
        <v>241</v>
      </c>
      <c r="K94" s="579"/>
      <c r="L94" s="579"/>
      <c r="M94" s="16" t="s">
        <v>24</v>
      </c>
      <c r="N94" s="349" t="s">
        <v>16</v>
      </c>
      <c r="O94" s="349">
        <v>11363</v>
      </c>
      <c r="P94" s="349">
        <v>30000</v>
      </c>
      <c r="Q94" s="349" t="s">
        <v>25</v>
      </c>
      <c r="R94" s="349"/>
      <c r="S94" s="114"/>
      <c r="T94" s="208"/>
      <c r="U94" s="378"/>
      <c r="V94" s="379"/>
      <c r="W94" s="380"/>
    </row>
    <row r="95" spans="1:23" s="10" customFormat="1" x14ac:dyDescent="0.35">
      <c r="A95" s="496"/>
      <c r="B95" s="598"/>
      <c r="C95" s="350"/>
      <c r="D95" s="350"/>
      <c r="E95" s="350"/>
      <c r="F95" s="350"/>
      <c r="G95" s="580"/>
      <c r="H95" s="580"/>
      <c r="I95" s="580"/>
      <c r="J95" s="580"/>
      <c r="K95" s="580"/>
      <c r="L95" s="580"/>
      <c r="M95" s="27"/>
      <c r="N95" s="350"/>
      <c r="O95" s="350"/>
      <c r="P95" s="350"/>
      <c r="Q95" s="350"/>
      <c r="R95" s="350"/>
      <c r="S95" s="50"/>
      <c r="T95" s="209"/>
      <c r="U95" s="378"/>
      <c r="V95" s="379"/>
      <c r="W95" s="380"/>
    </row>
    <row r="96" spans="1:23" s="10" customFormat="1" x14ac:dyDescent="0.35">
      <c r="A96" s="496"/>
      <c r="B96" s="598"/>
      <c r="C96" s="350"/>
      <c r="D96" s="350"/>
      <c r="E96" s="350"/>
      <c r="F96" s="350"/>
      <c r="G96" s="580"/>
      <c r="H96" s="580"/>
      <c r="I96" s="580"/>
      <c r="J96" s="580"/>
      <c r="K96" s="580"/>
      <c r="L96" s="580"/>
      <c r="M96" s="27"/>
      <c r="N96" s="350"/>
      <c r="O96" s="350"/>
      <c r="P96" s="350"/>
      <c r="Q96" s="350"/>
      <c r="R96" s="350"/>
      <c r="S96" s="50"/>
      <c r="T96" s="209"/>
      <c r="U96" s="378"/>
      <c r="V96" s="379"/>
      <c r="W96" s="380"/>
    </row>
    <row r="97" spans="1:23" s="10" customFormat="1" x14ac:dyDescent="0.35">
      <c r="A97" s="496"/>
      <c r="B97" s="598"/>
      <c r="C97" s="350"/>
      <c r="D97" s="350"/>
      <c r="E97" s="350"/>
      <c r="F97" s="350"/>
      <c r="G97" s="580"/>
      <c r="H97" s="580"/>
      <c r="I97" s="580"/>
      <c r="J97" s="580"/>
      <c r="K97" s="580"/>
      <c r="L97" s="580"/>
      <c r="M97" s="27" t="s">
        <v>24</v>
      </c>
      <c r="N97" s="350" t="s">
        <v>17</v>
      </c>
      <c r="O97" s="350">
        <v>11363</v>
      </c>
      <c r="P97" s="350">
        <v>30000</v>
      </c>
      <c r="Q97" s="350" t="s">
        <v>27</v>
      </c>
      <c r="R97" s="350"/>
      <c r="S97" s="115"/>
      <c r="T97" s="209"/>
      <c r="U97" s="378"/>
      <c r="V97" s="379"/>
      <c r="W97" s="380"/>
    </row>
    <row r="98" spans="1:23" s="10" customFormat="1" x14ac:dyDescent="0.35">
      <c r="A98" s="496"/>
      <c r="B98" s="598"/>
      <c r="C98" s="350"/>
      <c r="D98" s="350"/>
      <c r="E98" s="350"/>
      <c r="F98" s="350"/>
      <c r="G98" s="580"/>
      <c r="H98" s="580"/>
      <c r="I98" s="580"/>
      <c r="J98" s="580"/>
      <c r="K98" s="580"/>
      <c r="L98" s="580"/>
      <c r="M98" s="27"/>
      <c r="N98" s="350"/>
      <c r="O98" s="350"/>
      <c r="P98" s="350"/>
      <c r="Q98" s="350"/>
      <c r="R98" s="350"/>
      <c r="S98" s="52"/>
      <c r="T98" s="209"/>
      <c r="U98" s="378"/>
      <c r="V98" s="379"/>
      <c r="W98" s="380"/>
    </row>
    <row r="99" spans="1:23" s="10" customFormat="1" x14ac:dyDescent="0.35">
      <c r="A99" s="496"/>
      <c r="B99" s="598"/>
      <c r="C99" s="350"/>
      <c r="D99" s="350"/>
      <c r="E99" s="350"/>
      <c r="F99" s="350"/>
      <c r="G99" s="580"/>
      <c r="H99" s="580"/>
      <c r="I99" s="580"/>
      <c r="J99" s="580"/>
      <c r="K99" s="580"/>
      <c r="L99" s="580"/>
      <c r="M99" s="27"/>
      <c r="N99" s="350"/>
      <c r="O99" s="350"/>
      <c r="P99" s="350"/>
      <c r="Q99" s="350"/>
      <c r="R99" s="350"/>
      <c r="S99" s="52"/>
      <c r="T99" s="209"/>
      <c r="U99" s="378"/>
      <c r="V99" s="379"/>
      <c r="W99" s="380"/>
    </row>
    <row r="100" spans="1:23" s="10" customFormat="1" x14ac:dyDescent="0.35">
      <c r="A100" s="496"/>
      <c r="B100" s="598"/>
      <c r="C100" s="350"/>
      <c r="D100" s="350"/>
      <c r="E100" s="350"/>
      <c r="F100" s="350"/>
      <c r="G100" s="580"/>
      <c r="H100" s="580"/>
      <c r="I100" s="580"/>
      <c r="J100" s="580"/>
      <c r="K100" s="580"/>
      <c r="L100" s="580"/>
      <c r="M100" s="27" t="s">
        <v>24</v>
      </c>
      <c r="N100" s="350" t="s">
        <v>30</v>
      </c>
      <c r="O100" s="350">
        <v>11363</v>
      </c>
      <c r="P100" s="350">
        <v>30000</v>
      </c>
      <c r="Q100" s="350" t="s">
        <v>31</v>
      </c>
      <c r="R100" s="350"/>
      <c r="S100" s="52"/>
      <c r="T100" s="209"/>
      <c r="U100" s="378"/>
      <c r="V100" s="379"/>
      <c r="W100" s="380"/>
    </row>
    <row r="101" spans="1:23" s="10" customFormat="1" x14ac:dyDescent="0.35">
      <c r="A101" s="496"/>
      <c r="B101" s="598"/>
      <c r="C101" s="63"/>
      <c r="D101" s="63"/>
      <c r="E101" s="63"/>
      <c r="F101" s="63"/>
      <c r="G101" s="580"/>
      <c r="H101" s="580"/>
      <c r="I101" s="580"/>
      <c r="J101" s="580"/>
      <c r="K101" s="580"/>
      <c r="L101" s="580"/>
      <c r="M101" s="64"/>
      <c r="N101" s="63"/>
      <c r="O101" s="63"/>
      <c r="P101" s="63"/>
      <c r="Q101" s="63"/>
      <c r="R101" s="63"/>
      <c r="S101" s="124"/>
      <c r="T101" s="281"/>
      <c r="U101" s="378"/>
      <c r="V101" s="379"/>
      <c r="W101" s="380"/>
    </row>
    <row r="102" spans="1:23" s="10" customFormat="1" ht="23" thickBot="1" x14ac:dyDescent="0.4">
      <c r="A102" s="497"/>
      <c r="B102" s="599"/>
      <c r="C102" s="351"/>
      <c r="D102" s="351"/>
      <c r="E102" s="351"/>
      <c r="F102" s="351"/>
      <c r="G102" s="581"/>
      <c r="H102" s="581"/>
      <c r="I102" s="581"/>
      <c r="J102" s="581"/>
      <c r="K102" s="581"/>
      <c r="L102" s="581"/>
      <c r="M102" s="53"/>
      <c r="N102" s="351"/>
      <c r="O102" s="351"/>
      <c r="P102" s="351"/>
      <c r="Q102" s="351"/>
      <c r="R102" s="351"/>
      <c r="S102" s="56"/>
      <c r="T102" s="73"/>
      <c r="U102" s="378"/>
      <c r="V102" s="379"/>
      <c r="W102" s="380"/>
    </row>
    <row r="103" spans="1:23" s="10" customFormat="1" ht="31.5" customHeight="1" x14ac:dyDescent="0.35">
      <c r="A103" s="495" t="s">
        <v>112</v>
      </c>
      <c r="B103" s="498" t="s">
        <v>113</v>
      </c>
      <c r="C103" s="358"/>
      <c r="D103" s="358"/>
      <c r="E103" s="358"/>
      <c r="F103" s="358"/>
      <c r="G103" s="579"/>
      <c r="H103" s="579" t="s">
        <v>241</v>
      </c>
      <c r="I103" s="579" t="s">
        <v>241</v>
      </c>
      <c r="J103" s="579" t="s">
        <v>241</v>
      </c>
      <c r="K103" s="579"/>
      <c r="L103" s="579"/>
      <c r="M103" s="45" t="s">
        <v>24</v>
      </c>
      <c r="N103" s="358" t="s">
        <v>16</v>
      </c>
      <c r="O103" s="358">
        <v>11363</v>
      </c>
      <c r="P103" s="358">
        <v>30000</v>
      </c>
      <c r="Q103" s="358" t="s">
        <v>25</v>
      </c>
      <c r="R103" s="358"/>
      <c r="S103" s="75"/>
      <c r="T103" s="213"/>
      <c r="U103" s="378"/>
      <c r="V103" s="379"/>
      <c r="W103" s="380"/>
    </row>
    <row r="104" spans="1:23" s="10" customFormat="1" ht="31.5" customHeight="1" x14ac:dyDescent="0.35">
      <c r="A104" s="496"/>
      <c r="B104" s="499"/>
      <c r="C104" s="358"/>
      <c r="D104" s="358"/>
      <c r="E104" s="358"/>
      <c r="F104" s="358"/>
      <c r="G104" s="580"/>
      <c r="H104" s="580"/>
      <c r="I104" s="580"/>
      <c r="J104" s="580"/>
      <c r="K104" s="580"/>
      <c r="L104" s="580"/>
      <c r="M104" s="45"/>
      <c r="N104" s="358"/>
      <c r="O104" s="358"/>
      <c r="P104" s="358"/>
      <c r="Q104" s="358"/>
      <c r="R104" s="358"/>
      <c r="S104" s="75"/>
      <c r="T104" s="213"/>
      <c r="U104" s="378"/>
      <c r="V104" s="379"/>
      <c r="W104" s="380"/>
    </row>
    <row r="105" spans="1:23" s="10" customFormat="1" ht="31.5" customHeight="1" x14ac:dyDescent="0.35">
      <c r="A105" s="496"/>
      <c r="B105" s="499"/>
      <c r="C105" s="358"/>
      <c r="D105" s="358"/>
      <c r="E105" s="358"/>
      <c r="F105" s="358"/>
      <c r="G105" s="580"/>
      <c r="H105" s="580"/>
      <c r="I105" s="580"/>
      <c r="J105" s="580"/>
      <c r="K105" s="580"/>
      <c r="L105" s="580"/>
      <c r="M105" s="45"/>
      <c r="N105" s="358"/>
      <c r="O105" s="358"/>
      <c r="P105" s="358"/>
      <c r="Q105" s="358"/>
      <c r="R105" s="358"/>
      <c r="S105" s="75"/>
      <c r="T105" s="213"/>
      <c r="U105" s="378"/>
      <c r="V105" s="379"/>
      <c r="W105" s="380"/>
    </row>
    <row r="106" spans="1:23" s="10" customFormat="1" ht="31.5" customHeight="1" x14ac:dyDescent="0.35">
      <c r="A106" s="496"/>
      <c r="B106" s="499"/>
      <c r="C106" s="358"/>
      <c r="D106" s="358"/>
      <c r="E106" s="358"/>
      <c r="F106" s="358"/>
      <c r="G106" s="580"/>
      <c r="H106" s="580"/>
      <c r="I106" s="580"/>
      <c r="J106" s="580"/>
      <c r="K106" s="580"/>
      <c r="L106" s="580"/>
      <c r="M106" s="45" t="s">
        <v>24</v>
      </c>
      <c r="N106" s="358" t="s">
        <v>17</v>
      </c>
      <c r="O106" s="358">
        <v>11363</v>
      </c>
      <c r="P106" s="358">
        <v>30000</v>
      </c>
      <c r="Q106" s="358" t="s">
        <v>27</v>
      </c>
      <c r="R106" s="358"/>
      <c r="S106" s="75"/>
      <c r="T106" s="213"/>
      <c r="U106" s="378"/>
      <c r="V106" s="379"/>
      <c r="W106" s="380"/>
    </row>
    <row r="107" spans="1:23" s="10" customFormat="1" ht="31.5" customHeight="1" x14ac:dyDescent="0.35">
      <c r="A107" s="496"/>
      <c r="B107" s="499"/>
      <c r="C107" s="358"/>
      <c r="D107" s="358"/>
      <c r="E107" s="358"/>
      <c r="F107" s="358"/>
      <c r="G107" s="580"/>
      <c r="H107" s="580"/>
      <c r="I107" s="580"/>
      <c r="J107" s="580"/>
      <c r="K107" s="580"/>
      <c r="L107" s="580"/>
      <c r="M107" s="45"/>
      <c r="N107" s="358"/>
      <c r="O107" s="358"/>
      <c r="P107" s="358"/>
      <c r="Q107" s="358"/>
      <c r="R107" s="358"/>
      <c r="S107" s="75"/>
      <c r="T107" s="213"/>
      <c r="U107" s="378"/>
      <c r="V107" s="379"/>
      <c r="W107" s="380"/>
    </row>
    <row r="108" spans="1:23" s="10" customFormat="1" ht="31.5" customHeight="1" x14ac:dyDescent="0.35">
      <c r="A108" s="496"/>
      <c r="B108" s="499"/>
      <c r="C108" s="358"/>
      <c r="D108" s="358"/>
      <c r="E108" s="358"/>
      <c r="F108" s="358"/>
      <c r="G108" s="580"/>
      <c r="H108" s="580"/>
      <c r="I108" s="580"/>
      <c r="J108" s="580"/>
      <c r="K108" s="580"/>
      <c r="L108" s="580"/>
      <c r="M108" s="45"/>
      <c r="N108" s="358"/>
      <c r="O108" s="358"/>
      <c r="P108" s="358"/>
      <c r="Q108" s="358"/>
      <c r="R108" s="358"/>
      <c r="S108" s="75"/>
      <c r="T108" s="213"/>
      <c r="U108" s="378"/>
      <c r="V108" s="379"/>
      <c r="W108" s="380"/>
    </row>
    <row r="109" spans="1:23" s="10" customFormat="1" ht="31.5" customHeight="1" x14ac:dyDescent="0.35">
      <c r="A109" s="496"/>
      <c r="B109" s="499"/>
      <c r="C109" s="358"/>
      <c r="D109" s="358"/>
      <c r="E109" s="358"/>
      <c r="F109" s="358"/>
      <c r="G109" s="580"/>
      <c r="H109" s="580"/>
      <c r="I109" s="580"/>
      <c r="J109" s="580"/>
      <c r="K109" s="580"/>
      <c r="L109" s="580"/>
      <c r="M109" s="45" t="s">
        <v>24</v>
      </c>
      <c r="N109" s="358" t="s">
        <v>30</v>
      </c>
      <c r="O109" s="358">
        <v>11363</v>
      </c>
      <c r="P109" s="358">
        <v>30000</v>
      </c>
      <c r="Q109" s="358" t="s">
        <v>31</v>
      </c>
      <c r="R109" s="358"/>
      <c r="S109" s="75"/>
      <c r="T109" s="213"/>
      <c r="U109" s="378"/>
      <c r="V109" s="379"/>
      <c r="W109" s="380"/>
    </row>
    <row r="110" spans="1:23" s="10" customFormat="1" ht="35" customHeight="1" x14ac:dyDescent="0.35">
      <c r="A110" s="496"/>
      <c r="B110" s="499"/>
      <c r="C110" s="350"/>
      <c r="D110" s="350"/>
      <c r="E110" s="350"/>
      <c r="F110" s="350"/>
      <c r="G110" s="580"/>
      <c r="H110" s="580"/>
      <c r="I110" s="580"/>
      <c r="J110" s="580"/>
      <c r="K110" s="580"/>
      <c r="L110" s="580"/>
      <c r="M110" s="27"/>
      <c r="N110" s="350"/>
      <c r="O110" s="350"/>
      <c r="P110" s="350"/>
      <c r="Q110" s="350"/>
      <c r="R110" s="358"/>
      <c r="S110" s="52"/>
      <c r="T110" s="214"/>
      <c r="U110" s="378"/>
      <c r="V110" s="379"/>
      <c r="W110" s="380"/>
    </row>
    <row r="111" spans="1:23" s="10" customFormat="1" ht="39" customHeight="1" thickBot="1" x14ac:dyDescent="0.4">
      <c r="A111" s="497"/>
      <c r="B111" s="500"/>
      <c r="C111" s="351"/>
      <c r="D111" s="351"/>
      <c r="E111" s="351"/>
      <c r="F111" s="351"/>
      <c r="G111" s="581"/>
      <c r="H111" s="581"/>
      <c r="I111" s="581"/>
      <c r="J111" s="581"/>
      <c r="K111" s="581"/>
      <c r="L111" s="581"/>
      <c r="M111" s="53"/>
      <c r="N111" s="351"/>
      <c r="O111" s="351"/>
      <c r="P111" s="351"/>
      <c r="Q111" s="351"/>
      <c r="R111" s="358"/>
      <c r="S111" s="79"/>
      <c r="T111" s="73"/>
      <c r="U111" s="378"/>
      <c r="V111" s="379"/>
      <c r="W111" s="380"/>
    </row>
    <row r="112" spans="1:23" s="10" customFormat="1" ht="62.25" customHeight="1" thickBot="1" x14ac:dyDescent="0.4">
      <c r="A112" s="109" t="s">
        <v>115</v>
      </c>
      <c r="B112" s="117" t="s">
        <v>116</v>
      </c>
      <c r="C112" s="72"/>
      <c r="D112" s="72"/>
      <c r="E112" s="72"/>
      <c r="F112" s="72"/>
      <c r="G112" s="72"/>
      <c r="H112" s="72"/>
      <c r="I112" s="72" t="s">
        <v>241</v>
      </c>
      <c r="J112" s="72" t="s">
        <v>241</v>
      </c>
      <c r="K112" s="72"/>
      <c r="L112" s="72"/>
      <c r="M112" s="112" t="s">
        <v>24</v>
      </c>
      <c r="N112" s="72"/>
      <c r="O112" s="72"/>
      <c r="P112" s="72"/>
      <c r="Q112" s="72"/>
      <c r="R112" s="72"/>
      <c r="S112" s="72"/>
      <c r="T112" s="235"/>
      <c r="U112" s="378"/>
      <c r="V112" s="379"/>
      <c r="W112" s="380"/>
    </row>
    <row r="113" spans="1:23" s="10" customFormat="1" ht="60.5" customHeight="1" thickBot="1" x14ac:dyDescent="0.4">
      <c r="A113" s="109" t="s">
        <v>117</v>
      </c>
      <c r="B113" s="117" t="s">
        <v>118</v>
      </c>
      <c r="C113" s="72"/>
      <c r="D113" s="72"/>
      <c r="E113" s="72"/>
      <c r="F113" s="72"/>
      <c r="G113" s="72"/>
      <c r="H113" s="72" t="s">
        <v>241</v>
      </c>
      <c r="I113" s="72" t="s">
        <v>241</v>
      </c>
      <c r="J113" s="72" t="s">
        <v>241</v>
      </c>
      <c r="K113" s="72" t="s">
        <v>241</v>
      </c>
      <c r="L113" s="72" t="s">
        <v>241</v>
      </c>
      <c r="M113" s="112" t="s">
        <v>24</v>
      </c>
      <c r="N113" s="72"/>
      <c r="O113" s="72"/>
      <c r="P113" s="72"/>
      <c r="Q113" s="72"/>
      <c r="R113" s="72"/>
      <c r="S113" s="72"/>
      <c r="T113" s="235"/>
      <c r="U113" s="378"/>
      <c r="V113" s="379"/>
      <c r="W113" s="380"/>
    </row>
    <row r="114" spans="1:23" s="10" customFormat="1" ht="29.25" customHeight="1" thickBot="1" x14ac:dyDescent="0.4">
      <c r="A114" s="490" t="s">
        <v>119</v>
      </c>
      <c r="B114" s="491"/>
      <c r="C114" s="362"/>
      <c r="D114" s="362"/>
      <c r="E114" s="362"/>
      <c r="F114" s="362"/>
      <c r="G114" s="362"/>
      <c r="H114" s="362"/>
      <c r="I114" s="362"/>
      <c r="J114" s="362"/>
      <c r="K114" s="362"/>
      <c r="L114" s="362"/>
      <c r="M114" s="36"/>
      <c r="N114" s="362"/>
      <c r="O114" s="362"/>
      <c r="P114" s="362"/>
      <c r="Q114" s="362"/>
      <c r="R114" s="366"/>
      <c r="S114" s="366">
        <f>SUM(S94:S113)</f>
        <v>0</v>
      </c>
      <c r="T114" s="236">
        <f>SUM(T94:T113)</f>
        <v>0</v>
      </c>
      <c r="U114" s="378"/>
      <c r="V114" s="379"/>
      <c r="W114" s="380"/>
    </row>
    <row r="115" spans="1:23" s="10" customFormat="1" ht="20.25" customHeight="1" x14ac:dyDescent="0.35">
      <c r="A115" s="501" t="s">
        <v>120</v>
      </c>
      <c r="B115" s="502"/>
      <c r="C115" s="349"/>
      <c r="D115" s="349"/>
      <c r="E115" s="349"/>
      <c r="F115" s="349"/>
      <c r="G115" s="349"/>
      <c r="H115" s="349"/>
      <c r="I115" s="349"/>
      <c r="J115" s="349"/>
      <c r="K115" s="349"/>
      <c r="L115" s="349"/>
      <c r="M115" s="16"/>
      <c r="N115" s="349"/>
      <c r="O115" s="349"/>
      <c r="P115" s="349"/>
      <c r="Q115" s="349"/>
      <c r="R115" s="349"/>
      <c r="S115" s="61">
        <f>S114+S92+S85+S62++S77</f>
        <v>275000</v>
      </c>
      <c r="T115" s="216">
        <f>T114+T92+T85+T62++T77</f>
        <v>99000</v>
      </c>
      <c r="U115" s="378"/>
      <c r="V115" s="379"/>
      <c r="W115" s="380"/>
    </row>
    <row r="116" spans="1:23" s="10" customFormat="1" ht="25.5" customHeight="1" thickBot="1" x14ac:dyDescent="0.4">
      <c r="A116" s="592" t="s">
        <v>121</v>
      </c>
      <c r="B116" s="593"/>
      <c r="C116" s="63"/>
      <c r="D116" s="63"/>
      <c r="E116" s="63"/>
      <c r="F116" s="63"/>
      <c r="G116" s="63" t="s">
        <v>241</v>
      </c>
      <c r="H116" s="63" t="s">
        <v>241</v>
      </c>
      <c r="I116" s="63" t="s">
        <v>241</v>
      </c>
      <c r="J116" s="63" t="s">
        <v>241</v>
      </c>
      <c r="K116" s="63" t="s">
        <v>241</v>
      </c>
      <c r="L116" s="63" t="s">
        <v>241</v>
      </c>
      <c r="M116" s="64" t="s">
        <v>24</v>
      </c>
      <c r="N116" s="63"/>
      <c r="O116" s="63">
        <v>11363</v>
      </c>
      <c r="P116" s="63">
        <v>30000</v>
      </c>
      <c r="Q116" s="63"/>
      <c r="R116" s="119" t="s">
        <v>55</v>
      </c>
      <c r="S116" s="63">
        <f>7/100*S115</f>
        <v>19250.000000000004</v>
      </c>
      <c r="T116" s="217">
        <f>7/100*T115</f>
        <v>6930.0000000000009</v>
      </c>
      <c r="U116" s="378"/>
      <c r="V116" s="379"/>
      <c r="W116" s="380"/>
    </row>
    <row r="117" spans="1:23" s="10" customFormat="1" ht="36" customHeight="1" thickBot="1" x14ac:dyDescent="0.4">
      <c r="A117" s="594" t="s">
        <v>122</v>
      </c>
      <c r="B117" s="595"/>
      <c r="C117" s="595"/>
      <c r="D117" s="595"/>
      <c r="E117" s="595"/>
      <c r="F117" s="595"/>
      <c r="G117" s="595"/>
      <c r="H117" s="595"/>
      <c r="I117" s="595"/>
      <c r="J117" s="595"/>
      <c r="K117" s="595"/>
      <c r="L117" s="595"/>
      <c r="M117" s="595"/>
      <c r="N117" s="595"/>
      <c r="O117" s="595"/>
      <c r="P117" s="595"/>
      <c r="Q117" s="595"/>
      <c r="R117" s="596"/>
      <c r="S117" s="67">
        <f>SUM(S115:S116)</f>
        <v>294250</v>
      </c>
      <c r="T117" s="218">
        <f>SUM(T115:T116)</f>
        <v>105930</v>
      </c>
      <c r="U117" s="378"/>
      <c r="V117" s="379"/>
      <c r="W117" s="380"/>
    </row>
    <row r="118" spans="1:23" s="10" customFormat="1" ht="42" customHeight="1" thickBot="1" x14ac:dyDescent="0.4">
      <c r="A118" s="459" t="s">
        <v>123</v>
      </c>
      <c r="B118" s="460"/>
      <c r="C118" s="460"/>
      <c r="D118" s="460"/>
      <c r="E118" s="460"/>
      <c r="F118" s="460"/>
      <c r="G118" s="460"/>
      <c r="H118" s="460"/>
      <c r="I118" s="460"/>
      <c r="J118" s="460"/>
      <c r="K118" s="460"/>
      <c r="L118" s="460"/>
      <c r="M118" s="460"/>
      <c r="N118" s="460"/>
      <c r="O118" s="460"/>
      <c r="P118" s="460"/>
      <c r="Q118" s="460"/>
      <c r="R118" s="460"/>
      <c r="S118" s="460"/>
      <c r="T118" s="461"/>
      <c r="U118" s="378"/>
      <c r="V118" s="379"/>
      <c r="W118" s="380"/>
    </row>
    <row r="119" spans="1:23" s="10" customFormat="1" ht="34.5" customHeight="1" thickBot="1" x14ac:dyDescent="0.4">
      <c r="A119" s="93" t="s">
        <v>124</v>
      </c>
      <c r="B119" s="519" t="s">
        <v>125</v>
      </c>
      <c r="C119" s="520"/>
      <c r="D119" s="520"/>
      <c r="E119" s="520"/>
      <c r="F119" s="520"/>
      <c r="G119" s="520"/>
      <c r="H119" s="520"/>
      <c r="I119" s="520"/>
      <c r="J119" s="520"/>
      <c r="K119" s="520"/>
      <c r="L119" s="520"/>
      <c r="M119" s="520"/>
      <c r="N119" s="520"/>
      <c r="O119" s="520"/>
      <c r="P119" s="520"/>
      <c r="Q119" s="520"/>
      <c r="R119" s="520"/>
      <c r="S119" s="520"/>
      <c r="T119" s="521"/>
      <c r="U119" s="378"/>
      <c r="V119" s="379"/>
      <c r="W119" s="380"/>
    </row>
    <row r="120" spans="1:23" s="10" customFormat="1" ht="31.5" customHeight="1" thickBot="1" x14ac:dyDescent="0.4">
      <c r="A120" s="600" t="s">
        <v>126</v>
      </c>
      <c r="B120" s="603" t="s">
        <v>127</v>
      </c>
      <c r="C120" s="349"/>
      <c r="D120" s="349"/>
      <c r="E120" s="349"/>
      <c r="F120" s="349"/>
      <c r="G120" s="579"/>
      <c r="H120" s="579"/>
      <c r="I120" s="579" t="s">
        <v>241</v>
      </c>
      <c r="J120" s="579" t="s">
        <v>241</v>
      </c>
      <c r="K120" s="579"/>
      <c r="L120" s="579"/>
      <c r="M120" s="16" t="s">
        <v>24</v>
      </c>
      <c r="N120" s="349" t="s">
        <v>16</v>
      </c>
      <c r="O120" s="349">
        <v>11363</v>
      </c>
      <c r="P120" s="349">
        <v>30000</v>
      </c>
      <c r="Q120" s="349" t="s">
        <v>25</v>
      </c>
      <c r="R120" s="349"/>
      <c r="S120" s="70"/>
      <c r="T120" s="71"/>
      <c r="U120" s="378"/>
      <c r="V120" s="379"/>
      <c r="W120" s="380"/>
    </row>
    <row r="121" spans="1:23" s="10" customFormat="1" ht="23" thickBot="1" x14ac:dyDescent="0.4">
      <c r="A121" s="601"/>
      <c r="B121" s="604"/>
      <c r="C121" s="350"/>
      <c r="D121" s="350"/>
      <c r="E121" s="350"/>
      <c r="F121" s="350"/>
      <c r="G121" s="580"/>
      <c r="H121" s="580"/>
      <c r="I121" s="580"/>
      <c r="J121" s="580"/>
      <c r="K121" s="580"/>
      <c r="L121" s="580"/>
      <c r="M121" s="27" t="s">
        <v>24</v>
      </c>
      <c r="N121" s="350" t="s">
        <v>17</v>
      </c>
      <c r="O121" s="350">
        <v>11363</v>
      </c>
      <c r="P121" s="350">
        <v>30000</v>
      </c>
      <c r="Q121" s="350" t="s">
        <v>27</v>
      </c>
      <c r="R121" s="349"/>
      <c r="S121" s="50"/>
      <c r="T121" s="214"/>
      <c r="U121" s="378"/>
      <c r="V121" s="379"/>
      <c r="W121" s="380"/>
    </row>
    <row r="122" spans="1:23" s="10" customFormat="1" ht="23" thickBot="1" x14ac:dyDescent="0.4">
      <c r="A122" s="602"/>
      <c r="B122" s="605"/>
      <c r="C122" s="351"/>
      <c r="D122" s="351"/>
      <c r="E122" s="351"/>
      <c r="F122" s="351"/>
      <c r="G122" s="581"/>
      <c r="H122" s="581"/>
      <c r="I122" s="581"/>
      <c r="J122" s="581"/>
      <c r="K122" s="581"/>
      <c r="L122" s="581"/>
      <c r="M122" s="53" t="s">
        <v>24</v>
      </c>
      <c r="N122" s="351" t="s">
        <v>30</v>
      </c>
      <c r="O122" s="351">
        <v>11363</v>
      </c>
      <c r="P122" s="351">
        <v>30000</v>
      </c>
      <c r="Q122" s="351" t="s">
        <v>31</v>
      </c>
      <c r="R122" s="349"/>
      <c r="S122" s="56"/>
      <c r="T122" s="73"/>
      <c r="U122" s="378"/>
      <c r="V122" s="379"/>
      <c r="W122" s="380"/>
    </row>
    <row r="123" spans="1:23" s="10" customFormat="1" ht="31.5" customHeight="1" thickBot="1" x14ac:dyDescent="0.4">
      <c r="A123" s="600" t="s">
        <v>129</v>
      </c>
      <c r="B123" s="603" t="s">
        <v>130</v>
      </c>
      <c r="C123" s="358"/>
      <c r="D123" s="358"/>
      <c r="E123" s="358"/>
      <c r="F123" s="358"/>
      <c r="G123" s="579"/>
      <c r="H123" s="579"/>
      <c r="I123" s="579"/>
      <c r="J123" s="579"/>
      <c r="K123" s="579" t="s">
        <v>241</v>
      </c>
      <c r="L123" s="579" t="s">
        <v>241</v>
      </c>
      <c r="M123" s="45" t="s">
        <v>24</v>
      </c>
      <c r="N123" s="358" t="s">
        <v>16</v>
      </c>
      <c r="O123" s="358">
        <v>11363</v>
      </c>
      <c r="P123" s="358">
        <v>30000</v>
      </c>
      <c r="Q123" s="358" t="s">
        <v>25</v>
      </c>
      <c r="R123" s="349"/>
      <c r="S123" s="75"/>
      <c r="T123" s="219"/>
      <c r="U123" s="378"/>
      <c r="V123" s="379"/>
      <c r="W123" s="380"/>
    </row>
    <row r="124" spans="1:23" s="10" customFormat="1" ht="23" thickBot="1" x14ac:dyDescent="0.4">
      <c r="A124" s="601"/>
      <c r="B124" s="604"/>
      <c r="C124" s="350"/>
      <c r="D124" s="350"/>
      <c r="E124" s="350"/>
      <c r="F124" s="350"/>
      <c r="G124" s="580"/>
      <c r="H124" s="580"/>
      <c r="I124" s="580"/>
      <c r="J124" s="580"/>
      <c r="K124" s="580"/>
      <c r="L124" s="580"/>
      <c r="M124" s="27" t="s">
        <v>24</v>
      </c>
      <c r="N124" s="350" t="s">
        <v>17</v>
      </c>
      <c r="O124" s="350">
        <v>11363</v>
      </c>
      <c r="P124" s="350">
        <v>30000</v>
      </c>
      <c r="Q124" s="350" t="s">
        <v>27</v>
      </c>
      <c r="R124" s="349"/>
      <c r="S124" s="52"/>
      <c r="T124" s="209"/>
      <c r="U124" s="378"/>
      <c r="V124" s="379"/>
      <c r="W124" s="380"/>
    </row>
    <row r="125" spans="1:23" s="10" customFormat="1" ht="23" thickBot="1" x14ac:dyDescent="0.4">
      <c r="A125" s="602"/>
      <c r="B125" s="605"/>
      <c r="C125" s="351"/>
      <c r="D125" s="351"/>
      <c r="E125" s="351"/>
      <c r="F125" s="351"/>
      <c r="G125" s="581"/>
      <c r="H125" s="581"/>
      <c r="I125" s="581"/>
      <c r="J125" s="581"/>
      <c r="K125" s="581"/>
      <c r="L125" s="581"/>
      <c r="M125" s="53" t="s">
        <v>24</v>
      </c>
      <c r="N125" s="351" t="s">
        <v>30</v>
      </c>
      <c r="O125" s="351">
        <v>11363</v>
      </c>
      <c r="P125" s="351">
        <v>30000</v>
      </c>
      <c r="Q125" s="351" t="s">
        <v>31</v>
      </c>
      <c r="R125" s="72"/>
      <c r="S125" s="79"/>
      <c r="T125" s="116"/>
      <c r="U125" s="378"/>
      <c r="V125" s="379"/>
      <c r="W125" s="380"/>
    </row>
    <row r="126" spans="1:23" s="10" customFormat="1" ht="31.5" customHeight="1" x14ac:dyDescent="0.35">
      <c r="A126" s="600" t="s">
        <v>132</v>
      </c>
      <c r="B126" s="603" t="s">
        <v>242</v>
      </c>
      <c r="C126" s="358"/>
      <c r="D126" s="358"/>
      <c r="E126" s="358"/>
      <c r="F126" s="358"/>
      <c r="G126" s="579"/>
      <c r="H126" s="579" t="s">
        <v>241</v>
      </c>
      <c r="I126" s="579" t="s">
        <v>241</v>
      </c>
      <c r="J126" s="579" t="s">
        <v>241</v>
      </c>
      <c r="K126" s="579"/>
      <c r="L126" s="579"/>
      <c r="M126" s="45" t="s">
        <v>24</v>
      </c>
      <c r="N126" s="358" t="s">
        <v>16</v>
      </c>
      <c r="O126" s="358">
        <v>11363</v>
      </c>
      <c r="P126" s="358">
        <v>30000</v>
      </c>
      <c r="Q126" s="358" t="s">
        <v>25</v>
      </c>
      <c r="R126" s="358"/>
      <c r="S126" s="75"/>
      <c r="T126" s="219"/>
      <c r="U126" s="392"/>
      <c r="V126" s="379"/>
      <c r="W126" s="380"/>
    </row>
    <row r="127" spans="1:23" s="10" customFormat="1" x14ac:dyDescent="0.35">
      <c r="A127" s="601"/>
      <c r="B127" s="604"/>
      <c r="C127" s="350"/>
      <c r="D127" s="350"/>
      <c r="E127" s="350"/>
      <c r="F127" s="350"/>
      <c r="G127" s="580"/>
      <c r="H127" s="580"/>
      <c r="I127" s="580"/>
      <c r="J127" s="580"/>
      <c r="K127" s="580"/>
      <c r="L127" s="580"/>
      <c r="M127" s="27"/>
      <c r="N127" s="350"/>
      <c r="O127" s="350"/>
      <c r="P127" s="350"/>
      <c r="Q127" s="350"/>
      <c r="R127" s="350"/>
      <c r="S127" s="52"/>
      <c r="T127" s="209"/>
      <c r="U127" s="392"/>
      <c r="V127" s="379"/>
      <c r="W127" s="380"/>
    </row>
    <row r="128" spans="1:23" s="10" customFormat="1" x14ac:dyDescent="0.35">
      <c r="A128" s="601"/>
      <c r="B128" s="604"/>
      <c r="C128" s="350"/>
      <c r="D128" s="350"/>
      <c r="E128" s="350"/>
      <c r="F128" s="350"/>
      <c r="G128" s="580"/>
      <c r="H128" s="580"/>
      <c r="I128" s="580"/>
      <c r="J128" s="580"/>
      <c r="K128" s="580"/>
      <c r="L128" s="580"/>
      <c r="M128" s="27"/>
      <c r="N128" s="350"/>
      <c r="O128" s="350"/>
      <c r="P128" s="350"/>
      <c r="Q128" s="350"/>
      <c r="R128" s="350"/>
      <c r="S128" s="52"/>
      <c r="T128" s="209"/>
      <c r="U128" s="392"/>
      <c r="V128" s="379"/>
      <c r="W128" s="380"/>
    </row>
    <row r="129" spans="1:23" s="10" customFormat="1" x14ac:dyDescent="0.35">
      <c r="A129" s="601"/>
      <c r="B129" s="604"/>
      <c r="C129" s="350"/>
      <c r="D129" s="350"/>
      <c r="E129" s="350"/>
      <c r="F129" s="350"/>
      <c r="G129" s="580"/>
      <c r="H129" s="580"/>
      <c r="I129" s="580"/>
      <c r="J129" s="580"/>
      <c r="K129" s="580"/>
      <c r="L129" s="580"/>
      <c r="M129" s="27"/>
      <c r="N129" s="350"/>
      <c r="O129" s="350"/>
      <c r="P129" s="350"/>
      <c r="Q129" s="350"/>
      <c r="R129" s="350"/>
      <c r="S129" s="52"/>
      <c r="T129" s="209"/>
      <c r="U129" s="392"/>
      <c r="V129" s="379"/>
      <c r="W129" s="380"/>
    </row>
    <row r="130" spans="1:23" s="10" customFormat="1" x14ac:dyDescent="0.35">
      <c r="A130" s="601"/>
      <c r="B130" s="604"/>
      <c r="C130" s="350"/>
      <c r="D130" s="350"/>
      <c r="E130" s="350"/>
      <c r="F130" s="350"/>
      <c r="G130" s="580"/>
      <c r="H130" s="580"/>
      <c r="I130" s="580"/>
      <c r="J130" s="580"/>
      <c r="K130" s="580"/>
      <c r="L130" s="580"/>
      <c r="M130" s="27" t="s">
        <v>24</v>
      </c>
      <c r="N130" s="350" t="s">
        <v>17</v>
      </c>
      <c r="O130" s="350">
        <v>11363</v>
      </c>
      <c r="P130" s="350">
        <v>30000</v>
      </c>
      <c r="Q130" s="350" t="s">
        <v>27</v>
      </c>
      <c r="R130" s="350"/>
      <c r="S130" s="52"/>
      <c r="T130" s="209"/>
      <c r="U130" s="378"/>
      <c r="V130" s="379"/>
      <c r="W130" s="380"/>
    </row>
    <row r="131" spans="1:23" s="10" customFormat="1" x14ac:dyDescent="0.35">
      <c r="A131" s="601"/>
      <c r="B131" s="604"/>
      <c r="C131" s="350"/>
      <c r="D131" s="350"/>
      <c r="E131" s="350"/>
      <c r="F131" s="350"/>
      <c r="G131" s="580"/>
      <c r="H131" s="580"/>
      <c r="I131" s="580"/>
      <c r="J131" s="580"/>
      <c r="K131" s="580"/>
      <c r="L131" s="580"/>
      <c r="M131" s="27"/>
      <c r="N131" s="350"/>
      <c r="O131" s="350"/>
      <c r="P131" s="350"/>
      <c r="Q131" s="350"/>
      <c r="R131" s="350"/>
      <c r="S131" s="52"/>
      <c r="T131" s="209"/>
      <c r="U131" s="378"/>
      <c r="V131" s="379"/>
      <c r="W131" s="380"/>
    </row>
    <row r="132" spans="1:23" s="10" customFormat="1" x14ac:dyDescent="0.35">
      <c r="A132" s="601"/>
      <c r="B132" s="604"/>
      <c r="C132" s="350"/>
      <c r="D132" s="350"/>
      <c r="E132" s="350"/>
      <c r="F132" s="350"/>
      <c r="G132" s="580"/>
      <c r="H132" s="580"/>
      <c r="I132" s="580"/>
      <c r="J132" s="580"/>
      <c r="K132" s="580"/>
      <c r="L132" s="580"/>
      <c r="M132" s="27"/>
      <c r="N132" s="350"/>
      <c r="O132" s="350"/>
      <c r="P132" s="350"/>
      <c r="Q132" s="350"/>
      <c r="R132" s="350"/>
      <c r="S132" s="52"/>
      <c r="T132" s="209"/>
      <c r="U132" s="378"/>
      <c r="V132" s="379"/>
      <c r="W132" s="380"/>
    </row>
    <row r="133" spans="1:23" s="10" customFormat="1" x14ac:dyDescent="0.35">
      <c r="A133" s="601"/>
      <c r="B133" s="604"/>
      <c r="C133" s="350"/>
      <c r="D133" s="350"/>
      <c r="E133" s="350"/>
      <c r="F133" s="350"/>
      <c r="G133" s="580"/>
      <c r="H133" s="580"/>
      <c r="I133" s="580"/>
      <c r="J133" s="580"/>
      <c r="K133" s="580"/>
      <c r="L133" s="580"/>
      <c r="M133" s="27"/>
      <c r="N133" s="350"/>
      <c r="O133" s="350"/>
      <c r="P133" s="350"/>
      <c r="Q133" s="350"/>
      <c r="R133" s="350"/>
      <c r="S133" s="52"/>
      <c r="T133" s="209"/>
      <c r="U133" s="378"/>
      <c r="V133" s="379"/>
      <c r="W133" s="380"/>
    </row>
    <row r="134" spans="1:23" s="10" customFormat="1" x14ac:dyDescent="0.35">
      <c r="A134" s="601"/>
      <c r="B134" s="604"/>
      <c r="C134" s="350"/>
      <c r="D134" s="350"/>
      <c r="E134" s="350"/>
      <c r="F134" s="350"/>
      <c r="G134" s="580"/>
      <c r="H134" s="580"/>
      <c r="I134" s="580"/>
      <c r="J134" s="580"/>
      <c r="K134" s="580"/>
      <c r="L134" s="580"/>
      <c r="M134" s="27" t="s">
        <v>24</v>
      </c>
      <c r="N134" s="350" t="s">
        <v>30</v>
      </c>
      <c r="O134" s="350">
        <v>11363</v>
      </c>
      <c r="P134" s="350">
        <v>30000</v>
      </c>
      <c r="Q134" s="350" t="s">
        <v>31</v>
      </c>
      <c r="R134" s="350"/>
      <c r="S134" s="52"/>
      <c r="T134" s="209"/>
      <c r="U134" s="378"/>
      <c r="V134" s="379"/>
      <c r="W134" s="380"/>
    </row>
    <row r="135" spans="1:23" s="10" customFormat="1" x14ac:dyDescent="0.35">
      <c r="A135" s="601"/>
      <c r="B135" s="604"/>
      <c r="C135" s="350"/>
      <c r="D135" s="350"/>
      <c r="E135" s="350"/>
      <c r="F135" s="350"/>
      <c r="G135" s="580"/>
      <c r="H135" s="580"/>
      <c r="I135" s="580"/>
      <c r="J135" s="580"/>
      <c r="K135" s="580"/>
      <c r="L135" s="580"/>
      <c r="M135" s="27"/>
      <c r="N135" s="350"/>
      <c r="O135" s="350"/>
      <c r="P135" s="350"/>
      <c r="Q135" s="350"/>
      <c r="R135" s="350"/>
      <c r="S135" s="52"/>
      <c r="T135" s="209"/>
      <c r="U135" s="378"/>
      <c r="V135" s="379"/>
      <c r="W135" s="380"/>
    </row>
    <row r="136" spans="1:23" s="10" customFormat="1" x14ac:dyDescent="0.35">
      <c r="A136" s="601"/>
      <c r="B136" s="604"/>
      <c r="C136" s="350"/>
      <c r="D136" s="350"/>
      <c r="E136" s="350"/>
      <c r="F136" s="350"/>
      <c r="G136" s="580"/>
      <c r="H136" s="580"/>
      <c r="I136" s="580"/>
      <c r="J136" s="580"/>
      <c r="K136" s="580"/>
      <c r="L136" s="580"/>
      <c r="M136" s="27"/>
      <c r="N136" s="350"/>
      <c r="O136" s="350"/>
      <c r="P136" s="350"/>
      <c r="Q136" s="350"/>
      <c r="R136" s="350"/>
      <c r="S136" s="52"/>
      <c r="T136" s="209"/>
      <c r="U136" s="378"/>
      <c r="V136" s="379"/>
      <c r="W136" s="380"/>
    </row>
    <row r="137" spans="1:23" s="10" customFormat="1" ht="23" thickBot="1" x14ac:dyDescent="0.4">
      <c r="A137" s="602"/>
      <c r="B137" s="605"/>
      <c r="C137" s="351"/>
      <c r="D137" s="351"/>
      <c r="E137" s="351"/>
      <c r="F137" s="351"/>
      <c r="G137" s="581"/>
      <c r="H137" s="581"/>
      <c r="I137" s="581"/>
      <c r="J137" s="581"/>
      <c r="K137" s="581"/>
      <c r="L137" s="581"/>
      <c r="M137" s="53"/>
      <c r="N137" s="351"/>
      <c r="O137" s="351"/>
      <c r="P137" s="351"/>
      <c r="Q137" s="351"/>
      <c r="R137" s="351"/>
      <c r="S137" s="79"/>
      <c r="T137" s="73"/>
      <c r="U137" s="378"/>
      <c r="V137" s="379"/>
      <c r="W137" s="380"/>
    </row>
    <row r="138" spans="1:23" s="10" customFormat="1" x14ac:dyDescent="0.35">
      <c r="A138" s="600" t="s">
        <v>137</v>
      </c>
      <c r="B138" s="579" t="s">
        <v>138</v>
      </c>
      <c r="C138" s="358"/>
      <c r="D138" s="358"/>
      <c r="E138" s="358"/>
      <c r="F138" s="358"/>
      <c r="G138" s="579" t="s">
        <v>241</v>
      </c>
      <c r="H138" s="579" t="s">
        <v>241</v>
      </c>
      <c r="I138" s="579" t="s">
        <v>241</v>
      </c>
      <c r="J138" s="579" t="s">
        <v>241</v>
      </c>
      <c r="K138" s="579" t="s">
        <v>241</v>
      </c>
      <c r="L138" s="579" t="s">
        <v>241</v>
      </c>
      <c r="M138" s="45" t="s">
        <v>24</v>
      </c>
      <c r="N138" s="358" t="s">
        <v>16</v>
      </c>
      <c r="O138" s="358">
        <v>11363</v>
      </c>
      <c r="P138" s="358">
        <v>30000</v>
      </c>
      <c r="Q138" s="358" t="s">
        <v>25</v>
      </c>
      <c r="R138" s="358"/>
      <c r="S138" s="75"/>
      <c r="T138" s="219"/>
      <c r="U138" s="392"/>
      <c r="V138" s="379"/>
      <c r="W138" s="380"/>
    </row>
    <row r="139" spans="1:23" s="10" customFormat="1" x14ac:dyDescent="0.35">
      <c r="A139" s="601"/>
      <c r="B139" s="580"/>
      <c r="C139" s="350"/>
      <c r="D139" s="350"/>
      <c r="E139" s="350"/>
      <c r="F139" s="350"/>
      <c r="G139" s="580"/>
      <c r="H139" s="580"/>
      <c r="I139" s="580"/>
      <c r="J139" s="580"/>
      <c r="K139" s="580"/>
      <c r="L139" s="580"/>
      <c r="M139" s="27"/>
      <c r="N139" s="350"/>
      <c r="O139" s="350"/>
      <c r="P139" s="350"/>
      <c r="Q139" s="350"/>
      <c r="R139" s="350"/>
      <c r="S139" s="52"/>
      <c r="T139" s="209"/>
      <c r="U139" s="392"/>
      <c r="V139" s="379"/>
      <c r="W139" s="380"/>
    </row>
    <row r="140" spans="1:23" s="10" customFormat="1" x14ac:dyDescent="0.35">
      <c r="A140" s="601"/>
      <c r="B140" s="580"/>
      <c r="C140" s="350"/>
      <c r="D140" s="350"/>
      <c r="E140" s="350"/>
      <c r="F140" s="350"/>
      <c r="G140" s="580"/>
      <c r="H140" s="580"/>
      <c r="I140" s="580"/>
      <c r="J140" s="580"/>
      <c r="K140" s="580"/>
      <c r="L140" s="580"/>
      <c r="M140" s="27"/>
      <c r="N140" s="350"/>
      <c r="O140" s="350"/>
      <c r="P140" s="350"/>
      <c r="Q140" s="350"/>
      <c r="R140" s="350"/>
      <c r="S140" s="50"/>
      <c r="T140" s="209"/>
      <c r="U140" s="392"/>
      <c r="V140" s="379"/>
      <c r="W140" s="380"/>
    </row>
    <row r="141" spans="1:23" s="10" customFormat="1" x14ac:dyDescent="0.35">
      <c r="A141" s="601"/>
      <c r="B141" s="580"/>
      <c r="C141" s="350"/>
      <c r="D141" s="350"/>
      <c r="E141" s="350"/>
      <c r="F141" s="350"/>
      <c r="G141" s="580"/>
      <c r="H141" s="580"/>
      <c r="I141" s="580"/>
      <c r="J141" s="580"/>
      <c r="K141" s="580"/>
      <c r="L141" s="580"/>
      <c r="M141" s="27" t="s">
        <v>24</v>
      </c>
      <c r="N141" s="350" t="s">
        <v>17</v>
      </c>
      <c r="O141" s="350">
        <v>11363</v>
      </c>
      <c r="P141" s="350">
        <v>30000</v>
      </c>
      <c r="Q141" s="350" t="s">
        <v>27</v>
      </c>
      <c r="R141" s="350"/>
      <c r="S141" s="52"/>
      <c r="T141" s="209"/>
      <c r="U141" s="378"/>
      <c r="V141" s="379"/>
      <c r="W141" s="380"/>
    </row>
    <row r="142" spans="1:23" s="10" customFormat="1" x14ac:dyDescent="0.35">
      <c r="A142" s="601"/>
      <c r="B142" s="580"/>
      <c r="C142" s="350"/>
      <c r="D142" s="350"/>
      <c r="E142" s="350"/>
      <c r="F142" s="350"/>
      <c r="G142" s="580"/>
      <c r="H142" s="580"/>
      <c r="I142" s="580"/>
      <c r="J142" s="580"/>
      <c r="K142" s="580"/>
      <c r="L142" s="580"/>
      <c r="M142" s="27"/>
      <c r="N142" s="350"/>
      <c r="O142" s="350"/>
      <c r="P142" s="350"/>
      <c r="Q142" s="350"/>
      <c r="R142" s="350"/>
      <c r="S142" s="52"/>
      <c r="T142" s="209"/>
      <c r="U142" s="378"/>
      <c r="V142" s="379"/>
      <c r="W142" s="380"/>
    </row>
    <row r="143" spans="1:23" s="10" customFormat="1" x14ac:dyDescent="0.35">
      <c r="A143" s="601"/>
      <c r="B143" s="580"/>
      <c r="C143" s="350"/>
      <c r="D143" s="350"/>
      <c r="E143" s="350"/>
      <c r="F143" s="350"/>
      <c r="G143" s="580"/>
      <c r="H143" s="580"/>
      <c r="I143" s="580"/>
      <c r="J143" s="580"/>
      <c r="K143" s="580"/>
      <c r="L143" s="580"/>
      <c r="M143" s="27"/>
      <c r="N143" s="350"/>
      <c r="O143" s="350"/>
      <c r="P143" s="350"/>
      <c r="Q143" s="350"/>
      <c r="R143" s="350"/>
      <c r="S143" s="50"/>
      <c r="T143" s="214"/>
      <c r="U143" s="378"/>
      <c r="V143" s="379"/>
      <c r="W143" s="380"/>
    </row>
    <row r="144" spans="1:23" s="10" customFormat="1" x14ac:dyDescent="0.35">
      <c r="A144" s="601"/>
      <c r="B144" s="580"/>
      <c r="C144" s="350"/>
      <c r="D144" s="350"/>
      <c r="E144" s="350"/>
      <c r="F144" s="350"/>
      <c r="G144" s="580"/>
      <c r="H144" s="580"/>
      <c r="I144" s="580"/>
      <c r="J144" s="580"/>
      <c r="K144" s="580"/>
      <c r="L144" s="580"/>
      <c r="M144" s="27" t="s">
        <v>24</v>
      </c>
      <c r="N144" s="350" t="s">
        <v>30</v>
      </c>
      <c r="O144" s="350">
        <v>11363</v>
      </c>
      <c r="P144" s="350">
        <v>30000</v>
      </c>
      <c r="Q144" s="350" t="s">
        <v>31</v>
      </c>
      <c r="R144" s="350"/>
      <c r="S144" s="50"/>
      <c r="T144" s="214"/>
      <c r="U144" s="378"/>
      <c r="V144" s="379"/>
      <c r="W144" s="380"/>
    </row>
    <row r="145" spans="1:23" s="10" customFormat="1" x14ac:dyDescent="0.35">
      <c r="A145" s="601"/>
      <c r="B145" s="580"/>
      <c r="C145" s="350"/>
      <c r="D145" s="350"/>
      <c r="E145" s="350"/>
      <c r="F145" s="350"/>
      <c r="G145" s="580"/>
      <c r="H145" s="580"/>
      <c r="I145" s="580"/>
      <c r="J145" s="580"/>
      <c r="K145" s="580"/>
      <c r="L145" s="580"/>
      <c r="M145" s="27"/>
      <c r="N145" s="350"/>
      <c r="O145" s="350"/>
      <c r="P145" s="350"/>
      <c r="Q145" s="350"/>
      <c r="R145" s="350"/>
      <c r="S145" s="52"/>
      <c r="T145" s="209"/>
      <c r="U145" s="378"/>
      <c r="V145" s="379"/>
      <c r="W145" s="380"/>
    </row>
    <row r="146" spans="1:23" s="10" customFormat="1" ht="23" thickBot="1" x14ac:dyDescent="0.4">
      <c r="A146" s="602"/>
      <c r="B146" s="581"/>
      <c r="C146" s="351"/>
      <c r="D146" s="351"/>
      <c r="E146" s="351"/>
      <c r="F146" s="351"/>
      <c r="G146" s="581"/>
      <c r="H146" s="581"/>
      <c r="I146" s="581"/>
      <c r="J146" s="581"/>
      <c r="K146" s="581"/>
      <c r="L146" s="581"/>
      <c r="M146" s="53"/>
      <c r="N146" s="351"/>
      <c r="O146" s="351"/>
      <c r="P146" s="351"/>
      <c r="Q146" s="351"/>
      <c r="R146" s="351"/>
      <c r="S146" s="56"/>
      <c r="T146" s="73"/>
      <c r="U146" s="378"/>
      <c r="V146" s="379"/>
      <c r="W146" s="380"/>
    </row>
    <row r="147" spans="1:23" s="10" customFormat="1" ht="45" customHeight="1" x14ac:dyDescent="0.35">
      <c r="A147" s="600" t="s">
        <v>141</v>
      </c>
      <c r="B147" s="606" t="s">
        <v>142</v>
      </c>
      <c r="C147" s="358"/>
      <c r="D147" s="358"/>
      <c r="E147" s="358"/>
      <c r="F147" s="358"/>
      <c r="G147" s="579"/>
      <c r="H147" s="579" t="s">
        <v>241</v>
      </c>
      <c r="I147" s="579" t="s">
        <v>240</v>
      </c>
      <c r="J147" s="579" t="s">
        <v>241</v>
      </c>
      <c r="K147" s="579" t="s">
        <v>241</v>
      </c>
      <c r="L147" s="579"/>
      <c r="M147" s="45" t="s">
        <v>24</v>
      </c>
      <c r="N147" s="358" t="s">
        <v>16</v>
      </c>
      <c r="O147" s="358">
        <v>11363</v>
      </c>
      <c r="P147" s="358">
        <v>30000</v>
      </c>
      <c r="Q147" s="358" t="s">
        <v>25</v>
      </c>
      <c r="R147" s="358"/>
      <c r="S147" s="75"/>
      <c r="T147" s="219"/>
      <c r="U147" s="378"/>
      <c r="V147" s="379"/>
      <c r="W147" s="380"/>
    </row>
    <row r="148" spans="1:23" s="10" customFormat="1" x14ac:dyDescent="0.35">
      <c r="A148" s="601"/>
      <c r="B148" s="607"/>
      <c r="C148" s="350"/>
      <c r="D148" s="350"/>
      <c r="E148" s="350"/>
      <c r="F148" s="350"/>
      <c r="G148" s="580"/>
      <c r="H148" s="580"/>
      <c r="I148" s="580"/>
      <c r="J148" s="580"/>
      <c r="K148" s="580"/>
      <c r="L148" s="580"/>
      <c r="M148" s="27" t="s">
        <v>24</v>
      </c>
      <c r="N148" s="350" t="s">
        <v>17</v>
      </c>
      <c r="O148" s="350">
        <v>11363</v>
      </c>
      <c r="P148" s="350">
        <v>30000</v>
      </c>
      <c r="Q148" s="350" t="s">
        <v>27</v>
      </c>
      <c r="R148" s="350"/>
      <c r="S148" s="52"/>
      <c r="T148" s="214"/>
      <c r="U148" s="378"/>
      <c r="V148" s="379"/>
      <c r="W148" s="380"/>
    </row>
    <row r="149" spans="1:23" s="10" customFormat="1" ht="23" thickBot="1" x14ac:dyDescent="0.4">
      <c r="A149" s="601"/>
      <c r="B149" s="607"/>
      <c r="C149" s="63"/>
      <c r="D149" s="63"/>
      <c r="E149" s="63"/>
      <c r="F149" s="63"/>
      <c r="G149" s="580"/>
      <c r="H149" s="580"/>
      <c r="I149" s="580"/>
      <c r="J149" s="580"/>
      <c r="K149" s="580"/>
      <c r="L149" s="580"/>
      <c r="M149" s="64" t="s">
        <v>24</v>
      </c>
      <c r="N149" s="63" t="s">
        <v>30</v>
      </c>
      <c r="O149" s="63">
        <v>11363</v>
      </c>
      <c r="P149" s="63">
        <v>30000</v>
      </c>
      <c r="Q149" s="63" t="s">
        <v>31</v>
      </c>
      <c r="R149" s="63"/>
      <c r="S149" s="124"/>
      <c r="T149" s="237"/>
      <c r="U149" s="378"/>
      <c r="V149" s="379"/>
      <c r="W149" s="380"/>
    </row>
    <row r="150" spans="1:23" s="10" customFormat="1" ht="31.5" customHeight="1" thickBot="1" x14ac:dyDescent="0.4">
      <c r="A150" s="490" t="s">
        <v>143</v>
      </c>
      <c r="B150" s="491"/>
      <c r="C150" s="362"/>
      <c r="D150" s="362"/>
      <c r="E150" s="362"/>
      <c r="F150" s="362"/>
      <c r="G150" s="362"/>
      <c r="H150" s="362"/>
      <c r="I150" s="362"/>
      <c r="J150" s="362"/>
      <c r="K150" s="362"/>
      <c r="L150" s="362"/>
      <c r="M150" s="362"/>
      <c r="N150" s="362"/>
      <c r="O150" s="362"/>
      <c r="P150" s="362"/>
      <c r="Q150" s="362"/>
      <c r="R150" s="366"/>
      <c r="S150" s="42">
        <f>SUM(S120:S149)</f>
        <v>0</v>
      </c>
      <c r="T150" s="238">
        <f>SUM(T120:T149)</f>
        <v>0</v>
      </c>
      <c r="U150" s="378"/>
      <c r="V150" s="379"/>
      <c r="W150" s="380"/>
    </row>
    <row r="151" spans="1:23" s="10" customFormat="1" ht="35.25" customHeight="1" thickBot="1" x14ac:dyDescent="0.4">
      <c r="A151" s="83" t="s">
        <v>144</v>
      </c>
      <c r="B151" s="519" t="s">
        <v>145</v>
      </c>
      <c r="C151" s="520"/>
      <c r="D151" s="520"/>
      <c r="E151" s="520"/>
      <c r="F151" s="520"/>
      <c r="G151" s="520"/>
      <c r="H151" s="520"/>
      <c r="I151" s="520"/>
      <c r="J151" s="520"/>
      <c r="K151" s="520"/>
      <c r="L151" s="520"/>
      <c r="M151" s="520"/>
      <c r="N151" s="520"/>
      <c r="O151" s="520"/>
      <c r="P151" s="520"/>
      <c r="Q151" s="520"/>
      <c r="R151" s="520"/>
      <c r="S151" s="520"/>
      <c r="T151" s="521"/>
      <c r="U151" s="378"/>
      <c r="V151" s="379"/>
      <c r="W151" s="380"/>
    </row>
    <row r="152" spans="1:23" s="10" customFormat="1" ht="45" customHeight="1" x14ac:dyDescent="0.35">
      <c r="A152" s="495" t="s">
        <v>146</v>
      </c>
      <c r="B152" s="498" t="s">
        <v>147</v>
      </c>
      <c r="C152" s="125"/>
      <c r="D152" s="125"/>
      <c r="E152" s="125"/>
      <c r="F152" s="125"/>
      <c r="G152" s="576"/>
      <c r="H152" s="579"/>
      <c r="I152" s="579"/>
      <c r="J152" s="579"/>
      <c r="K152" s="579" t="s">
        <v>241</v>
      </c>
      <c r="L152" s="579" t="s">
        <v>241</v>
      </c>
      <c r="M152" s="16" t="s">
        <v>24</v>
      </c>
      <c r="N152" s="349" t="s">
        <v>16</v>
      </c>
      <c r="O152" s="349">
        <v>11363</v>
      </c>
      <c r="P152" s="349">
        <v>30000</v>
      </c>
      <c r="Q152" s="349" t="s">
        <v>25</v>
      </c>
      <c r="R152" s="357"/>
      <c r="S152" s="24"/>
      <c r="T152" s="223"/>
      <c r="U152" s="378"/>
      <c r="V152" s="379"/>
      <c r="W152" s="380"/>
    </row>
    <row r="153" spans="1:23" s="10" customFormat="1" x14ac:dyDescent="0.35">
      <c r="A153" s="496"/>
      <c r="B153" s="499"/>
      <c r="C153" s="410"/>
      <c r="D153" s="410"/>
      <c r="E153" s="410"/>
      <c r="F153" s="410"/>
      <c r="G153" s="577"/>
      <c r="H153" s="580"/>
      <c r="I153" s="580"/>
      <c r="J153" s="580"/>
      <c r="K153" s="580"/>
      <c r="L153" s="580"/>
      <c r="M153" s="45" t="s">
        <v>24</v>
      </c>
      <c r="N153" s="358" t="s">
        <v>17</v>
      </c>
      <c r="O153" s="358">
        <v>11363</v>
      </c>
      <c r="P153" s="358">
        <v>30000</v>
      </c>
      <c r="Q153" s="85" t="s">
        <v>27</v>
      </c>
      <c r="R153" s="358"/>
      <c r="S153" s="86"/>
      <c r="T153" s="221"/>
      <c r="U153" s="378"/>
      <c r="V153" s="379"/>
      <c r="W153" s="380"/>
    </row>
    <row r="154" spans="1:23" s="10" customFormat="1" ht="23" thickBot="1" x14ac:dyDescent="0.4">
      <c r="A154" s="496"/>
      <c r="B154" s="499"/>
      <c r="C154" s="410"/>
      <c r="D154" s="410"/>
      <c r="E154" s="410"/>
      <c r="F154" s="410"/>
      <c r="G154" s="577"/>
      <c r="H154" s="580"/>
      <c r="I154" s="580"/>
      <c r="J154" s="580"/>
      <c r="K154" s="580"/>
      <c r="L154" s="580"/>
      <c r="M154" s="27" t="s">
        <v>24</v>
      </c>
      <c r="N154" s="350" t="s">
        <v>30</v>
      </c>
      <c r="O154" s="350">
        <v>11363</v>
      </c>
      <c r="P154" s="350">
        <v>30000</v>
      </c>
      <c r="Q154" s="87" t="s">
        <v>31</v>
      </c>
      <c r="R154" s="350"/>
      <c r="S154" s="30"/>
      <c r="T154" s="88"/>
      <c r="U154" s="378"/>
      <c r="V154" s="379"/>
      <c r="W154" s="380"/>
    </row>
    <row r="155" spans="1:23" s="10" customFormat="1" ht="45" customHeight="1" thickBot="1" x14ac:dyDescent="0.4">
      <c r="A155" s="495" t="s">
        <v>148</v>
      </c>
      <c r="B155" s="498" t="s">
        <v>149</v>
      </c>
      <c r="C155" s="125"/>
      <c r="D155" s="125"/>
      <c r="E155" s="125"/>
      <c r="F155" s="125"/>
      <c r="G155" s="576"/>
      <c r="H155" s="579"/>
      <c r="I155" s="579"/>
      <c r="J155" s="579"/>
      <c r="K155" s="579" t="s">
        <v>241</v>
      </c>
      <c r="L155" s="579" t="s">
        <v>241</v>
      </c>
      <c r="M155" s="16" t="s">
        <v>24</v>
      </c>
      <c r="N155" s="349" t="s">
        <v>16</v>
      </c>
      <c r="O155" s="349">
        <v>11363</v>
      </c>
      <c r="P155" s="349">
        <v>30000</v>
      </c>
      <c r="Q155" s="357" t="s">
        <v>25</v>
      </c>
      <c r="R155" s="349"/>
      <c r="S155" s="127"/>
      <c r="T155" s="223"/>
      <c r="U155" s="378"/>
      <c r="V155" s="379"/>
      <c r="W155" s="380"/>
    </row>
    <row r="156" spans="1:23" s="10" customFormat="1" ht="23" thickBot="1" x14ac:dyDescent="0.4">
      <c r="A156" s="496"/>
      <c r="B156" s="499"/>
      <c r="C156" s="410"/>
      <c r="D156" s="410"/>
      <c r="E156" s="410"/>
      <c r="F156" s="410"/>
      <c r="G156" s="577"/>
      <c r="H156" s="580"/>
      <c r="I156" s="580"/>
      <c r="J156" s="580"/>
      <c r="K156" s="580"/>
      <c r="L156" s="580"/>
      <c r="M156" s="128" t="s">
        <v>24</v>
      </c>
      <c r="N156" s="350" t="s">
        <v>17</v>
      </c>
      <c r="O156" s="350">
        <v>11363</v>
      </c>
      <c r="P156" s="350">
        <v>30000</v>
      </c>
      <c r="Q156" s="350" t="s">
        <v>27</v>
      </c>
      <c r="R156" s="349"/>
      <c r="S156" s="30"/>
      <c r="T156" s="88"/>
      <c r="U156" s="378"/>
      <c r="V156" s="379"/>
      <c r="W156" s="380"/>
    </row>
    <row r="157" spans="1:23" s="10" customFormat="1" ht="23" thickBot="1" x14ac:dyDescent="0.4">
      <c r="A157" s="497"/>
      <c r="B157" s="500"/>
      <c r="C157" s="32"/>
      <c r="D157" s="32"/>
      <c r="E157" s="32"/>
      <c r="F157" s="32"/>
      <c r="G157" s="578"/>
      <c r="H157" s="581"/>
      <c r="I157" s="581"/>
      <c r="J157" s="581"/>
      <c r="K157" s="581"/>
      <c r="L157" s="581"/>
      <c r="M157" s="129" t="s">
        <v>24</v>
      </c>
      <c r="N157" s="351" t="s">
        <v>30</v>
      </c>
      <c r="O157" s="351">
        <v>11363</v>
      </c>
      <c r="P157" s="351">
        <v>30000</v>
      </c>
      <c r="Q157" s="351" t="s">
        <v>31</v>
      </c>
      <c r="R157" s="349"/>
      <c r="S157" s="40"/>
      <c r="T157" s="222"/>
      <c r="U157" s="378"/>
      <c r="V157" s="379"/>
      <c r="W157" s="380"/>
    </row>
    <row r="158" spans="1:23" s="10" customFormat="1" ht="27" customHeight="1" thickBot="1" x14ac:dyDescent="0.4">
      <c r="A158" s="608" t="s">
        <v>151</v>
      </c>
      <c r="B158" s="609"/>
      <c r="C158" s="130"/>
      <c r="D158" s="130"/>
      <c r="E158" s="130"/>
      <c r="F158" s="130"/>
      <c r="G158" s="130"/>
      <c r="H158" s="130"/>
      <c r="I158" s="130"/>
      <c r="J158" s="130"/>
      <c r="K158" s="130"/>
      <c r="L158" s="130"/>
      <c r="M158" s="130"/>
      <c r="N158" s="130"/>
      <c r="O158" s="130"/>
      <c r="P158" s="130"/>
      <c r="Q158" s="130"/>
      <c r="R158" s="131"/>
      <c r="S158" s="132">
        <f>SUM(S152:S157)</f>
        <v>0</v>
      </c>
      <c r="T158" s="239">
        <f>SUM(T152:T157)</f>
        <v>0</v>
      </c>
      <c r="U158" s="378"/>
      <c r="V158" s="379"/>
      <c r="W158" s="380"/>
    </row>
    <row r="159" spans="1:23" s="10" customFormat="1" ht="20.25" customHeight="1" x14ac:dyDescent="0.35">
      <c r="A159" s="501" t="s">
        <v>152</v>
      </c>
      <c r="B159" s="502"/>
      <c r="C159" s="349"/>
      <c r="D159" s="349"/>
      <c r="E159" s="349"/>
      <c r="F159" s="349"/>
      <c r="G159" s="349"/>
      <c r="H159" s="349"/>
      <c r="I159" s="349"/>
      <c r="J159" s="349"/>
      <c r="K159" s="349"/>
      <c r="L159" s="349"/>
      <c r="M159" s="16"/>
      <c r="N159" s="349"/>
      <c r="O159" s="349"/>
      <c r="P159" s="349"/>
      <c r="Q159" s="349"/>
      <c r="R159" s="349"/>
      <c r="S159" s="61">
        <f>S158+S150</f>
        <v>0</v>
      </c>
      <c r="T159" s="216">
        <f>T158+T150</f>
        <v>0</v>
      </c>
      <c r="U159" s="378"/>
      <c r="V159" s="379"/>
      <c r="W159" s="380"/>
    </row>
    <row r="160" spans="1:23" s="10" customFormat="1" ht="25.5" customHeight="1" thickBot="1" x14ac:dyDescent="0.4">
      <c r="A160" s="592" t="s">
        <v>153</v>
      </c>
      <c r="B160" s="593"/>
      <c r="C160" s="63"/>
      <c r="D160" s="63"/>
      <c r="E160" s="63"/>
      <c r="F160" s="63"/>
      <c r="G160" s="63" t="s">
        <v>241</v>
      </c>
      <c r="H160" s="63" t="s">
        <v>241</v>
      </c>
      <c r="I160" s="63" t="s">
        <v>241</v>
      </c>
      <c r="J160" s="63" t="s">
        <v>241</v>
      </c>
      <c r="K160" s="63" t="s">
        <v>241</v>
      </c>
      <c r="L160" s="63" t="s">
        <v>241</v>
      </c>
      <c r="M160" s="64" t="s">
        <v>24</v>
      </c>
      <c r="N160" s="63"/>
      <c r="O160" s="63">
        <v>11363</v>
      </c>
      <c r="P160" s="63">
        <v>30000</v>
      </c>
      <c r="Q160" s="63"/>
      <c r="R160" s="119" t="s">
        <v>55</v>
      </c>
      <c r="S160" s="63">
        <f>7/100*S159</f>
        <v>0</v>
      </c>
      <c r="T160" s="217">
        <f>7/100*T159</f>
        <v>0</v>
      </c>
      <c r="U160" s="378"/>
      <c r="V160" s="379"/>
      <c r="W160" s="380"/>
    </row>
    <row r="161" spans="1:23" s="10" customFormat="1" ht="27.75" customHeight="1" thickBot="1" x14ac:dyDescent="0.4">
      <c r="A161" s="516" t="s">
        <v>154</v>
      </c>
      <c r="B161" s="517"/>
      <c r="C161" s="517"/>
      <c r="D161" s="517"/>
      <c r="E161" s="517"/>
      <c r="F161" s="517"/>
      <c r="G161" s="517"/>
      <c r="H161" s="517"/>
      <c r="I161" s="517"/>
      <c r="J161" s="517"/>
      <c r="K161" s="517"/>
      <c r="L161" s="517"/>
      <c r="M161" s="517"/>
      <c r="N161" s="517"/>
      <c r="O161" s="517"/>
      <c r="P161" s="517"/>
      <c r="Q161" s="517"/>
      <c r="R161" s="518"/>
      <c r="S161" s="134">
        <f>SUM(S159:S160)</f>
        <v>0</v>
      </c>
      <c r="T161" s="240">
        <f>SUM(T159:T160)</f>
        <v>0</v>
      </c>
      <c r="U161" s="378"/>
      <c r="V161" s="379"/>
      <c r="W161" s="380"/>
    </row>
    <row r="162" spans="1:23" s="10" customFormat="1" ht="24" customHeight="1" thickBot="1" x14ac:dyDescent="0.4">
      <c r="A162" s="459" t="s">
        <v>155</v>
      </c>
      <c r="B162" s="460"/>
      <c r="C162" s="460"/>
      <c r="D162" s="460"/>
      <c r="E162" s="460"/>
      <c r="F162" s="460"/>
      <c r="G162" s="460"/>
      <c r="H162" s="460"/>
      <c r="I162" s="460"/>
      <c r="J162" s="460"/>
      <c r="K162" s="460"/>
      <c r="L162" s="460"/>
      <c r="M162" s="460"/>
      <c r="N162" s="460"/>
      <c r="O162" s="460"/>
      <c r="P162" s="460"/>
      <c r="Q162" s="460"/>
      <c r="R162" s="460"/>
      <c r="S162" s="460"/>
      <c r="T162" s="461"/>
      <c r="U162" s="378"/>
      <c r="V162" s="379"/>
      <c r="W162" s="380"/>
    </row>
    <row r="163" spans="1:23" s="10" customFormat="1" ht="27.75" customHeight="1" thickBot="1" x14ac:dyDescent="0.4">
      <c r="A163" s="136" t="s">
        <v>156</v>
      </c>
      <c r="B163" s="519" t="s">
        <v>157</v>
      </c>
      <c r="C163" s="520"/>
      <c r="D163" s="520"/>
      <c r="E163" s="520"/>
      <c r="F163" s="520"/>
      <c r="G163" s="520"/>
      <c r="H163" s="520"/>
      <c r="I163" s="520"/>
      <c r="J163" s="520"/>
      <c r="K163" s="520"/>
      <c r="L163" s="520"/>
      <c r="M163" s="520"/>
      <c r="N163" s="520"/>
      <c r="O163" s="520"/>
      <c r="P163" s="520"/>
      <c r="Q163" s="520"/>
      <c r="R163" s="520"/>
      <c r="S163" s="520"/>
      <c r="T163" s="521"/>
      <c r="U163" s="378"/>
      <c r="V163" s="379"/>
      <c r="W163" s="380"/>
    </row>
    <row r="164" spans="1:23" s="10" customFormat="1" x14ac:dyDescent="0.35">
      <c r="A164" s="600" t="s">
        <v>158</v>
      </c>
      <c r="B164" s="610" t="s">
        <v>159</v>
      </c>
      <c r="C164" s="410"/>
      <c r="D164" s="410"/>
      <c r="E164" s="410"/>
      <c r="F164" s="410"/>
      <c r="G164" s="577" t="s">
        <v>241</v>
      </c>
      <c r="H164" s="580" t="s">
        <v>241</v>
      </c>
      <c r="I164" s="580" t="s">
        <v>241</v>
      </c>
      <c r="J164" s="580" t="s">
        <v>241</v>
      </c>
      <c r="K164" s="580" t="s">
        <v>241</v>
      </c>
      <c r="L164" s="577" t="s">
        <v>241</v>
      </c>
      <c r="M164" s="45" t="s">
        <v>24</v>
      </c>
      <c r="N164" s="358" t="s">
        <v>16</v>
      </c>
      <c r="O164" s="358">
        <v>11363</v>
      </c>
      <c r="P164" s="358">
        <v>30000</v>
      </c>
      <c r="Q164" s="358" t="s">
        <v>25</v>
      </c>
      <c r="R164" s="358"/>
      <c r="S164" s="107"/>
      <c r="T164" s="225"/>
      <c r="U164" s="392"/>
      <c r="V164" s="379"/>
      <c r="W164" s="380"/>
    </row>
    <row r="165" spans="1:23" s="10" customFormat="1" x14ac:dyDescent="0.35">
      <c r="A165" s="601"/>
      <c r="B165" s="610"/>
      <c r="C165" s="410"/>
      <c r="D165" s="410"/>
      <c r="E165" s="410"/>
      <c r="F165" s="410"/>
      <c r="G165" s="577"/>
      <c r="H165" s="580"/>
      <c r="I165" s="580"/>
      <c r="J165" s="580"/>
      <c r="K165" s="580"/>
      <c r="L165" s="577"/>
      <c r="M165" s="27" t="s">
        <v>24</v>
      </c>
      <c r="N165" s="350" t="s">
        <v>17</v>
      </c>
      <c r="O165" s="350">
        <v>11363</v>
      </c>
      <c r="P165" s="350">
        <v>30000</v>
      </c>
      <c r="Q165" s="350" t="s">
        <v>27</v>
      </c>
      <c r="R165" s="350"/>
      <c r="S165" s="137"/>
      <c r="T165" s="241"/>
      <c r="U165" s="378"/>
      <c r="V165" s="379"/>
      <c r="W165" s="380"/>
    </row>
    <row r="166" spans="1:23" s="10" customFormat="1" x14ac:dyDescent="0.35">
      <c r="A166" s="601"/>
      <c r="B166" s="610"/>
      <c r="C166" s="410"/>
      <c r="D166" s="410"/>
      <c r="E166" s="410"/>
      <c r="F166" s="410"/>
      <c r="G166" s="577"/>
      <c r="H166" s="580"/>
      <c r="I166" s="580"/>
      <c r="J166" s="580"/>
      <c r="K166" s="580"/>
      <c r="L166" s="577"/>
      <c r="M166" s="411" t="s">
        <v>29</v>
      </c>
      <c r="N166" s="412" t="s">
        <v>30</v>
      </c>
      <c r="O166" s="412">
        <v>11363</v>
      </c>
      <c r="P166" s="412">
        <v>30000</v>
      </c>
      <c r="Q166" s="412" t="s">
        <v>31</v>
      </c>
      <c r="R166" s="412" t="s">
        <v>243</v>
      </c>
      <c r="S166" s="414">
        <v>50000</v>
      </c>
      <c r="T166" s="415">
        <v>47000</v>
      </c>
      <c r="U166" s="404">
        <f>S166+T166</f>
        <v>97000</v>
      </c>
      <c r="V166" s="379">
        <v>31819.990000000005</v>
      </c>
      <c r="W166" s="380"/>
    </row>
    <row r="167" spans="1:23" s="10" customFormat="1" ht="23" thickBot="1" x14ac:dyDescent="0.4">
      <c r="A167" s="602"/>
      <c r="B167" s="611"/>
      <c r="C167" s="32"/>
      <c r="D167" s="32"/>
      <c r="E167" s="32"/>
      <c r="F167" s="32"/>
      <c r="G167" s="578"/>
      <c r="H167" s="581"/>
      <c r="I167" s="581"/>
      <c r="J167" s="581"/>
      <c r="K167" s="581"/>
      <c r="L167" s="578"/>
      <c r="M167" s="33" t="s">
        <v>24</v>
      </c>
      <c r="N167" s="370" t="s">
        <v>30</v>
      </c>
      <c r="O167" s="370">
        <v>11363</v>
      </c>
      <c r="P167" s="370">
        <v>30000</v>
      </c>
      <c r="Q167" s="370" t="s">
        <v>31</v>
      </c>
      <c r="R167" s="370"/>
      <c r="S167" s="40"/>
      <c r="T167" s="242"/>
      <c r="U167" s="378"/>
      <c r="V167" s="379"/>
      <c r="W167" s="380"/>
    </row>
    <row r="168" spans="1:23" s="10" customFormat="1" x14ac:dyDescent="0.35">
      <c r="A168" s="600" t="s">
        <v>162</v>
      </c>
      <c r="B168" s="579" t="s">
        <v>163</v>
      </c>
      <c r="C168" s="410"/>
      <c r="D168" s="410"/>
      <c r="E168" s="410"/>
      <c r="F168" s="410"/>
      <c r="G168" s="576" t="s">
        <v>241</v>
      </c>
      <c r="H168" s="579" t="s">
        <v>241</v>
      </c>
      <c r="I168" s="579" t="s">
        <v>241</v>
      </c>
      <c r="J168" s="579" t="s">
        <v>241</v>
      </c>
      <c r="K168" s="579" t="s">
        <v>241</v>
      </c>
      <c r="L168" s="576" t="s">
        <v>241</v>
      </c>
      <c r="M168" s="16" t="s">
        <v>24</v>
      </c>
      <c r="N168" s="349" t="s">
        <v>16</v>
      </c>
      <c r="O168" s="349">
        <v>11363</v>
      </c>
      <c r="P168" s="349">
        <v>30000</v>
      </c>
      <c r="Q168" s="349" t="s">
        <v>25</v>
      </c>
      <c r="R168" s="349"/>
      <c r="S168" s="24"/>
      <c r="T168" s="223"/>
      <c r="U168" s="392"/>
      <c r="V168" s="379"/>
      <c r="W168" s="380"/>
    </row>
    <row r="169" spans="1:23" s="10" customFormat="1" x14ac:dyDescent="0.35">
      <c r="A169" s="601"/>
      <c r="B169" s="580"/>
      <c r="C169" s="410"/>
      <c r="D169" s="410"/>
      <c r="E169" s="410"/>
      <c r="F169" s="410"/>
      <c r="G169" s="577"/>
      <c r="H169" s="580"/>
      <c r="I169" s="580"/>
      <c r="J169" s="580"/>
      <c r="K169" s="580"/>
      <c r="L169" s="577"/>
      <c r="M169" s="27" t="s">
        <v>24</v>
      </c>
      <c r="N169" s="350" t="s">
        <v>17</v>
      </c>
      <c r="O169" s="350">
        <v>11363</v>
      </c>
      <c r="P169" s="350">
        <v>30000</v>
      </c>
      <c r="Q169" s="350" t="s">
        <v>27</v>
      </c>
      <c r="R169" s="350"/>
      <c r="S169" s="30"/>
      <c r="T169" s="88"/>
      <c r="U169" s="378"/>
      <c r="V169" s="379"/>
      <c r="W169" s="380"/>
    </row>
    <row r="170" spans="1:23" s="10" customFormat="1" ht="23" thickBot="1" x14ac:dyDescent="0.4">
      <c r="A170" s="602"/>
      <c r="B170" s="581"/>
      <c r="C170" s="32"/>
      <c r="D170" s="32"/>
      <c r="E170" s="32"/>
      <c r="F170" s="32"/>
      <c r="G170" s="578"/>
      <c r="H170" s="581"/>
      <c r="I170" s="581"/>
      <c r="J170" s="581"/>
      <c r="K170" s="581"/>
      <c r="L170" s="578"/>
      <c r="M170" s="53" t="s">
        <v>24</v>
      </c>
      <c r="N170" s="351" t="s">
        <v>30</v>
      </c>
      <c r="O170" s="351">
        <v>11363</v>
      </c>
      <c r="P170" s="351">
        <v>30000</v>
      </c>
      <c r="Q170" s="351" t="s">
        <v>31</v>
      </c>
      <c r="R170" s="370"/>
      <c r="S170" s="35"/>
      <c r="T170" s="222"/>
      <c r="U170" s="378"/>
      <c r="V170" s="379"/>
      <c r="W170" s="380"/>
    </row>
    <row r="171" spans="1:23" s="10" customFormat="1" ht="28.5" customHeight="1" x14ac:dyDescent="0.35">
      <c r="A171" s="600" t="s">
        <v>165</v>
      </c>
      <c r="B171" s="606" t="s">
        <v>166</v>
      </c>
      <c r="C171" s="410"/>
      <c r="D171" s="410"/>
      <c r="E171" s="410"/>
      <c r="F171" s="410"/>
      <c r="G171" s="576"/>
      <c r="H171" s="579"/>
      <c r="I171" s="579" t="s">
        <v>241</v>
      </c>
      <c r="J171" s="579" t="s">
        <v>241</v>
      </c>
      <c r="K171" s="579" t="s">
        <v>241</v>
      </c>
      <c r="L171" s="576" t="s">
        <v>241</v>
      </c>
      <c r="M171" s="16" t="s">
        <v>24</v>
      </c>
      <c r="N171" s="349" t="s">
        <v>16</v>
      </c>
      <c r="O171" s="349">
        <v>11363</v>
      </c>
      <c r="P171" s="349">
        <v>30000</v>
      </c>
      <c r="Q171" s="349" t="s">
        <v>25</v>
      </c>
      <c r="R171" s="349"/>
      <c r="S171" s="24"/>
      <c r="T171" s="223"/>
      <c r="U171" s="378"/>
      <c r="V171" s="379"/>
      <c r="W171" s="380"/>
    </row>
    <row r="172" spans="1:23" s="10" customFormat="1" x14ac:dyDescent="0.35">
      <c r="A172" s="601"/>
      <c r="B172" s="607"/>
      <c r="C172" s="410"/>
      <c r="D172" s="410"/>
      <c r="E172" s="410"/>
      <c r="F172" s="410"/>
      <c r="G172" s="577"/>
      <c r="H172" s="580"/>
      <c r="I172" s="580"/>
      <c r="J172" s="580"/>
      <c r="K172" s="580"/>
      <c r="L172" s="577"/>
      <c r="M172" s="27" t="s">
        <v>24</v>
      </c>
      <c r="N172" s="350" t="s">
        <v>17</v>
      </c>
      <c r="O172" s="350">
        <v>11363</v>
      </c>
      <c r="P172" s="350">
        <v>30000</v>
      </c>
      <c r="Q172" s="350" t="s">
        <v>27</v>
      </c>
      <c r="R172" s="350"/>
      <c r="S172" s="30"/>
      <c r="T172" s="88"/>
      <c r="U172" s="378"/>
      <c r="V172" s="379"/>
      <c r="W172" s="380"/>
    </row>
    <row r="173" spans="1:23" s="10" customFormat="1" ht="23" thickBot="1" x14ac:dyDescent="0.4">
      <c r="A173" s="602"/>
      <c r="B173" s="612"/>
      <c r="C173" s="32"/>
      <c r="D173" s="32"/>
      <c r="E173" s="32"/>
      <c r="F173" s="32"/>
      <c r="G173" s="578"/>
      <c r="H173" s="581"/>
      <c r="I173" s="581"/>
      <c r="J173" s="581"/>
      <c r="K173" s="581"/>
      <c r="L173" s="578"/>
      <c r="M173" s="53" t="s">
        <v>24</v>
      </c>
      <c r="N173" s="351" t="s">
        <v>30</v>
      </c>
      <c r="O173" s="351">
        <v>11363</v>
      </c>
      <c r="P173" s="351">
        <v>30000</v>
      </c>
      <c r="Q173" s="351" t="s">
        <v>31</v>
      </c>
      <c r="R173" s="370"/>
      <c r="S173" s="35"/>
      <c r="T173" s="222"/>
      <c r="U173" s="378"/>
      <c r="V173" s="379"/>
      <c r="W173" s="380"/>
    </row>
    <row r="174" spans="1:23" s="10" customFormat="1" x14ac:dyDescent="0.35">
      <c r="A174" s="600" t="s">
        <v>167</v>
      </c>
      <c r="B174" s="579" t="s">
        <v>168</v>
      </c>
      <c r="C174" s="410"/>
      <c r="D174" s="410"/>
      <c r="E174" s="410"/>
      <c r="F174" s="410"/>
      <c r="G174" s="576" t="s">
        <v>241</v>
      </c>
      <c r="H174" s="579" t="s">
        <v>241</v>
      </c>
      <c r="I174" s="579" t="s">
        <v>241</v>
      </c>
      <c r="J174" s="579" t="s">
        <v>241</v>
      </c>
      <c r="K174" s="579" t="s">
        <v>241</v>
      </c>
      <c r="L174" s="576" t="s">
        <v>241</v>
      </c>
      <c r="M174" s="16" t="s">
        <v>24</v>
      </c>
      <c r="N174" s="349" t="s">
        <v>16</v>
      </c>
      <c r="O174" s="349">
        <v>11363</v>
      </c>
      <c r="P174" s="349">
        <v>30000</v>
      </c>
      <c r="Q174" s="349" t="s">
        <v>25</v>
      </c>
      <c r="R174" s="349"/>
      <c r="S174" s="24"/>
      <c r="T174" s="223"/>
      <c r="U174" s="392"/>
      <c r="V174" s="379"/>
      <c r="W174" s="380"/>
    </row>
    <row r="175" spans="1:23" s="10" customFormat="1" x14ac:dyDescent="0.35">
      <c r="A175" s="601"/>
      <c r="B175" s="580"/>
      <c r="C175" s="410"/>
      <c r="D175" s="410"/>
      <c r="E175" s="410"/>
      <c r="F175" s="410"/>
      <c r="G175" s="577"/>
      <c r="H175" s="580"/>
      <c r="I175" s="580"/>
      <c r="J175" s="580"/>
      <c r="K175" s="580"/>
      <c r="L175" s="577"/>
      <c r="M175" s="27" t="s">
        <v>24</v>
      </c>
      <c r="N175" s="350" t="s">
        <v>17</v>
      </c>
      <c r="O175" s="350">
        <v>11363</v>
      </c>
      <c r="P175" s="350">
        <v>30000</v>
      </c>
      <c r="Q175" s="350" t="s">
        <v>27</v>
      </c>
      <c r="R175" s="350"/>
      <c r="S175" s="30"/>
      <c r="T175" s="88"/>
      <c r="U175" s="378"/>
      <c r="V175" s="379"/>
      <c r="W175" s="380"/>
    </row>
    <row r="176" spans="1:23" s="10" customFormat="1" ht="23" thickBot="1" x14ac:dyDescent="0.4">
      <c r="A176" s="602"/>
      <c r="B176" s="581"/>
      <c r="C176" s="32"/>
      <c r="D176" s="32"/>
      <c r="E176" s="32"/>
      <c r="F176" s="32"/>
      <c r="G176" s="578"/>
      <c r="H176" s="581"/>
      <c r="I176" s="581"/>
      <c r="J176" s="581"/>
      <c r="K176" s="581"/>
      <c r="L176" s="578"/>
      <c r="M176" s="53" t="s">
        <v>24</v>
      </c>
      <c r="N176" s="351" t="s">
        <v>30</v>
      </c>
      <c r="O176" s="351">
        <v>11363</v>
      </c>
      <c r="P176" s="351">
        <v>30000</v>
      </c>
      <c r="Q176" s="351" t="s">
        <v>31</v>
      </c>
      <c r="R176" s="370"/>
      <c r="S176" s="40"/>
      <c r="T176" s="242"/>
      <c r="U176" s="378"/>
      <c r="V176" s="379"/>
      <c r="W176" s="380"/>
    </row>
    <row r="177" spans="1:23" s="10" customFormat="1" ht="18.5" customHeight="1" x14ac:dyDescent="0.35">
      <c r="A177" s="600" t="s">
        <v>170</v>
      </c>
      <c r="B177" s="579" t="s">
        <v>171</v>
      </c>
      <c r="C177" s="410"/>
      <c r="D177" s="410"/>
      <c r="E177" s="410"/>
      <c r="F177" s="410"/>
      <c r="G177" s="576" t="s">
        <v>241</v>
      </c>
      <c r="H177" s="579"/>
      <c r="I177" s="579"/>
      <c r="J177" s="579"/>
      <c r="K177" s="579"/>
      <c r="L177" s="576"/>
      <c r="M177" s="16" t="s">
        <v>24</v>
      </c>
      <c r="N177" s="349" t="s">
        <v>16</v>
      </c>
      <c r="O177" s="349">
        <v>11363</v>
      </c>
      <c r="P177" s="349">
        <v>30000</v>
      </c>
      <c r="Q177" s="349" t="s">
        <v>25</v>
      </c>
      <c r="R177" s="349"/>
      <c r="S177" s="24"/>
      <c r="T177" s="223"/>
      <c r="U177" s="378"/>
      <c r="V177" s="379"/>
      <c r="W177" s="380"/>
    </row>
    <row r="178" spans="1:23" s="10" customFormat="1" x14ac:dyDescent="0.35">
      <c r="A178" s="601"/>
      <c r="B178" s="580"/>
      <c r="C178" s="410"/>
      <c r="D178" s="410"/>
      <c r="E178" s="410"/>
      <c r="F178" s="410"/>
      <c r="G178" s="577"/>
      <c r="H178" s="580"/>
      <c r="I178" s="580"/>
      <c r="J178" s="580"/>
      <c r="K178" s="580"/>
      <c r="L178" s="577"/>
      <c r="M178" s="27" t="s">
        <v>24</v>
      </c>
      <c r="N178" s="350" t="s">
        <v>17</v>
      </c>
      <c r="O178" s="350">
        <v>11363</v>
      </c>
      <c r="P178" s="350">
        <v>30000</v>
      </c>
      <c r="Q178" s="350" t="s">
        <v>27</v>
      </c>
      <c r="R178" s="350"/>
      <c r="S178" s="30"/>
      <c r="T178" s="88"/>
      <c r="U178" s="378"/>
      <c r="V178" s="379"/>
      <c r="W178" s="380"/>
    </row>
    <row r="179" spans="1:23" s="10" customFormat="1" ht="23" thickBot="1" x14ac:dyDescent="0.4">
      <c r="A179" s="602"/>
      <c r="B179" s="581"/>
      <c r="C179" s="32"/>
      <c r="D179" s="32"/>
      <c r="E179" s="32"/>
      <c r="F179" s="32"/>
      <c r="G179" s="578"/>
      <c r="H179" s="581"/>
      <c r="I179" s="581"/>
      <c r="J179" s="581"/>
      <c r="K179" s="581"/>
      <c r="L179" s="578"/>
      <c r="M179" s="53" t="s">
        <v>24</v>
      </c>
      <c r="N179" s="351" t="s">
        <v>30</v>
      </c>
      <c r="O179" s="351">
        <v>11363</v>
      </c>
      <c r="P179" s="351">
        <v>30000</v>
      </c>
      <c r="Q179" s="351" t="s">
        <v>31</v>
      </c>
      <c r="R179" s="351"/>
      <c r="S179" s="40"/>
      <c r="T179" s="242"/>
      <c r="U179" s="378"/>
      <c r="V179" s="379"/>
      <c r="W179" s="380"/>
    </row>
    <row r="180" spans="1:23" s="10" customFormat="1" x14ac:dyDescent="0.35">
      <c r="A180" s="600" t="s">
        <v>174</v>
      </c>
      <c r="B180" s="579" t="s">
        <v>175</v>
      </c>
      <c r="C180" s="410"/>
      <c r="D180" s="410"/>
      <c r="E180" s="410"/>
      <c r="F180" s="410"/>
      <c r="G180" s="576" t="s">
        <v>241</v>
      </c>
      <c r="H180" s="579" t="s">
        <v>241</v>
      </c>
      <c r="I180" s="579" t="s">
        <v>241</v>
      </c>
      <c r="J180" s="579" t="s">
        <v>241</v>
      </c>
      <c r="K180" s="579" t="s">
        <v>241</v>
      </c>
      <c r="L180" s="576" t="s">
        <v>241</v>
      </c>
      <c r="M180" s="16" t="s">
        <v>24</v>
      </c>
      <c r="N180" s="349" t="s">
        <v>16</v>
      </c>
      <c r="O180" s="349">
        <v>11363</v>
      </c>
      <c r="P180" s="349">
        <v>30000</v>
      </c>
      <c r="Q180" s="349" t="s">
        <v>25</v>
      </c>
      <c r="R180" s="349"/>
      <c r="S180" s="24"/>
      <c r="T180" s="223"/>
      <c r="U180" s="378"/>
      <c r="V180" s="379"/>
      <c r="W180" s="380"/>
    </row>
    <row r="181" spans="1:23" s="10" customFormat="1" x14ac:dyDescent="0.35">
      <c r="A181" s="601"/>
      <c r="B181" s="580"/>
      <c r="C181" s="410"/>
      <c r="D181" s="410"/>
      <c r="E181" s="410"/>
      <c r="F181" s="410"/>
      <c r="G181" s="577"/>
      <c r="H181" s="580"/>
      <c r="I181" s="580"/>
      <c r="J181" s="580"/>
      <c r="K181" s="580"/>
      <c r="L181" s="577"/>
      <c r="M181" s="27" t="s">
        <v>24</v>
      </c>
      <c r="N181" s="350" t="s">
        <v>17</v>
      </c>
      <c r="O181" s="350">
        <v>11363</v>
      </c>
      <c r="P181" s="350">
        <v>30000</v>
      </c>
      <c r="Q181" s="350" t="s">
        <v>27</v>
      </c>
      <c r="R181" s="358"/>
      <c r="S181" s="86"/>
      <c r="T181" s="221"/>
      <c r="U181" s="378"/>
      <c r="V181" s="379"/>
      <c r="W181" s="380"/>
    </row>
    <row r="182" spans="1:23" s="10" customFormat="1" ht="23" thickBot="1" x14ac:dyDescent="0.4">
      <c r="A182" s="602"/>
      <c r="B182" s="581"/>
      <c r="C182" s="32"/>
      <c r="D182" s="32"/>
      <c r="E182" s="32"/>
      <c r="F182" s="32"/>
      <c r="G182" s="578"/>
      <c r="H182" s="581"/>
      <c r="I182" s="581"/>
      <c r="J182" s="581"/>
      <c r="K182" s="581"/>
      <c r="L182" s="578"/>
      <c r="M182" s="53" t="s">
        <v>24</v>
      </c>
      <c r="N182" s="351" t="s">
        <v>30</v>
      </c>
      <c r="O182" s="351">
        <v>11363</v>
      </c>
      <c r="P182" s="351">
        <v>30000</v>
      </c>
      <c r="Q182" s="351" t="s">
        <v>31</v>
      </c>
      <c r="R182" s="370"/>
      <c r="S182" s="35"/>
      <c r="T182" s="222"/>
      <c r="U182" s="378"/>
      <c r="V182" s="379"/>
      <c r="W182" s="380"/>
    </row>
    <row r="183" spans="1:23" s="10" customFormat="1" ht="27" customHeight="1" thickBot="1" x14ac:dyDescent="0.4">
      <c r="A183" s="608" t="s">
        <v>179</v>
      </c>
      <c r="B183" s="609"/>
      <c r="C183" s="130"/>
      <c r="D183" s="130"/>
      <c r="E183" s="130"/>
      <c r="F183" s="130"/>
      <c r="G183" s="130"/>
      <c r="H183" s="130"/>
      <c r="I183" s="130"/>
      <c r="J183" s="130"/>
      <c r="K183" s="130"/>
      <c r="L183" s="130"/>
      <c r="M183" s="130"/>
      <c r="N183" s="130"/>
      <c r="O183" s="130"/>
      <c r="P183" s="130"/>
      <c r="Q183" s="130"/>
      <c r="R183" s="131"/>
      <c r="S183" s="132">
        <f>SUM(S164:S182)</f>
        <v>50000</v>
      </c>
      <c r="T183" s="239">
        <f>SUM(T164:T182)</f>
        <v>47000</v>
      </c>
      <c r="U183" s="378"/>
      <c r="V183" s="379"/>
      <c r="W183" s="380"/>
    </row>
    <row r="184" spans="1:23" s="10" customFormat="1" ht="28.5" customHeight="1" thickBot="1" x14ac:dyDescent="0.4">
      <c r="A184" s="83" t="s">
        <v>180</v>
      </c>
      <c r="B184" s="520" t="s">
        <v>181</v>
      </c>
      <c r="C184" s="520"/>
      <c r="D184" s="520"/>
      <c r="E184" s="520"/>
      <c r="F184" s="520"/>
      <c r="G184" s="520"/>
      <c r="H184" s="520"/>
      <c r="I184" s="520"/>
      <c r="J184" s="520"/>
      <c r="K184" s="520"/>
      <c r="L184" s="520"/>
      <c r="M184" s="520"/>
      <c r="N184" s="520"/>
      <c r="O184" s="520"/>
      <c r="P184" s="520"/>
      <c r="Q184" s="520"/>
      <c r="R184" s="520"/>
      <c r="S184" s="520"/>
      <c r="T184" s="521"/>
      <c r="U184" s="378"/>
      <c r="V184" s="379"/>
      <c r="W184" s="380"/>
    </row>
    <row r="185" spans="1:23" s="10" customFormat="1" ht="30" customHeight="1" thickBot="1" x14ac:dyDescent="0.4">
      <c r="A185" s="495" t="s">
        <v>182</v>
      </c>
      <c r="B185" s="498" t="s">
        <v>183</v>
      </c>
      <c r="C185" s="410"/>
      <c r="D185" s="410"/>
      <c r="E185" s="410"/>
      <c r="F185" s="410"/>
      <c r="G185" s="576" t="s">
        <v>241</v>
      </c>
      <c r="H185" s="579"/>
      <c r="I185" s="579"/>
      <c r="J185" s="579"/>
      <c r="K185" s="579"/>
      <c r="L185" s="579"/>
      <c r="M185" s="45" t="s">
        <v>24</v>
      </c>
      <c r="N185" s="358" t="s">
        <v>16</v>
      </c>
      <c r="O185" s="358">
        <v>11363</v>
      </c>
      <c r="P185" s="358">
        <v>30000</v>
      </c>
      <c r="Q185" s="358" t="s">
        <v>25</v>
      </c>
      <c r="R185" s="349"/>
      <c r="S185" s="24"/>
      <c r="T185" s="223"/>
      <c r="U185" s="378"/>
      <c r="V185" s="379"/>
      <c r="W185" s="380"/>
    </row>
    <row r="186" spans="1:23" s="10" customFormat="1" ht="23" thickBot="1" x14ac:dyDescent="0.4">
      <c r="A186" s="496"/>
      <c r="B186" s="499"/>
      <c r="C186" s="410"/>
      <c r="D186" s="410"/>
      <c r="E186" s="410"/>
      <c r="F186" s="410"/>
      <c r="G186" s="577"/>
      <c r="H186" s="580"/>
      <c r="I186" s="580"/>
      <c r="J186" s="580"/>
      <c r="K186" s="580"/>
      <c r="L186" s="580"/>
      <c r="M186" s="27" t="s">
        <v>24</v>
      </c>
      <c r="N186" s="350" t="s">
        <v>17</v>
      </c>
      <c r="O186" s="350">
        <v>11363</v>
      </c>
      <c r="P186" s="350">
        <v>30000</v>
      </c>
      <c r="Q186" s="350" t="s">
        <v>27</v>
      </c>
      <c r="R186" s="349"/>
      <c r="S186" s="30"/>
      <c r="T186" s="88"/>
      <c r="U186" s="378"/>
      <c r="V186" s="379"/>
      <c r="W186" s="380"/>
    </row>
    <row r="187" spans="1:23" s="10" customFormat="1" ht="23" thickBot="1" x14ac:dyDescent="0.4">
      <c r="A187" s="497"/>
      <c r="B187" s="500"/>
      <c r="C187" s="32"/>
      <c r="D187" s="32"/>
      <c r="E187" s="32"/>
      <c r="F187" s="32"/>
      <c r="G187" s="578"/>
      <c r="H187" s="581"/>
      <c r="I187" s="581"/>
      <c r="J187" s="581"/>
      <c r="K187" s="581"/>
      <c r="L187" s="581"/>
      <c r="M187" s="53" t="s">
        <v>24</v>
      </c>
      <c r="N187" s="351" t="s">
        <v>30</v>
      </c>
      <c r="O187" s="351">
        <v>11363</v>
      </c>
      <c r="P187" s="351">
        <v>30000</v>
      </c>
      <c r="Q187" s="351" t="s">
        <v>31</v>
      </c>
      <c r="R187" s="349"/>
      <c r="S187" s="35"/>
      <c r="T187" s="242"/>
      <c r="U187" s="378"/>
      <c r="V187" s="379"/>
      <c r="W187" s="380"/>
    </row>
    <row r="188" spans="1:23" s="10" customFormat="1" x14ac:dyDescent="0.35">
      <c r="A188" s="495" t="s">
        <v>185</v>
      </c>
      <c r="B188" s="597" t="s">
        <v>186</v>
      </c>
      <c r="C188" s="410"/>
      <c r="D188" s="410"/>
      <c r="E188" s="410"/>
      <c r="F188" s="410"/>
      <c r="G188" s="576"/>
      <c r="H188" s="579"/>
      <c r="I188" s="579"/>
      <c r="J188" s="579" t="s">
        <v>241</v>
      </c>
      <c r="K188" s="579"/>
      <c r="L188" s="576"/>
      <c r="M188" s="16" t="s">
        <v>24</v>
      </c>
      <c r="N188" s="349" t="s">
        <v>16</v>
      </c>
      <c r="O188" s="349">
        <v>11363</v>
      </c>
      <c r="P188" s="349">
        <v>30000</v>
      </c>
      <c r="Q188" s="349" t="s">
        <v>25</v>
      </c>
      <c r="R188" s="349"/>
      <c r="S188" s="24"/>
      <c r="T188" s="223"/>
      <c r="U188" s="378"/>
      <c r="V188" s="379"/>
      <c r="W188" s="380"/>
    </row>
    <row r="189" spans="1:23" s="10" customFormat="1" x14ac:dyDescent="0.35">
      <c r="A189" s="496"/>
      <c r="B189" s="598"/>
      <c r="C189" s="410"/>
      <c r="D189" s="410"/>
      <c r="E189" s="410"/>
      <c r="F189" s="410"/>
      <c r="G189" s="577"/>
      <c r="H189" s="580"/>
      <c r="I189" s="580"/>
      <c r="J189" s="580"/>
      <c r="K189" s="580"/>
      <c r="L189" s="577"/>
      <c r="M189" s="27" t="s">
        <v>24</v>
      </c>
      <c r="N189" s="350" t="s">
        <v>17</v>
      </c>
      <c r="O189" s="350">
        <v>11363</v>
      </c>
      <c r="P189" s="350">
        <v>30000</v>
      </c>
      <c r="Q189" s="350" t="s">
        <v>27</v>
      </c>
      <c r="R189" s="350"/>
      <c r="S189" s="30"/>
      <c r="T189" s="88"/>
      <c r="U189" s="378"/>
      <c r="V189" s="379"/>
      <c r="W189" s="380"/>
    </row>
    <row r="190" spans="1:23" s="10" customFormat="1" ht="23" thickBot="1" x14ac:dyDescent="0.4">
      <c r="A190" s="497"/>
      <c r="B190" s="599"/>
      <c r="C190" s="32"/>
      <c r="D190" s="32"/>
      <c r="E190" s="32"/>
      <c r="F190" s="32"/>
      <c r="G190" s="578"/>
      <c r="H190" s="581"/>
      <c r="I190" s="581"/>
      <c r="J190" s="581"/>
      <c r="K190" s="581"/>
      <c r="L190" s="578"/>
      <c r="M190" s="53" t="s">
        <v>24</v>
      </c>
      <c r="N190" s="351" t="s">
        <v>30</v>
      </c>
      <c r="O190" s="351">
        <v>11363</v>
      </c>
      <c r="P190" s="351">
        <v>30000</v>
      </c>
      <c r="Q190" s="351" t="s">
        <v>31</v>
      </c>
      <c r="R190" s="108"/>
      <c r="S190" s="35"/>
      <c r="T190" s="222"/>
      <c r="U190" s="378"/>
      <c r="V190" s="379"/>
      <c r="W190" s="380"/>
    </row>
    <row r="191" spans="1:23" s="10" customFormat="1" ht="30" customHeight="1" x14ac:dyDescent="0.35">
      <c r="A191" s="495" t="s">
        <v>188</v>
      </c>
      <c r="B191" s="498" t="s">
        <v>189</v>
      </c>
      <c r="C191" s="410"/>
      <c r="D191" s="410"/>
      <c r="E191" s="410"/>
      <c r="F191" s="410"/>
      <c r="G191" s="576"/>
      <c r="H191" s="579" t="s">
        <v>241</v>
      </c>
      <c r="I191" s="579" t="s">
        <v>241</v>
      </c>
      <c r="J191" s="579" t="s">
        <v>241</v>
      </c>
      <c r="K191" s="579" t="s">
        <v>241</v>
      </c>
      <c r="L191" s="576" t="s">
        <v>241</v>
      </c>
      <c r="M191" s="45" t="s">
        <v>24</v>
      </c>
      <c r="N191" s="358" t="s">
        <v>16</v>
      </c>
      <c r="O191" s="358">
        <v>11363</v>
      </c>
      <c r="P191" s="358">
        <v>30000</v>
      </c>
      <c r="Q191" s="358" t="s">
        <v>25</v>
      </c>
      <c r="R191" s="358"/>
      <c r="S191" s="24"/>
      <c r="T191" s="223"/>
      <c r="U191" s="392"/>
      <c r="V191" s="379"/>
      <c r="W191" s="380"/>
    </row>
    <row r="192" spans="1:23" s="10" customFormat="1" x14ac:dyDescent="0.35">
      <c r="A192" s="496"/>
      <c r="B192" s="499"/>
      <c r="C192" s="410"/>
      <c r="D192" s="410"/>
      <c r="E192" s="410"/>
      <c r="F192" s="410"/>
      <c r="G192" s="577"/>
      <c r="H192" s="580"/>
      <c r="I192" s="580"/>
      <c r="J192" s="580"/>
      <c r="K192" s="580"/>
      <c r="L192" s="577"/>
      <c r="M192" s="27"/>
      <c r="N192" s="350"/>
      <c r="O192" s="350"/>
      <c r="P192" s="350"/>
      <c r="Q192" s="350"/>
      <c r="R192" s="350"/>
      <c r="S192" s="30"/>
      <c r="T192" s="88"/>
      <c r="U192" s="392"/>
      <c r="V192" s="379"/>
      <c r="W192" s="380"/>
    </row>
    <row r="193" spans="1:23" s="10" customFormat="1" x14ac:dyDescent="0.35">
      <c r="A193" s="496"/>
      <c r="B193" s="499"/>
      <c r="C193" s="410"/>
      <c r="D193" s="410"/>
      <c r="E193" s="410"/>
      <c r="F193" s="410"/>
      <c r="G193" s="577"/>
      <c r="H193" s="580"/>
      <c r="I193" s="580"/>
      <c r="J193" s="580"/>
      <c r="K193" s="580"/>
      <c r="L193" s="577"/>
      <c r="M193" s="27"/>
      <c r="N193" s="350"/>
      <c r="O193" s="350"/>
      <c r="P193" s="350"/>
      <c r="Q193" s="350"/>
      <c r="R193" s="369"/>
      <c r="S193" s="30"/>
      <c r="T193" s="88"/>
      <c r="U193" s="392"/>
      <c r="V193" s="379"/>
      <c r="W193" s="380"/>
    </row>
    <row r="194" spans="1:23" s="10" customFormat="1" x14ac:dyDescent="0.35">
      <c r="A194" s="496"/>
      <c r="B194" s="499"/>
      <c r="C194" s="410"/>
      <c r="D194" s="410"/>
      <c r="E194" s="410"/>
      <c r="F194" s="410"/>
      <c r="G194" s="577"/>
      <c r="H194" s="580"/>
      <c r="I194" s="580"/>
      <c r="J194" s="580"/>
      <c r="K194" s="580"/>
      <c r="L194" s="577"/>
      <c r="M194" s="27"/>
      <c r="N194" s="350"/>
      <c r="O194" s="350"/>
      <c r="P194" s="350"/>
      <c r="Q194" s="350"/>
      <c r="R194" s="350"/>
      <c r="S194" s="30"/>
      <c r="T194" s="88"/>
      <c r="U194" s="392"/>
      <c r="V194" s="379"/>
      <c r="W194" s="380"/>
    </row>
    <row r="195" spans="1:23" s="10" customFormat="1" x14ac:dyDescent="0.35">
      <c r="A195" s="496"/>
      <c r="B195" s="499"/>
      <c r="C195" s="410"/>
      <c r="D195" s="410"/>
      <c r="E195" s="410"/>
      <c r="F195" s="410"/>
      <c r="G195" s="577"/>
      <c r="H195" s="580"/>
      <c r="I195" s="580"/>
      <c r="J195" s="580"/>
      <c r="K195" s="580"/>
      <c r="L195" s="577"/>
      <c r="M195" s="27" t="s">
        <v>24</v>
      </c>
      <c r="N195" s="350" t="s">
        <v>17</v>
      </c>
      <c r="O195" s="350">
        <v>11363</v>
      </c>
      <c r="P195" s="350">
        <v>30000</v>
      </c>
      <c r="Q195" s="350" t="s">
        <v>27</v>
      </c>
      <c r="R195" s="350"/>
      <c r="S195" s="137"/>
      <c r="T195" s="241"/>
      <c r="U195" s="378"/>
      <c r="V195" s="379"/>
      <c r="W195" s="380"/>
    </row>
    <row r="196" spans="1:23" s="10" customFormat="1" x14ac:dyDescent="0.35">
      <c r="A196" s="496"/>
      <c r="B196" s="499"/>
      <c r="C196" s="410"/>
      <c r="D196" s="410"/>
      <c r="E196" s="410"/>
      <c r="F196" s="410"/>
      <c r="G196" s="577"/>
      <c r="H196" s="580"/>
      <c r="I196" s="580"/>
      <c r="J196" s="580"/>
      <c r="K196" s="580"/>
      <c r="L196" s="577"/>
      <c r="M196" s="27"/>
      <c r="N196" s="350"/>
      <c r="O196" s="350"/>
      <c r="P196" s="350"/>
      <c r="Q196" s="350"/>
      <c r="R196" s="350"/>
      <c r="S196" s="137"/>
      <c r="T196" s="241"/>
      <c r="U196" s="378"/>
      <c r="V196" s="379"/>
      <c r="W196" s="380"/>
    </row>
    <row r="197" spans="1:23" s="10" customFormat="1" x14ac:dyDescent="0.35">
      <c r="A197" s="496"/>
      <c r="B197" s="499"/>
      <c r="C197" s="410"/>
      <c r="D197" s="410"/>
      <c r="E197" s="410"/>
      <c r="F197" s="410"/>
      <c r="G197" s="577"/>
      <c r="H197" s="580"/>
      <c r="I197" s="580"/>
      <c r="J197" s="580"/>
      <c r="K197" s="580"/>
      <c r="L197" s="577"/>
      <c r="M197" s="27"/>
      <c r="N197" s="350"/>
      <c r="O197" s="350"/>
      <c r="P197" s="350"/>
      <c r="Q197" s="350"/>
      <c r="R197" s="369"/>
      <c r="S197" s="137"/>
      <c r="T197" s="241"/>
      <c r="U197" s="378"/>
      <c r="V197" s="379"/>
      <c r="W197" s="380"/>
    </row>
    <row r="198" spans="1:23" s="10" customFormat="1" x14ac:dyDescent="0.35">
      <c r="A198" s="496"/>
      <c r="B198" s="499"/>
      <c r="C198" s="410"/>
      <c r="D198" s="410"/>
      <c r="E198" s="410"/>
      <c r="F198" s="410"/>
      <c r="G198" s="577"/>
      <c r="H198" s="580"/>
      <c r="I198" s="580"/>
      <c r="J198" s="580"/>
      <c r="K198" s="580"/>
      <c r="L198" s="577"/>
      <c r="M198" s="27"/>
      <c r="N198" s="350"/>
      <c r="O198" s="350"/>
      <c r="P198" s="350"/>
      <c r="Q198" s="350"/>
      <c r="R198" s="350"/>
      <c r="S198" s="137"/>
      <c r="T198" s="241"/>
      <c r="U198" s="378"/>
      <c r="V198" s="379"/>
      <c r="W198" s="380"/>
    </row>
    <row r="199" spans="1:23" s="10" customFormat="1" x14ac:dyDescent="0.35">
      <c r="A199" s="496"/>
      <c r="B199" s="499"/>
      <c r="C199" s="410"/>
      <c r="D199" s="410"/>
      <c r="E199" s="410"/>
      <c r="F199" s="410"/>
      <c r="G199" s="577"/>
      <c r="H199" s="580"/>
      <c r="I199" s="580"/>
      <c r="J199" s="580"/>
      <c r="K199" s="580"/>
      <c r="L199" s="577"/>
      <c r="M199" s="27" t="s">
        <v>24</v>
      </c>
      <c r="N199" s="350" t="s">
        <v>30</v>
      </c>
      <c r="O199" s="350">
        <v>11363</v>
      </c>
      <c r="P199" s="350">
        <v>30000</v>
      </c>
      <c r="Q199" s="350" t="s">
        <v>31</v>
      </c>
      <c r="R199" s="350"/>
      <c r="S199" s="137"/>
      <c r="T199" s="241"/>
      <c r="U199" s="378"/>
      <c r="V199" s="379"/>
      <c r="W199" s="380"/>
    </row>
    <row r="200" spans="1:23" s="10" customFormat="1" x14ac:dyDescent="0.35">
      <c r="A200" s="496"/>
      <c r="B200" s="499"/>
      <c r="C200" s="410"/>
      <c r="D200" s="410"/>
      <c r="E200" s="410"/>
      <c r="F200" s="410"/>
      <c r="G200" s="577"/>
      <c r="H200" s="580"/>
      <c r="I200" s="580"/>
      <c r="J200" s="580"/>
      <c r="K200" s="580"/>
      <c r="L200" s="577"/>
      <c r="M200" s="27"/>
      <c r="N200" s="350"/>
      <c r="O200" s="350"/>
      <c r="P200" s="350"/>
      <c r="Q200" s="350"/>
      <c r="R200" s="350"/>
      <c r="S200" s="137"/>
      <c r="T200" s="241"/>
      <c r="U200" s="378"/>
      <c r="V200" s="379"/>
      <c r="W200" s="380"/>
    </row>
    <row r="201" spans="1:23" s="10" customFormat="1" x14ac:dyDescent="0.35">
      <c r="A201" s="496"/>
      <c r="B201" s="499"/>
      <c r="C201" s="410"/>
      <c r="D201" s="410"/>
      <c r="E201" s="410"/>
      <c r="F201" s="410"/>
      <c r="G201" s="577"/>
      <c r="H201" s="580"/>
      <c r="I201" s="580"/>
      <c r="J201" s="580"/>
      <c r="K201" s="580"/>
      <c r="L201" s="577"/>
      <c r="M201" s="64"/>
      <c r="N201" s="63"/>
      <c r="O201" s="63"/>
      <c r="P201" s="63"/>
      <c r="Q201" s="63"/>
      <c r="R201" s="369"/>
      <c r="S201" s="50"/>
      <c r="T201" s="214"/>
      <c r="U201" s="378"/>
      <c r="V201" s="379"/>
      <c r="W201" s="380"/>
    </row>
    <row r="202" spans="1:23" s="10" customFormat="1" ht="23" thickBot="1" x14ac:dyDescent="0.4">
      <c r="A202" s="497"/>
      <c r="B202" s="500"/>
      <c r="C202" s="32"/>
      <c r="D202" s="32"/>
      <c r="E202" s="32"/>
      <c r="F202" s="32"/>
      <c r="G202" s="578"/>
      <c r="H202" s="581"/>
      <c r="I202" s="581"/>
      <c r="J202" s="581"/>
      <c r="K202" s="581"/>
      <c r="L202" s="578"/>
      <c r="M202" s="53"/>
      <c r="N202" s="351"/>
      <c r="O202" s="351"/>
      <c r="P202" s="351"/>
      <c r="Q202" s="351"/>
      <c r="R202" s="351"/>
      <c r="S202" s="40"/>
      <c r="T202" s="242"/>
      <c r="U202" s="378"/>
      <c r="V202" s="379"/>
      <c r="W202" s="380"/>
    </row>
    <row r="203" spans="1:23" s="10" customFormat="1" x14ac:dyDescent="0.35">
      <c r="A203" s="495" t="s">
        <v>193</v>
      </c>
      <c r="B203" s="597" t="s">
        <v>194</v>
      </c>
      <c r="C203" s="125"/>
      <c r="D203" s="125"/>
      <c r="E203" s="125"/>
      <c r="F203" s="125"/>
      <c r="G203" s="576"/>
      <c r="H203" s="579"/>
      <c r="I203" s="579"/>
      <c r="J203" s="579"/>
      <c r="K203" s="579"/>
      <c r="L203" s="576" t="s">
        <v>241</v>
      </c>
      <c r="M203" s="16" t="s">
        <v>24</v>
      </c>
      <c r="N203" s="349" t="s">
        <v>16</v>
      </c>
      <c r="O203" s="349">
        <v>11363</v>
      </c>
      <c r="P203" s="349">
        <v>30000</v>
      </c>
      <c r="Q203" s="349" t="s">
        <v>25</v>
      </c>
      <c r="R203" s="349"/>
      <c r="S203" s="127"/>
      <c r="T203" s="223"/>
      <c r="U203" s="378"/>
      <c r="V203" s="379"/>
      <c r="W203" s="380"/>
    </row>
    <row r="204" spans="1:23" s="10" customFormat="1" x14ac:dyDescent="0.35">
      <c r="A204" s="496"/>
      <c r="B204" s="598"/>
      <c r="C204" s="410"/>
      <c r="D204" s="410"/>
      <c r="E204" s="410"/>
      <c r="F204" s="410"/>
      <c r="G204" s="577"/>
      <c r="H204" s="580"/>
      <c r="I204" s="580"/>
      <c r="J204" s="580"/>
      <c r="K204" s="580"/>
      <c r="L204" s="577"/>
      <c r="M204" s="27" t="s">
        <v>24</v>
      </c>
      <c r="N204" s="350" t="s">
        <v>17</v>
      </c>
      <c r="O204" s="350">
        <v>11363</v>
      </c>
      <c r="P204" s="350">
        <v>30000</v>
      </c>
      <c r="Q204" s="350" t="s">
        <v>27</v>
      </c>
      <c r="R204" s="350"/>
      <c r="S204" s="137"/>
      <c r="T204" s="88"/>
      <c r="U204" s="378"/>
      <c r="V204" s="379"/>
      <c r="W204" s="380"/>
    </row>
    <row r="205" spans="1:23" s="10" customFormat="1" ht="23" thickBot="1" x14ac:dyDescent="0.4">
      <c r="A205" s="497"/>
      <c r="B205" s="599"/>
      <c r="C205" s="32"/>
      <c r="D205" s="32"/>
      <c r="E205" s="32"/>
      <c r="F205" s="32"/>
      <c r="G205" s="578"/>
      <c r="H205" s="581"/>
      <c r="I205" s="581"/>
      <c r="J205" s="581"/>
      <c r="K205" s="581"/>
      <c r="L205" s="578"/>
      <c r="M205" s="53" t="s">
        <v>24</v>
      </c>
      <c r="N205" s="351" t="s">
        <v>30</v>
      </c>
      <c r="O205" s="351">
        <v>11363</v>
      </c>
      <c r="P205" s="351">
        <v>30000</v>
      </c>
      <c r="Q205" s="351" t="s">
        <v>31</v>
      </c>
      <c r="R205" s="108"/>
      <c r="S205" s="40"/>
      <c r="T205" s="222"/>
      <c r="U205" s="378"/>
      <c r="V205" s="379"/>
      <c r="W205" s="380"/>
    </row>
    <row r="206" spans="1:23" s="10" customFormat="1" ht="27.75" customHeight="1" thickBot="1" x14ac:dyDescent="0.4">
      <c r="A206" s="608" t="s">
        <v>195</v>
      </c>
      <c r="B206" s="609"/>
      <c r="C206" s="130"/>
      <c r="D206" s="130"/>
      <c r="E206" s="130"/>
      <c r="F206" s="130"/>
      <c r="G206" s="130"/>
      <c r="H206" s="130"/>
      <c r="I206" s="130"/>
      <c r="J206" s="130"/>
      <c r="K206" s="130"/>
      <c r="L206" s="130"/>
      <c r="M206" s="130"/>
      <c r="N206" s="130"/>
      <c r="O206" s="130"/>
      <c r="P206" s="130"/>
      <c r="Q206" s="130"/>
      <c r="R206" s="131"/>
      <c r="S206" s="132">
        <f>SUM(S185:S205)</f>
        <v>0</v>
      </c>
      <c r="T206" s="239">
        <f>SUM(T185:T205)</f>
        <v>0</v>
      </c>
      <c r="U206" s="378"/>
      <c r="V206" s="379"/>
      <c r="W206" s="380"/>
    </row>
    <row r="207" spans="1:23" s="10" customFormat="1" ht="20.25" customHeight="1" x14ac:dyDescent="0.35">
      <c r="A207" s="501" t="s">
        <v>196</v>
      </c>
      <c r="B207" s="502"/>
      <c r="C207" s="349"/>
      <c r="D207" s="349"/>
      <c r="E207" s="349"/>
      <c r="F207" s="349"/>
      <c r="G207" s="349"/>
      <c r="H207" s="349"/>
      <c r="I207" s="349"/>
      <c r="J207" s="349"/>
      <c r="K207" s="349"/>
      <c r="L207" s="349"/>
      <c r="M207" s="16"/>
      <c r="N207" s="349"/>
      <c r="O207" s="349"/>
      <c r="P207" s="349"/>
      <c r="Q207" s="349"/>
      <c r="R207" s="349"/>
      <c r="S207" s="61">
        <f>S206+S183</f>
        <v>50000</v>
      </c>
      <c r="T207" s="216">
        <f>T206+T183</f>
        <v>47000</v>
      </c>
      <c r="U207" s="378"/>
      <c r="V207" s="379"/>
      <c r="W207" s="380"/>
    </row>
    <row r="208" spans="1:23" s="10" customFormat="1" ht="25.5" customHeight="1" thickBot="1" x14ac:dyDescent="0.4">
      <c r="A208" s="592" t="s">
        <v>197</v>
      </c>
      <c r="B208" s="593"/>
      <c r="C208" s="63"/>
      <c r="D208" s="63"/>
      <c r="E208" s="63"/>
      <c r="F208" s="63"/>
      <c r="G208" s="63" t="s">
        <v>241</v>
      </c>
      <c r="H208" s="63" t="s">
        <v>241</v>
      </c>
      <c r="I208" s="63" t="s">
        <v>241</v>
      </c>
      <c r="J208" s="63" t="s">
        <v>241</v>
      </c>
      <c r="K208" s="63" t="s">
        <v>241</v>
      </c>
      <c r="L208" s="63" t="s">
        <v>241</v>
      </c>
      <c r="M208" s="64" t="s">
        <v>24</v>
      </c>
      <c r="N208" s="63"/>
      <c r="O208" s="63">
        <v>11363</v>
      </c>
      <c r="P208" s="63">
        <v>30000</v>
      </c>
      <c r="Q208" s="63"/>
      <c r="R208" s="63" t="s">
        <v>55</v>
      </c>
      <c r="S208" s="63">
        <f>7/100*S207</f>
        <v>3500.0000000000005</v>
      </c>
      <c r="T208" s="217">
        <f>7/100*T207</f>
        <v>3290.0000000000005</v>
      </c>
      <c r="U208" s="378"/>
      <c r="V208" s="379"/>
      <c r="W208" s="380"/>
    </row>
    <row r="209" spans="1:23" s="10" customFormat="1" ht="35.25" customHeight="1" thickBot="1" x14ac:dyDescent="0.4">
      <c r="A209" s="516" t="s">
        <v>198</v>
      </c>
      <c r="B209" s="517"/>
      <c r="C209" s="517"/>
      <c r="D209" s="517"/>
      <c r="E209" s="517"/>
      <c r="F209" s="517"/>
      <c r="G209" s="517"/>
      <c r="H209" s="517"/>
      <c r="I209" s="517"/>
      <c r="J209" s="517"/>
      <c r="K209" s="517"/>
      <c r="L209" s="517"/>
      <c r="M209" s="517"/>
      <c r="N209" s="517"/>
      <c r="O209" s="517"/>
      <c r="P209" s="517"/>
      <c r="Q209" s="517"/>
      <c r="R209" s="518"/>
      <c r="S209" s="134">
        <f>SUM(S207:S208)</f>
        <v>53500</v>
      </c>
      <c r="T209" s="240">
        <f>SUM(T207:T208)</f>
        <v>50290</v>
      </c>
      <c r="U209" s="378"/>
      <c r="V209" s="379"/>
      <c r="W209" s="380"/>
    </row>
    <row r="210" spans="1:23" s="10" customFormat="1" ht="29.25" customHeight="1" thickBot="1" x14ac:dyDescent="0.4">
      <c r="A210" s="558" t="s">
        <v>199</v>
      </c>
      <c r="B210" s="559"/>
      <c r="C210" s="559"/>
      <c r="D210" s="559"/>
      <c r="E210" s="559"/>
      <c r="F210" s="559"/>
      <c r="G210" s="559"/>
      <c r="H210" s="559"/>
      <c r="I210" s="559"/>
      <c r="J210" s="559"/>
      <c r="K210" s="559"/>
      <c r="L210" s="559"/>
      <c r="M210" s="559"/>
      <c r="N210" s="559"/>
      <c r="O210" s="559"/>
      <c r="P210" s="559"/>
      <c r="Q210" s="559"/>
      <c r="R210" s="560"/>
      <c r="S210" s="140">
        <f>S209+S161+S117+S35</f>
        <v>430675</v>
      </c>
      <c r="T210" s="243">
        <f>T209+T161+T117+T35</f>
        <v>201695</v>
      </c>
      <c r="U210" s="439">
        <f>SUM(U7:U209)</f>
        <v>591000</v>
      </c>
      <c r="V210" s="440">
        <f>SUM(V6:V209)</f>
        <v>64088.97</v>
      </c>
      <c r="W210" s="441">
        <f>U210-V210</f>
        <v>526911.03</v>
      </c>
    </row>
    <row r="211" spans="1:23" ht="23" thickBot="1" x14ac:dyDescent="0.4">
      <c r="T211" s="442" t="s">
        <v>205</v>
      </c>
      <c r="U211" s="443">
        <f>7/100*U210</f>
        <v>41370.000000000007</v>
      </c>
      <c r="V211" s="379">
        <v>4486.2100000000009</v>
      </c>
      <c r="W211" s="380">
        <f>U211-V211</f>
        <v>36883.790000000008</v>
      </c>
    </row>
    <row r="212" spans="1:23" ht="23" thickBot="1" x14ac:dyDescent="0.4">
      <c r="U212" s="444">
        <f>SUM(U210:U211)</f>
        <v>632370</v>
      </c>
      <c r="V212" s="445">
        <f>V210+V211</f>
        <v>68575.180000000008</v>
      </c>
      <c r="W212" s="446">
        <f>U212-V212</f>
        <v>563794.81999999995</v>
      </c>
    </row>
    <row r="214" spans="1:23" s="10" customFormat="1" x14ac:dyDescent="0.35">
      <c r="A214"/>
      <c r="B214"/>
      <c r="C214"/>
      <c r="D214"/>
      <c r="E214"/>
      <c r="F214"/>
      <c r="G214"/>
      <c r="H214"/>
      <c r="I214"/>
      <c r="J214"/>
      <c r="K214"/>
      <c r="L214"/>
      <c r="M214" s="2"/>
      <c r="N214"/>
      <c r="O214"/>
      <c r="P214"/>
      <c r="Q214"/>
      <c r="R214"/>
      <c r="S214"/>
      <c r="T214"/>
      <c r="U214" s="378"/>
      <c r="V214" s="379"/>
      <c r="W214" s="380"/>
    </row>
    <row r="218" spans="1:23" s="10" customFormat="1" ht="23" thickBot="1" x14ac:dyDescent="0.4">
      <c r="A218"/>
      <c r="B218"/>
      <c r="C218"/>
      <c r="D218"/>
      <c r="E218"/>
      <c r="F218"/>
      <c r="G218"/>
      <c r="H218"/>
      <c r="I218"/>
      <c r="J218"/>
      <c r="K218"/>
      <c r="L218"/>
      <c r="M218" s="2"/>
      <c r="N218"/>
      <c r="O218"/>
      <c r="P218"/>
      <c r="Q218"/>
      <c r="R218"/>
      <c r="S218"/>
      <c r="T218"/>
      <c r="U218" s="378"/>
      <c r="V218" s="379"/>
      <c r="W218" s="380"/>
    </row>
    <row r="219" spans="1:23" s="10" customFormat="1" ht="16.5" customHeight="1" thickBot="1" x14ac:dyDescent="0.4">
      <c r="A219"/>
      <c r="B219"/>
      <c r="C219"/>
      <c r="D219"/>
      <c r="E219"/>
      <c r="F219"/>
      <c r="G219"/>
      <c r="H219"/>
      <c r="I219"/>
      <c r="J219"/>
      <c r="K219"/>
      <c r="L219"/>
      <c r="M219" s="561" t="s">
        <v>202</v>
      </c>
      <c r="N219" s="562"/>
      <c r="O219" s="562"/>
      <c r="P219" s="562"/>
      <c r="Q219" s="563"/>
      <c r="R219"/>
      <c r="S219"/>
      <c r="T219"/>
      <c r="U219" s="378"/>
      <c r="V219" s="379"/>
      <c r="W219" s="380"/>
    </row>
    <row r="220" spans="1:23" s="10" customFormat="1" ht="15" customHeight="1" x14ac:dyDescent="0.35">
      <c r="A220"/>
      <c r="B220"/>
      <c r="C220"/>
      <c r="D220"/>
      <c r="E220"/>
      <c r="F220"/>
      <c r="G220"/>
      <c r="H220"/>
      <c r="I220"/>
      <c r="J220"/>
      <c r="K220"/>
      <c r="L220"/>
      <c r="M220" s="144"/>
      <c r="N220" s="145" t="s">
        <v>16</v>
      </c>
      <c r="O220" s="74" t="s">
        <v>17</v>
      </c>
      <c r="P220" s="74" t="s">
        <v>203</v>
      </c>
      <c r="Q220" s="146" t="s">
        <v>18</v>
      </c>
      <c r="R220"/>
      <c r="S220"/>
      <c r="T220"/>
      <c r="U220" s="378"/>
      <c r="V220" s="379"/>
      <c r="W220" s="380"/>
    </row>
    <row r="221" spans="1:23" s="10" customFormat="1" x14ac:dyDescent="0.35">
      <c r="A221"/>
      <c r="B221"/>
      <c r="C221"/>
      <c r="D221"/>
      <c r="E221"/>
      <c r="F221"/>
      <c r="G221"/>
      <c r="H221"/>
      <c r="I221"/>
      <c r="J221"/>
      <c r="K221"/>
      <c r="L221"/>
      <c r="M221" s="147" t="s">
        <v>204</v>
      </c>
      <c r="N221" s="148">
        <v>682770</v>
      </c>
      <c r="O221" s="149">
        <v>651491.56999999995</v>
      </c>
      <c r="P221" s="149">
        <v>343746.74</v>
      </c>
      <c r="Q221" s="150">
        <v>402500</v>
      </c>
      <c r="R221"/>
      <c r="S221"/>
      <c r="T221"/>
      <c r="U221" s="378"/>
      <c r="V221" s="379"/>
      <c r="W221" s="380"/>
    </row>
    <row r="222" spans="1:23" s="10" customFormat="1" x14ac:dyDescent="0.35">
      <c r="A222"/>
      <c r="B222"/>
      <c r="C222"/>
      <c r="D222"/>
      <c r="E222"/>
      <c r="F222"/>
      <c r="G222"/>
      <c r="H222"/>
      <c r="I222"/>
      <c r="J222"/>
      <c r="K222"/>
      <c r="L222"/>
      <c r="M222" s="147" t="s">
        <v>205</v>
      </c>
      <c r="N222" s="148">
        <f>7/100*N221</f>
        <v>47793.9</v>
      </c>
      <c r="O222" s="149">
        <f>7/100*O221</f>
        <v>45604.409899999999</v>
      </c>
      <c r="P222" s="149">
        <f>7/100*P221</f>
        <v>24062.271800000002</v>
      </c>
      <c r="Q222" s="150">
        <f>7/100*Q221</f>
        <v>28175.000000000004</v>
      </c>
      <c r="R222"/>
      <c r="S222"/>
      <c r="T222"/>
      <c r="U222" s="378"/>
      <c r="V222" s="379"/>
      <c r="W222" s="380"/>
    </row>
    <row r="223" spans="1:23" s="10" customFormat="1" ht="23" thickBot="1" x14ac:dyDescent="0.4">
      <c r="A223"/>
      <c r="B223"/>
      <c r="C223"/>
      <c r="D223"/>
      <c r="E223"/>
      <c r="F223"/>
      <c r="G223"/>
      <c r="H223"/>
      <c r="I223"/>
      <c r="J223"/>
      <c r="K223"/>
      <c r="L223"/>
      <c r="M223" s="151" t="s">
        <v>201</v>
      </c>
      <c r="N223" s="152">
        <f>SUM(N220:N222)</f>
        <v>730563.9</v>
      </c>
      <c r="O223" s="153">
        <f>O221+O222</f>
        <v>697095.97989999992</v>
      </c>
      <c r="P223" s="153">
        <f>P221+P222</f>
        <v>367809.01179999998</v>
      </c>
      <c r="Q223" s="154">
        <f>Q221+Q222</f>
        <v>430675</v>
      </c>
      <c r="R223"/>
      <c r="S223"/>
      <c r="T223"/>
      <c r="U223" s="378"/>
      <c r="V223" s="379"/>
      <c r="W223" s="380"/>
    </row>
    <row r="224" spans="1:23" s="10" customFormat="1" ht="16.5" customHeight="1" x14ac:dyDescent="0.35">
      <c r="A224"/>
      <c r="B224"/>
      <c r="C224"/>
      <c r="D224"/>
      <c r="E224"/>
      <c r="F224"/>
      <c r="G224"/>
      <c r="H224"/>
      <c r="I224"/>
      <c r="J224"/>
      <c r="K224"/>
      <c r="L224"/>
      <c r="M224" s="147" t="s">
        <v>206</v>
      </c>
      <c r="N224" s="148">
        <v>293114.59999999998</v>
      </c>
      <c r="O224" s="149">
        <v>283393</v>
      </c>
      <c r="P224" s="149">
        <v>145139</v>
      </c>
      <c r="Q224" s="150">
        <v>188500</v>
      </c>
      <c r="R224"/>
      <c r="S224"/>
      <c r="T224"/>
      <c r="U224" s="378"/>
      <c r="V224" s="379"/>
      <c r="W224" s="380"/>
    </row>
    <row r="225" spans="13:18" x14ac:dyDescent="0.35">
      <c r="M225" s="147" t="s">
        <v>205</v>
      </c>
      <c r="N225" s="148">
        <f>7/100*N224</f>
        <v>20518.022000000001</v>
      </c>
      <c r="O225" s="149">
        <f>7/100*O224</f>
        <v>19837.510000000002</v>
      </c>
      <c r="P225" s="149">
        <f>7/100*P224</f>
        <v>10159.730000000001</v>
      </c>
      <c r="Q225" s="150">
        <f>7/100*Q224</f>
        <v>13195.000000000002</v>
      </c>
    </row>
    <row r="226" spans="13:18" ht="23" thickBot="1" x14ac:dyDescent="0.4">
      <c r="M226" s="155" t="s">
        <v>201</v>
      </c>
      <c r="N226" s="156">
        <f>SUM(N224:N225)</f>
        <v>313632.62199999997</v>
      </c>
      <c r="O226" s="157">
        <f>O225+O224</f>
        <v>303230.51</v>
      </c>
      <c r="P226" s="157">
        <f>P224+P225</f>
        <v>155298.73000000001</v>
      </c>
      <c r="Q226" s="158">
        <f>Q224+Q225</f>
        <v>201695</v>
      </c>
    </row>
    <row r="227" spans="13:18" x14ac:dyDescent="0.35">
      <c r="M227" s="147" t="s">
        <v>207</v>
      </c>
      <c r="N227" s="159">
        <f>N223+N226</f>
        <v>1044196.522</v>
      </c>
      <c r="O227" s="148">
        <f>O223+O226</f>
        <v>1000326.4898999999</v>
      </c>
      <c r="P227" s="160">
        <f>P226+P223</f>
        <v>523107.74179999996</v>
      </c>
      <c r="Q227" s="161">
        <f>Q226+Q223</f>
        <v>632370</v>
      </c>
    </row>
    <row r="228" spans="13:18" ht="23" thickBot="1" x14ac:dyDescent="0.4">
      <c r="M228" s="155" t="s">
        <v>208</v>
      </c>
      <c r="N228" s="156">
        <v>1044196.49</v>
      </c>
      <c r="O228" s="157">
        <v>1000326.49</v>
      </c>
      <c r="P228" s="157">
        <v>523107.02</v>
      </c>
      <c r="Q228" s="158">
        <v>632370</v>
      </c>
    </row>
    <row r="229" spans="13:18" ht="23" thickBot="1" x14ac:dyDescent="0.4">
      <c r="M229" s="155" t="s">
        <v>209</v>
      </c>
      <c r="N229" s="156">
        <f>N228-N227</f>
        <v>-3.2000000006519258E-2</v>
      </c>
      <c r="O229" s="157">
        <f t="shared" ref="O229:Q229" si="0">O228-O227</f>
        <v>1.0000006295740604E-4</v>
      </c>
      <c r="P229" s="157">
        <v>0</v>
      </c>
      <c r="Q229" s="158">
        <f t="shared" si="0"/>
        <v>0</v>
      </c>
    </row>
    <row r="232" spans="13:18" ht="23" thickBot="1" x14ac:dyDescent="0.4"/>
    <row r="233" spans="13:18" x14ac:dyDescent="0.35">
      <c r="M233" s="553" t="s">
        <v>210</v>
      </c>
      <c r="N233" s="554"/>
      <c r="O233" s="554"/>
      <c r="P233" s="554"/>
      <c r="Q233" s="554"/>
      <c r="R233" s="555"/>
    </row>
    <row r="234" spans="13:18" ht="31" x14ac:dyDescent="0.35">
      <c r="M234" s="163" t="s">
        <v>211</v>
      </c>
      <c r="N234" s="164" t="s">
        <v>212</v>
      </c>
      <c r="O234" s="164" t="s">
        <v>244</v>
      </c>
      <c r="P234" s="164" t="s">
        <v>245</v>
      </c>
      <c r="Q234" s="164" t="s">
        <v>213</v>
      </c>
      <c r="R234" s="556" t="s">
        <v>214</v>
      </c>
    </row>
    <row r="235" spans="13:18" x14ac:dyDescent="0.35">
      <c r="M235" s="163" t="s">
        <v>211</v>
      </c>
      <c r="N235" s="164" t="s">
        <v>215</v>
      </c>
      <c r="O235" s="164" t="s">
        <v>246</v>
      </c>
      <c r="P235" s="164" t="s">
        <v>247</v>
      </c>
      <c r="Q235" s="164" t="s">
        <v>216</v>
      </c>
      <c r="R235" s="557"/>
    </row>
    <row r="236" spans="13:18" ht="37.5" customHeight="1" x14ac:dyDescent="0.35">
      <c r="M236" s="163" t="s">
        <v>217</v>
      </c>
      <c r="N236" s="166">
        <v>730937.54</v>
      </c>
      <c r="O236" s="447">
        <v>700228.54</v>
      </c>
      <c r="P236" s="167">
        <v>366174.92</v>
      </c>
      <c r="Q236" s="167">
        <v>442659</v>
      </c>
      <c r="R236" s="168">
        <v>0.7</v>
      </c>
    </row>
    <row r="237" spans="13:18" ht="39" customHeight="1" x14ac:dyDescent="0.35">
      <c r="M237" s="170" t="s">
        <v>218</v>
      </c>
      <c r="N237" s="166">
        <v>313258.95</v>
      </c>
      <c r="O237" s="447">
        <v>300097.95</v>
      </c>
      <c r="P237" s="167">
        <v>156932.10999999999</v>
      </c>
      <c r="Q237" s="167">
        <v>189711</v>
      </c>
      <c r="R237" s="171">
        <v>0.3</v>
      </c>
    </row>
    <row r="238" spans="13:18" ht="31" x14ac:dyDescent="0.35">
      <c r="M238" s="172" t="s">
        <v>219</v>
      </c>
      <c r="N238" s="164" t="s">
        <v>220</v>
      </c>
      <c r="O238" s="448" t="s">
        <v>248</v>
      </c>
      <c r="P238" s="173" t="s">
        <v>248</v>
      </c>
      <c r="Q238" s="173" t="s">
        <v>221</v>
      </c>
      <c r="R238" s="355" t="s">
        <v>211</v>
      </c>
    </row>
    <row r="239" spans="13:18" ht="23" thickBot="1" x14ac:dyDescent="0.4">
      <c r="M239" s="175" t="s">
        <v>201</v>
      </c>
      <c r="N239" s="176">
        <v>1044196.49</v>
      </c>
      <c r="O239" s="176">
        <v>1000326.49</v>
      </c>
      <c r="P239" s="176">
        <v>523107.02</v>
      </c>
      <c r="Q239" s="176">
        <v>632370</v>
      </c>
      <c r="R239" s="177">
        <v>1</v>
      </c>
    </row>
  </sheetData>
  <mergeCells count="336">
    <mergeCell ref="R234:R235"/>
    <mergeCell ref="A206:B206"/>
    <mergeCell ref="A207:B207"/>
    <mergeCell ref="A208:B208"/>
    <mergeCell ref="A209:R209"/>
    <mergeCell ref="A210:R210"/>
    <mergeCell ref="M219:Q219"/>
    <mergeCell ref="K191:K202"/>
    <mergeCell ref="L191:L202"/>
    <mergeCell ref="A203:A205"/>
    <mergeCell ref="B203:B205"/>
    <mergeCell ref="G203:G205"/>
    <mergeCell ref="H203:H205"/>
    <mergeCell ref="I203:I205"/>
    <mergeCell ref="J203:J205"/>
    <mergeCell ref="K203:K205"/>
    <mergeCell ref="L203:L205"/>
    <mergeCell ref="A191:A202"/>
    <mergeCell ref="B191:B202"/>
    <mergeCell ref="G191:G202"/>
    <mergeCell ref="H191:H202"/>
    <mergeCell ref="I191:I202"/>
    <mergeCell ref="J191:J202"/>
    <mergeCell ref="A188:A190"/>
    <mergeCell ref="B188:B190"/>
    <mergeCell ref="G188:G190"/>
    <mergeCell ref="H188:H190"/>
    <mergeCell ref="I188:I190"/>
    <mergeCell ref="J188:J190"/>
    <mergeCell ref="K188:K190"/>
    <mergeCell ref="L188:L190"/>
    <mergeCell ref="M233:R233"/>
    <mergeCell ref="K180:K182"/>
    <mergeCell ref="L180:L182"/>
    <mergeCell ref="A183:B183"/>
    <mergeCell ref="B184:T184"/>
    <mergeCell ref="A185:A187"/>
    <mergeCell ref="B185:B187"/>
    <mergeCell ref="G185:G187"/>
    <mergeCell ref="H185:H187"/>
    <mergeCell ref="I185:I187"/>
    <mergeCell ref="J185:J187"/>
    <mergeCell ref="A180:A182"/>
    <mergeCell ref="B180:B182"/>
    <mergeCell ref="G180:G182"/>
    <mergeCell ref="H180:H182"/>
    <mergeCell ref="I180:I182"/>
    <mergeCell ref="J180:J182"/>
    <mergeCell ref="K185:K187"/>
    <mergeCell ref="L185:L187"/>
    <mergeCell ref="K174:K176"/>
    <mergeCell ref="L174:L176"/>
    <mergeCell ref="A177:A179"/>
    <mergeCell ref="B177:B179"/>
    <mergeCell ref="G177:G179"/>
    <mergeCell ref="H177:H179"/>
    <mergeCell ref="I177:I179"/>
    <mergeCell ref="J177:J179"/>
    <mergeCell ref="K177:K179"/>
    <mergeCell ref="L177:L179"/>
    <mergeCell ref="A174:A176"/>
    <mergeCell ref="B174:B176"/>
    <mergeCell ref="G174:G176"/>
    <mergeCell ref="H174:H176"/>
    <mergeCell ref="I174:I176"/>
    <mergeCell ref="J174:J176"/>
    <mergeCell ref="K168:K170"/>
    <mergeCell ref="L168:L170"/>
    <mergeCell ref="A171:A173"/>
    <mergeCell ref="B171:B173"/>
    <mergeCell ref="G171:G173"/>
    <mergeCell ref="H171:H173"/>
    <mergeCell ref="I171:I173"/>
    <mergeCell ref="J171:J173"/>
    <mergeCell ref="K171:K173"/>
    <mergeCell ref="L171:L173"/>
    <mergeCell ref="A168:A170"/>
    <mergeCell ref="B168:B170"/>
    <mergeCell ref="G168:G170"/>
    <mergeCell ref="H168:H170"/>
    <mergeCell ref="I168:I170"/>
    <mergeCell ref="J168:J170"/>
    <mergeCell ref="A162:T162"/>
    <mergeCell ref="B163:T163"/>
    <mergeCell ref="A164:A167"/>
    <mergeCell ref="B164:B167"/>
    <mergeCell ref="G164:G167"/>
    <mergeCell ref="H164:H167"/>
    <mergeCell ref="I164:I167"/>
    <mergeCell ref="J164:J167"/>
    <mergeCell ref="K164:K167"/>
    <mergeCell ref="L164:L167"/>
    <mergeCell ref="K155:K157"/>
    <mergeCell ref="L155:L157"/>
    <mergeCell ref="A158:B158"/>
    <mergeCell ref="A159:B159"/>
    <mergeCell ref="A160:B160"/>
    <mergeCell ref="A161:R161"/>
    <mergeCell ref="A155:A157"/>
    <mergeCell ref="B155:B157"/>
    <mergeCell ref="G155:G157"/>
    <mergeCell ref="H155:H157"/>
    <mergeCell ref="I155:I157"/>
    <mergeCell ref="J155:J157"/>
    <mergeCell ref="A150:B150"/>
    <mergeCell ref="B151:T151"/>
    <mergeCell ref="A152:A154"/>
    <mergeCell ref="B152:B154"/>
    <mergeCell ref="G152:G154"/>
    <mergeCell ref="H152:H154"/>
    <mergeCell ref="I152:I154"/>
    <mergeCell ref="J152:J154"/>
    <mergeCell ref="K152:K154"/>
    <mergeCell ref="L152:L154"/>
    <mergeCell ref="K138:K146"/>
    <mergeCell ref="L138:L146"/>
    <mergeCell ref="A147:A149"/>
    <mergeCell ref="B147:B149"/>
    <mergeCell ref="G147:G149"/>
    <mergeCell ref="H147:H149"/>
    <mergeCell ref="I147:I149"/>
    <mergeCell ref="J147:J149"/>
    <mergeCell ref="K147:K149"/>
    <mergeCell ref="L147:L149"/>
    <mergeCell ref="A138:A146"/>
    <mergeCell ref="B138:B146"/>
    <mergeCell ref="G138:G146"/>
    <mergeCell ref="H138:H146"/>
    <mergeCell ref="I138:I146"/>
    <mergeCell ref="J138:J146"/>
    <mergeCell ref="K123:K125"/>
    <mergeCell ref="L123:L125"/>
    <mergeCell ref="A126:A137"/>
    <mergeCell ref="B126:B137"/>
    <mergeCell ref="G126:G137"/>
    <mergeCell ref="H126:H137"/>
    <mergeCell ref="I126:I137"/>
    <mergeCell ref="J126:J137"/>
    <mergeCell ref="K126:K137"/>
    <mergeCell ref="L126:L137"/>
    <mergeCell ref="A123:A125"/>
    <mergeCell ref="B123:B125"/>
    <mergeCell ref="G123:G125"/>
    <mergeCell ref="H123:H125"/>
    <mergeCell ref="I123:I125"/>
    <mergeCell ref="J123:J125"/>
    <mergeCell ref="A118:T118"/>
    <mergeCell ref="B119:T119"/>
    <mergeCell ref="A120:A122"/>
    <mergeCell ref="B120:B122"/>
    <mergeCell ref="G120:G122"/>
    <mergeCell ref="H120:H122"/>
    <mergeCell ref="I120:I122"/>
    <mergeCell ref="J120:J122"/>
    <mergeCell ref="K120:K122"/>
    <mergeCell ref="L120:L122"/>
    <mergeCell ref="K103:K111"/>
    <mergeCell ref="L103:L111"/>
    <mergeCell ref="A114:B114"/>
    <mergeCell ref="A115:B115"/>
    <mergeCell ref="A116:B116"/>
    <mergeCell ref="A117:R117"/>
    <mergeCell ref="A103:A111"/>
    <mergeCell ref="B103:B111"/>
    <mergeCell ref="G103:G111"/>
    <mergeCell ref="H103:H111"/>
    <mergeCell ref="I103:I111"/>
    <mergeCell ref="J103:J111"/>
    <mergeCell ref="B93:T93"/>
    <mergeCell ref="A94:A102"/>
    <mergeCell ref="B94:B102"/>
    <mergeCell ref="G94:G102"/>
    <mergeCell ref="H94:H102"/>
    <mergeCell ref="I94:I102"/>
    <mergeCell ref="J94:J102"/>
    <mergeCell ref="K94:K102"/>
    <mergeCell ref="L94:L102"/>
    <mergeCell ref="A90:A91"/>
    <mergeCell ref="B90:B91"/>
    <mergeCell ref="G90:G91"/>
    <mergeCell ref="H90:H91"/>
    <mergeCell ref="I90:I91"/>
    <mergeCell ref="J90:J91"/>
    <mergeCell ref="K90:K91"/>
    <mergeCell ref="L90:L91"/>
    <mergeCell ref="A92:B92"/>
    <mergeCell ref="K82:K84"/>
    <mergeCell ref="L82:L84"/>
    <mergeCell ref="A85:B85"/>
    <mergeCell ref="B86:T86"/>
    <mergeCell ref="A87:A88"/>
    <mergeCell ref="B87:B88"/>
    <mergeCell ref="G87:G88"/>
    <mergeCell ref="H87:H88"/>
    <mergeCell ref="I87:I88"/>
    <mergeCell ref="J87:J88"/>
    <mergeCell ref="A82:A84"/>
    <mergeCell ref="B82:B84"/>
    <mergeCell ref="G82:G84"/>
    <mergeCell ref="H82:H84"/>
    <mergeCell ref="I82:I84"/>
    <mergeCell ref="J82:J84"/>
    <mergeCell ref="K87:K88"/>
    <mergeCell ref="L87:L88"/>
    <mergeCell ref="A77:B77"/>
    <mergeCell ref="B78:T78"/>
    <mergeCell ref="A79:A81"/>
    <mergeCell ref="B79:B81"/>
    <mergeCell ref="G79:G81"/>
    <mergeCell ref="H79:H81"/>
    <mergeCell ref="I79:I81"/>
    <mergeCell ref="J79:J81"/>
    <mergeCell ref="K79:K81"/>
    <mergeCell ref="L79:L81"/>
    <mergeCell ref="K72:K74"/>
    <mergeCell ref="L72:L74"/>
    <mergeCell ref="A75:A76"/>
    <mergeCell ref="B75:B76"/>
    <mergeCell ref="G75:G76"/>
    <mergeCell ref="H75:H76"/>
    <mergeCell ref="I75:I76"/>
    <mergeCell ref="J75:J76"/>
    <mergeCell ref="K75:K76"/>
    <mergeCell ref="L75:L76"/>
    <mergeCell ref="A72:A74"/>
    <mergeCell ref="B72:B74"/>
    <mergeCell ref="G72:G74"/>
    <mergeCell ref="H72:H74"/>
    <mergeCell ref="I72:I74"/>
    <mergeCell ref="J72:J74"/>
    <mergeCell ref="A62:B62"/>
    <mergeCell ref="B63:T63"/>
    <mergeCell ref="A64:A71"/>
    <mergeCell ref="B64:B71"/>
    <mergeCell ref="G64:G71"/>
    <mergeCell ref="H64:H71"/>
    <mergeCell ref="I64:I71"/>
    <mergeCell ref="J64:J71"/>
    <mergeCell ref="K64:K71"/>
    <mergeCell ref="L64:L71"/>
    <mergeCell ref="K56:K58"/>
    <mergeCell ref="L56:L58"/>
    <mergeCell ref="A59:A61"/>
    <mergeCell ref="B59:B61"/>
    <mergeCell ref="G59:G61"/>
    <mergeCell ref="H59:H61"/>
    <mergeCell ref="I59:I61"/>
    <mergeCell ref="J59:J61"/>
    <mergeCell ref="K59:K61"/>
    <mergeCell ref="L59:L61"/>
    <mergeCell ref="A56:A58"/>
    <mergeCell ref="B56:B58"/>
    <mergeCell ref="G56:G58"/>
    <mergeCell ref="H56:H58"/>
    <mergeCell ref="I56:I58"/>
    <mergeCell ref="J56:J58"/>
    <mergeCell ref="K44:K46"/>
    <mergeCell ref="L44:L46"/>
    <mergeCell ref="A47:A55"/>
    <mergeCell ref="B47:B55"/>
    <mergeCell ref="G47:G55"/>
    <mergeCell ref="H47:H55"/>
    <mergeCell ref="I47:I55"/>
    <mergeCell ref="J47:J55"/>
    <mergeCell ref="K47:K55"/>
    <mergeCell ref="L47:L55"/>
    <mergeCell ref="A44:A46"/>
    <mergeCell ref="B44:B46"/>
    <mergeCell ref="G44:G46"/>
    <mergeCell ref="H44:H46"/>
    <mergeCell ref="I44:I46"/>
    <mergeCell ref="J44:J46"/>
    <mergeCell ref="B37:T37"/>
    <mergeCell ref="A38:A43"/>
    <mergeCell ref="B38:B43"/>
    <mergeCell ref="G38:G43"/>
    <mergeCell ref="H38:H43"/>
    <mergeCell ref="I38:I43"/>
    <mergeCell ref="J38:J43"/>
    <mergeCell ref="K38:K43"/>
    <mergeCell ref="L38:L43"/>
    <mergeCell ref="A32:B32"/>
    <mergeCell ref="A33:B33"/>
    <mergeCell ref="A34:B34"/>
    <mergeCell ref="A35:R35"/>
    <mergeCell ref="A36:T36"/>
    <mergeCell ref="L18:L23"/>
    <mergeCell ref="A24:B24"/>
    <mergeCell ref="B25:T25"/>
    <mergeCell ref="A26:A31"/>
    <mergeCell ref="B26:B31"/>
    <mergeCell ref="G26:G31"/>
    <mergeCell ref="H26:H31"/>
    <mergeCell ref="I26:I31"/>
    <mergeCell ref="J26:J31"/>
    <mergeCell ref="K26:K31"/>
    <mergeCell ref="B17:T17"/>
    <mergeCell ref="A18:A23"/>
    <mergeCell ref="B18:B23"/>
    <mergeCell ref="G18:G23"/>
    <mergeCell ref="H18:H23"/>
    <mergeCell ref="I18:I23"/>
    <mergeCell ref="J18:J23"/>
    <mergeCell ref="K18:K23"/>
    <mergeCell ref="L26:L31"/>
    <mergeCell ref="A13:A15"/>
    <mergeCell ref="B13:B15"/>
    <mergeCell ref="G13:G15"/>
    <mergeCell ref="H13:H15"/>
    <mergeCell ref="I13:I15"/>
    <mergeCell ref="J13:J15"/>
    <mergeCell ref="K13:K15"/>
    <mergeCell ref="L13:L15"/>
    <mergeCell ref="A16:B16"/>
    <mergeCell ref="K3:L3"/>
    <mergeCell ref="A5:T5"/>
    <mergeCell ref="B6:T6"/>
    <mergeCell ref="A7:A9"/>
    <mergeCell ref="B7:B9"/>
    <mergeCell ref="A10:A12"/>
    <mergeCell ref="B10:B12"/>
    <mergeCell ref="G10:G12"/>
    <mergeCell ref="H10:H12"/>
    <mergeCell ref="I10:I12"/>
    <mergeCell ref="A2:A4"/>
    <mergeCell ref="B2:B4"/>
    <mergeCell ref="C2:F2"/>
    <mergeCell ref="G2:L2"/>
    <mergeCell ref="M2:M4"/>
    <mergeCell ref="N2:N4"/>
    <mergeCell ref="O2:T3"/>
    <mergeCell ref="D3:E3"/>
    <mergeCell ref="H3:I3"/>
    <mergeCell ref="J10:J12"/>
    <mergeCell ref="K10:K12"/>
    <mergeCell ref="L10:L12"/>
  </mergeCells>
  <dataValidations count="1">
    <dataValidation allowBlank="1" showInputMessage="1" showErrorMessage="1" prompt="Insert *text* description of Activity here" sqref="B64 B79 B120" xr:uid="{384502AA-E7F6-4D9E-925F-BCBB7F5F99CC}"/>
  </dataValidations>
  <printOptions horizontalCentered="1"/>
  <pageMargins left="0.19685039370078741" right="0.19685039370078741" top="0.39370078740157483" bottom="0.39370078740157483" header="0.31496062992125984" footer="0.31496062992125984"/>
  <pageSetup paperSize="9" scale="52" fitToHeight="0" orientation="landscape" r:id="rId1"/>
  <headerFooter>
    <oddFooter>&amp;L&amp;D&amp;CPage &amp;P of &amp;N&amp;R&amp;F</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859F0-5C1B-4CDB-B3C4-DEDD564BC2E3}">
  <sheetPr>
    <pageSetUpPr fitToPage="1"/>
  </sheetPr>
  <dimension ref="A1:V224"/>
  <sheetViews>
    <sheetView topLeftCell="G1" zoomScale="53" zoomScaleNormal="53" workbookViewId="0">
      <selection activeCell="K15" sqref="K15"/>
    </sheetView>
  </sheetViews>
  <sheetFormatPr defaultColWidth="9.1796875" defaultRowHeight="14.5" x14ac:dyDescent="0.35"/>
  <cols>
    <col min="1" max="1" width="37.1796875" customWidth="1"/>
    <col min="2" max="2" width="86.54296875" customWidth="1"/>
    <col min="3" max="4" width="4" hidden="1" customWidth="1"/>
    <col min="5" max="6" width="4.54296875" hidden="1" customWidth="1"/>
    <col min="7" max="7" width="16.453125" style="2" customWidth="1"/>
    <col min="8" max="8" width="38.54296875" bestFit="1" customWidth="1"/>
    <col min="9" max="9" width="19.453125" bestFit="1" customWidth="1"/>
    <col min="10" max="10" width="60.36328125" customWidth="1"/>
    <col min="11" max="11" width="25.7265625" customWidth="1"/>
    <col min="12" max="12" width="18.54296875" customWidth="1"/>
    <col min="13" max="13" width="18.7265625" customWidth="1"/>
    <col min="16" max="16" width="15.1796875" bestFit="1" customWidth="1"/>
    <col min="18" max="18" width="13" bestFit="1" customWidth="1"/>
    <col min="20" max="20" width="10.90625" bestFit="1" customWidth="1"/>
  </cols>
  <sheetData>
    <row r="1" spans="1:22" ht="36.75" customHeight="1" x14ac:dyDescent="0.45">
      <c r="A1" s="614" t="s">
        <v>0</v>
      </c>
      <c r="B1" s="614"/>
      <c r="C1" s="614"/>
      <c r="D1" s="614"/>
      <c r="E1" s="614"/>
      <c r="F1" s="614"/>
      <c r="G1" s="614"/>
      <c r="H1" s="614"/>
      <c r="I1" s="614"/>
      <c r="J1" s="614"/>
      <c r="K1" s="614"/>
      <c r="L1" s="614"/>
      <c r="M1" s="1"/>
    </row>
    <row r="2" spans="1:22" x14ac:dyDescent="0.35">
      <c r="A2" s="4"/>
      <c r="B2" s="4"/>
      <c r="C2" s="4"/>
      <c r="D2" s="4"/>
      <c r="E2" s="4"/>
      <c r="F2" s="4"/>
      <c r="G2" s="4"/>
      <c r="H2" s="4"/>
      <c r="I2" s="4"/>
      <c r="J2" s="4"/>
      <c r="K2" s="4"/>
      <c r="L2" s="4"/>
      <c r="M2" s="4"/>
    </row>
    <row r="3" spans="1:22" ht="41.25" customHeight="1" thickBot="1" x14ac:dyDescent="0.5">
      <c r="A3" s="5" t="s">
        <v>1</v>
      </c>
      <c r="B3" s="6" t="s">
        <v>2</v>
      </c>
      <c r="C3" s="3"/>
      <c r="D3" s="3"/>
      <c r="E3" s="3"/>
      <c r="F3" s="3"/>
      <c r="G3" s="7" t="s">
        <v>3</v>
      </c>
      <c r="H3" s="5" t="s">
        <v>4</v>
      </c>
      <c r="I3" s="5"/>
      <c r="J3" s="5"/>
      <c r="K3" s="5"/>
      <c r="L3" s="5"/>
      <c r="M3" s="5"/>
    </row>
    <row r="4" spans="1:22" ht="17.25" customHeight="1" x14ac:dyDescent="0.35">
      <c r="A4" s="471" t="s">
        <v>5</v>
      </c>
      <c r="B4" s="474" t="s">
        <v>6</v>
      </c>
      <c r="C4" s="477" t="s">
        <v>7</v>
      </c>
      <c r="D4" s="478"/>
      <c r="E4" s="478"/>
      <c r="F4" s="479"/>
      <c r="G4" s="480" t="s">
        <v>8</v>
      </c>
      <c r="H4" s="483" t="s">
        <v>9</v>
      </c>
      <c r="I4" s="478"/>
      <c r="J4" s="478"/>
      <c r="K4" s="478"/>
      <c r="L4" s="478"/>
      <c r="M4" s="486"/>
    </row>
    <row r="5" spans="1:22" ht="45.5" customHeight="1" thickBot="1" x14ac:dyDescent="0.4">
      <c r="A5" s="472"/>
      <c r="B5" s="475"/>
      <c r="C5" s="8"/>
      <c r="D5" s="489">
        <v>2019</v>
      </c>
      <c r="E5" s="489"/>
      <c r="F5" s="9"/>
      <c r="G5" s="481"/>
      <c r="H5" s="484"/>
      <c r="I5" s="487"/>
      <c r="J5" s="487"/>
      <c r="K5" s="487"/>
      <c r="L5" s="487"/>
      <c r="M5" s="488"/>
    </row>
    <row r="6" spans="1:22" ht="58" customHeight="1" thickBot="1" x14ac:dyDescent="0.4">
      <c r="A6" s="473"/>
      <c r="B6" s="476"/>
      <c r="C6" s="11" t="s">
        <v>10</v>
      </c>
      <c r="D6" s="11" t="s">
        <v>11</v>
      </c>
      <c r="E6" s="11" t="s">
        <v>12</v>
      </c>
      <c r="F6" s="11" t="s">
        <v>13</v>
      </c>
      <c r="G6" s="482"/>
      <c r="H6" s="485"/>
      <c r="I6" s="12" t="s">
        <v>14</v>
      </c>
      <c r="J6" s="206" t="s">
        <v>15</v>
      </c>
      <c r="K6" s="13" t="s">
        <v>222</v>
      </c>
      <c r="L6" s="14" t="s">
        <v>223</v>
      </c>
      <c r="M6" s="207" t="s">
        <v>224</v>
      </c>
    </row>
    <row r="7" spans="1:22" s="15" customFormat="1" ht="59" customHeight="1" thickBot="1" x14ac:dyDescent="0.4">
      <c r="A7" s="459" t="s">
        <v>19</v>
      </c>
      <c r="B7" s="460"/>
      <c r="C7" s="460"/>
      <c r="D7" s="460"/>
      <c r="E7" s="460"/>
      <c r="F7" s="460"/>
      <c r="G7" s="460"/>
      <c r="H7" s="460"/>
      <c r="I7" s="460"/>
      <c r="J7" s="460"/>
      <c r="K7" s="460"/>
      <c r="L7" s="460"/>
      <c r="M7" s="461"/>
    </row>
    <row r="8" spans="1:22" ht="41.25" customHeight="1" thickBot="1" x14ac:dyDescent="0.4">
      <c r="A8" s="261" t="s">
        <v>20</v>
      </c>
      <c r="B8" s="462" t="s">
        <v>21</v>
      </c>
      <c r="C8" s="463"/>
      <c r="D8" s="463"/>
      <c r="E8" s="463"/>
      <c r="F8" s="463"/>
      <c r="G8" s="463"/>
      <c r="H8" s="463"/>
      <c r="I8" s="463"/>
      <c r="J8" s="463"/>
      <c r="K8" s="463"/>
      <c r="L8" s="463"/>
      <c r="M8" s="464"/>
      <c r="P8" t="s">
        <v>225</v>
      </c>
      <c r="R8" t="s">
        <v>226</v>
      </c>
      <c r="T8" t="s">
        <v>227</v>
      </c>
      <c r="V8" t="s">
        <v>228</v>
      </c>
    </row>
    <row r="9" spans="1:22" ht="30" customHeight="1" x14ac:dyDescent="0.35">
      <c r="A9" s="465" t="s">
        <v>22</v>
      </c>
      <c r="B9" s="467" t="s">
        <v>23</v>
      </c>
      <c r="C9" s="255"/>
      <c r="D9" s="256"/>
      <c r="E9" s="257"/>
      <c r="F9" s="256"/>
      <c r="G9" s="258" t="s">
        <v>24</v>
      </c>
      <c r="H9" s="255" t="s">
        <v>16</v>
      </c>
      <c r="I9" s="259" t="s">
        <v>25</v>
      </c>
      <c r="J9" s="255" t="s">
        <v>26</v>
      </c>
      <c r="K9" s="244">
        <v>37500</v>
      </c>
      <c r="L9" s="260"/>
      <c r="M9" s="260"/>
      <c r="P9">
        <v>37500</v>
      </c>
    </row>
    <row r="10" spans="1:22" ht="27.75" customHeight="1" x14ac:dyDescent="0.35">
      <c r="A10" s="466"/>
      <c r="B10" s="468"/>
      <c r="C10" s="17"/>
      <c r="D10" s="18"/>
      <c r="E10" s="18"/>
      <c r="F10" s="19"/>
      <c r="G10" s="20" t="s">
        <v>24</v>
      </c>
      <c r="H10" s="17" t="s">
        <v>17</v>
      </c>
      <c r="I10" s="17" t="s">
        <v>27</v>
      </c>
      <c r="J10" s="17" t="s">
        <v>28</v>
      </c>
      <c r="K10" s="245">
        <v>46000</v>
      </c>
      <c r="L10" s="253"/>
      <c r="M10" s="253"/>
      <c r="R10">
        <v>46000</v>
      </c>
    </row>
    <row r="11" spans="1:22" ht="27.75" customHeight="1" x14ac:dyDescent="0.35">
      <c r="A11" s="466"/>
      <c r="B11" s="468"/>
      <c r="C11" s="17"/>
      <c r="D11" s="18"/>
      <c r="E11" s="18"/>
      <c r="F11" s="19"/>
      <c r="G11" s="252" t="s">
        <v>29</v>
      </c>
      <c r="H11" s="17" t="s">
        <v>30</v>
      </c>
      <c r="I11" s="17" t="s">
        <v>31</v>
      </c>
      <c r="J11" s="254" t="s">
        <v>28</v>
      </c>
      <c r="K11" s="245">
        <v>100000</v>
      </c>
      <c r="L11" s="253"/>
      <c r="M11" s="253"/>
      <c r="V11">
        <v>100000</v>
      </c>
    </row>
    <row r="12" spans="1:22" ht="18.5" x14ac:dyDescent="0.35">
      <c r="A12" s="469" t="s">
        <v>32</v>
      </c>
      <c r="B12" s="470" t="s">
        <v>33</v>
      </c>
      <c r="C12" s="28"/>
      <c r="D12" s="28"/>
      <c r="E12" s="28"/>
      <c r="F12" s="28"/>
      <c r="G12" s="27" t="s">
        <v>24</v>
      </c>
      <c r="H12" s="28" t="s">
        <v>16</v>
      </c>
      <c r="I12" s="28" t="s">
        <v>25</v>
      </c>
      <c r="J12" s="29" t="s">
        <v>34</v>
      </c>
      <c r="K12" s="245">
        <v>14998</v>
      </c>
      <c r="L12" s="52"/>
      <c r="M12" s="52"/>
      <c r="P12">
        <v>14998</v>
      </c>
    </row>
    <row r="13" spans="1:22" ht="18.5" x14ac:dyDescent="0.35">
      <c r="A13" s="469"/>
      <c r="B13" s="470"/>
      <c r="C13" s="28"/>
      <c r="D13" s="28"/>
      <c r="E13" s="28"/>
      <c r="F13" s="28"/>
      <c r="G13" s="27" t="s">
        <v>24</v>
      </c>
      <c r="H13" s="28" t="s">
        <v>17</v>
      </c>
      <c r="I13" s="28" t="s">
        <v>27</v>
      </c>
      <c r="J13" s="29" t="s">
        <v>34</v>
      </c>
      <c r="K13" s="245">
        <v>34001</v>
      </c>
      <c r="L13" s="52"/>
      <c r="M13" s="52"/>
      <c r="R13">
        <v>34001</v>
      </c>
    </row>
    <row r="14" spans="1:22" ht="18.5" x14ac:dyDescent="0.35">
      <c r="A14" s="469"/>
      <c r="B14" s="470"/>
      <c r="C14" s="28"/>
      <c r="D14" s="28"/>
      <c r="E14" s="28"/>
      <c r="F14" s="28"/>
      <c r="G14" s="27" t="s">
        <v>29</v>
      </c>
      <c r="H14" s="28" t="s">
        <v>30</v>
      </c>
      <c r="I14" s="28" t="s">
        <v>31</v>
      </c>
      <c r="J14" s="29"/>
      <c r="K14" s="245">
        <f>L14+M14</f>
        <v>0</v>
      </c>
      <c r="L14" s="52"/>
      <c r="M14" s="52"/>
    </row>
    <row r="15" spans="1:22" ht="30" customHeight="1" x14ac:dyDescent="0.35">
      <c r="A15" s="469" t="s">
        <v>35</v>
      </c>
      <c r="B15" s="470" t="s">
        <v>36</v>
      </c>
      <c r="C15" s="28"/>
      <c r="D15" s="28"/>
      <c r="E15" s="28"/>
      <c r="F15" s="28"/>
      <c r="G15" s="27" t="s">
        <v>24</v>
      </c>
      <c r="H15" s="28" t="s">
        <v>16</v>
      </c>
      <c r="I15" s="28" t="s">
        <v>25</v>
      </c>
      <c r="J15" s="29" t="s">
        <v>37</v>
      </c>
      <c r="K15" s="245">
        <v>20000</v>
      </c>
      <c r="L15" s="52"/>
      <c r="M15" s="52"/>
      <c r="P15">
        <v>20000</v>
      </c>
    </row>
    <row r="16" spans="1:22" ht="18.5" x14ac:dyDescent="0.35">
      <c r="A16" s="469"/>
      <c r="B16" s="470"/>
      <c r="C16" s="28"/>
      <c r="D16" s="28"/>
      <c r="E16" s="28"/>
      <c r="F16" s="28"/>
      <c r="G16" s="27" t="s">
        <v>24</v>
      </c>
      <c r="H16" s="28" t="s">
        <v>17</v>
      </c>
      <c r="I16" s="28" t="s">
        <v>27</v>
      </c>
      <c r="J16" s="29" t="s">
        <v>37</v>
      </c>
      <c r="K16" s="245">
        <v>20000</v>
      </c>
      <c r="L16" s="52"/>
      <c r="M16" s="52"/>
      <c r="R16">
        <v>20000</v>
      </c>
      <c r="V16">
        <v>20000</v>
      </c>
    </row>
    <row r="17" spans="1:20" ht="19" thickBot="1" x14ac:dyDescent="0.4">
      <c r="A17" s="503"/>
      <c r="B17" s="504"/>
      <c r="C17" s="63"/>
      <c r="D17" s="63"/>
      <c r="E17" s="63"/>
      <c r="F17" s="63"/>
      <c r="G17" s="64" t="s">
        <v>29</v>
      </c>
      <c r="H17" s="63" t="s">
        <v>30</v>
      </c>
      <c r="I17" s="63" t="s">
        <v>31</v>
      </c>
      <c r="J17" s="262" t="s">
        <v>37</v>
      </c>
      <c r="K17" s="263">
        <v>20000</v>
      </c>
      <c r="L17" s="124"/>
      <c r="M17" s="124"/>
    </row>
    <row r="18" spans="1:20" ht="33" customHeight="1" thickBot="1" x14ac:dyDescent="0.4">
      <c r="A18" s="490" t="s">
        <v>38</v>
      </c>
      <c r="B18" s="505"/>
      <c r="C18" s="41"/>
      <c r="D18" s="41"/>
      <c r="E18" s="41"/>
      <c r="F18" s="41"/>
      <c r="G18" s="36"/>
      <c r="H18" s="41"/>
      <c r="I18" s="41"/>
      <c r="J18" s="37"/>
      <c r="K18" s="183">
        <f>SUM(K9:K17)</f>
        <v>292499</v>
      </c>
      <c r="L18" s="38">
        <f>SUM(L9:L17)</f>
        <v>0</v>
      </c>
      <c r="M18" s="210">
        <f>SUM(M9:M17)</f>
        <v>0</v>
      </c>
    </row>
    <row r="19" spans="1:20" ht="34.5" customHeight="1" thickBot="1" x14ac:dyDescent="0.4">
      <c r="A19" s="44" t="s">
        <v>39</v>
      </c>
      <c r="B19" s="507" t="s">
        <v>40</v>
      </c>
      <c r="C19" s="507"/>
      <c r="D19" s="507"/>
      <c r="E19" s="507"/>
      <c r="F19" s="507"/>
      <c r="G19" s="507"/>
      <c r="H19" s="507"/>
      <c r="I19" s="507"/>
      <c r="J19" s="507"/>
      <c r="K19" s="507"/>
      <c r="L19" s="507"/>
      <c r="M19" s="508"/>
    </row>
    <row r="20" spans="1:20" ht="45" customHeight="1" thickBot="1" x14ac:dyDescent="0.4">
      <c r="A20" s="495" t="s">
        <v>41</v>
      </c>
      <c r="B20" s="498" t="s">
        <v>42</v>
      </c>
      <c r="C20" s="21"/>
      <c r="D20" s="21"/>
      <c r="E20" s="21"/>
      <c r="F20" s="21"/>
      <c r="G20" s="16" t="s">
        <v>24</v>
      </c>
      <c r="H20" s="22" t="s">
        <v>16</v>
      </c>
      <c r="I20" s="22" t="s">
        <v>25</v>
      </c>
      <c r="J20" s="23" t="s">
        <v>43</v>
      </c>
      <c r="K20" s="178">
        <v>51666</v>
      </c>
      <c r="L20" s="24"/>
      <c r="M20" s="208"/>
      <c r="P20">
        <v>51666</v>
      </c>
    </row>
    <row r="21" spans="1:20" ht="34.5" customHeight="1" thickBot="1" x14ac:dyDescent="0.4">
      <c r="A21" s="496"/>
      <c r="B21" s="499"/>
      <c r="C21" s="26"/>
      <c r="D21" s="26"/>
      <c r="E21" s="26"/>
      <c r="F21" s="26"/>
      <c r="G21" s="27"/>
      <c r="H21" s="28"/>
      <c r="I21" s="28"/>
      <c r="J21" s="29" t="s">
        <v>44</v>
      </c>
      <c r="K21" s="178">
        <v>3334</v>
      </c>
      <c r="L21" s="30"/>
      <c r="M21" s="209"/>
      <c r="P21">
        <v>3334</v>
      </c>
    </row>
    <row r="22" spans="1:20" ht="39" customHeight="1" thickBot="1" x14ac:dyDescent="0.4">
      <c r="A22" s="496"/>
      <c r="B22" s="499"/>
      <c r="C22" s="26"/>
      <c r="D22" s="26"/>
      <c r="E22" s="26"/>
      <c r="F22" s="26"/>
      <c r="G22" s="27" t="s">
        <v>24</v>
      </c>
      <c r="H22" s="28" t="s">
        <v>17</v>
      </c>
      <c r="I22" s="28" t="s">
        <v>27</v>
      </c>
      <c r="J22" s="29" t="s">
        <v>45</v>
      </c>
      <c r="K22" s="178">
        <v>66666</v>
      </c>
      <c r="L22" s="30"/>
      <c r="M22" s="209"/>
      <c r="R22">
        <v>66666</v>
      </c>
    </row>
    <row r="23" spans="1:20" ht="33.75" customHeight="1" thickBot="1" x14ac:dyDescent="0.4">
      <c r="A23" s="496"/>
      <c r="B23" s="499"/>
      <c r="C23" s="26"/>
      <c r="D23" s="26"/>
      <c r="E23" s="26"/>
      <c r="F23" s="26"/>
      <c r="G23" s="27"/>
      <c r="H23" s="28"/>
      <c r="I23" s="28"/>
      <c r="J23" s="29" t="s">
        <v>46</v>
      </c>
      <c r="K23" s="178">
        <v>3334</v>
      </c>
      <c r="L23" s="30"/>
      <c r="M23" s="209"/>
      <c r="R23">
        <v>3334</v>
      </c>
    </row>
    <row r="24" spans="1:20" ht="34.5" customHeight="1" thickBot="1" x14ac:dyDescent="0.4">
      <c r="A24" s="496"/>
      <c r="B24" s="499"/>
      <c r="C24" s="26"/>
      <c r="D24" s="26"/>
      <c r="E24" s="26"/>
      <c r="F24" s="26"/>
      <c r="G24" s="27" t="s">
        <v>24</v>
      </c>
      <c r="H24" s="28" t="s">
        <v>30</v>
      </c>
      <c r="I24" s="28" t="s">
        <v>31</v>
      </c>
      <c r="J24" s="29" t="s">
        <v>45</v>
      </c>
      <c r="K24" s="178">
        <v>66666</v>
      </c>
      <c r="L24" s="30"/>
      <c r="M24" s="209"/>
      <c r="T24">
        <v>66666</v>
      </c>
    </row>
    <row r="25" spans="1:20" ht="30.75" customHeight="1" thickBot="1" x14ac:dyDescent="0.4">
      <c r="A25" s="497"/>
      <c r="B25" s="500"/>
      <c r="C25" s="32"/>
      <c r="D25" s="32"/>
      <c r="E25" s="32"/>
      <c r="F25" s="32"/>
      <c r="G25" s="33"/>
      <c r="H25" s="34"/>
      <c r="I25" s="34"/>
      <c r="J25" s="122" t="s">
        <v>37</v>
      </c>
      <c r="K25" s="178">
        <v>13334</v>
      </c>
      <c r="L25" s="40"/>
      <c r="M25" s="211"/>
      <c r="T25">
        <v>13334</v>
      </c>
    </row>
    <row r="26" spans="1:20" ht="36.75" customHeight="1" thickBot="1" x14ac:dyDescent="0.4">
      <c r="A26" s="490" t="s">
        <v>47</v>
      </c>
      <c r="B26" s="491"/>
      <c r="C26" s="41"/>
      <c r="D26" s="41"/>
      <c r="E26" s="41"/>
      <c r="F26" s="41"/>
      <c r="G26" s="36"/>
      <c r="H26" s="41"/>
      <c r="I26" s="41"/>
      <c r="J26" s="205"/>
      <c r="K26" s="184">
        <f>SUM(K20:K25)</f>
        <v>205000</v>
      </c>
      <c r="L26" s="42">
        <f>SUM(L20:L25)</f>
        <v>0</v>
      </c>
      <c r="M26" s="210">
        <f>SUM(M20:M25)</f>
        <v>0</v>
      </c>
    </row>
    <row r="27" spans="1:20" ht="33" customHeight="1" thickBot="1" x14ac:dyDescent="0.4">
      <c r="A27" s="43" t="s">
        <v>48</v>
      </c>
      <c r="B27" s="506" t="s">
        <v>49</v>
      </c>
      <c r="C27" s="507"/>
      <c r="D27" s="507"/>
      <c r="E27" s="507"/>
      <c r="F27" s="507"/>
      <c r="G27" s="507"/>
      <c r="H27" s="507"/>
      <c r="I27" s="507"/>
      <c r="J27" s="493"/>
      <c r="K27" s="507"/>
      <c r="L27" s="507"/>
      <c r="M27" s="508"/>
    </row>
    <row r="28" spans="1:20" ht="89.25" customHeight="1" x14ac:dyDescent="0.35">
      <c r="A28" s="495" t="s">
        <v>50</v>
      </c>
      <c r="B28" s="498" t="s">
        <v>51</v>
      </c>
      <c r="C28" s="212"/>
      <c r="D28" s="212"/>
      <c r="E28" s="212"/>
      <c r="F28" s="212"/>
      <c r="G28" s="45" t="s">
        <v>24</v>
      </c>
      <c r="H28" s="46" t="s">
        <v>16</v>
      </c>
      <c r="I28" s="46" t="s">
        <v>25</v>
      </c>
      <c r="J28" s="47" t="s">
        <v>43</v>
      </c>
      <c r="K28" s="179">
        <v>30000</v>
      </c>
      <c r="L28" s="48"/>
      <c r="M28" s="213"/>
      <c r="P28">
        <v>30000</v>
      </c>
    </row>
    <row r="29" spans="1:20" ht="42" customHeight="1" x14ac:dyDescent="0.35">
      <c r="A29" s="496"/>
      <c r="B29" s="499"/>
      <c r="C29" s="212"/>
      <c r="D29" s="212"/>
      <c r="E29" s="212"/>
      <c r="F29" s="212"/>
      <c r="G29" s="27"/>
      <c r="H29" s="28"/>
      <c r="I29" s="28"/>
      <c r="J29" s="29" t="s">
        <v>37</v>
      </c>
      <c r="K29" s="179">
        <v>5000</v>
      </c>
      <c r="L29" s="50"/>
      <c r="M29" s="214"/>
      <c r="P29">
        <v>5000</v>
      </c>
    </row>
    <row r="30" spans="1:20" ht="36.75" customHeight="1" x14ac:dyDescent="0.35">
      <c r="A30" s="496"/>
      <c r="B30" s="499"/>
      <c r="C30" s="212"/>
      <c r="D30" s="212"/>
      <c r="E30" s="212"/>
      <c r="F30" s="212"/>
      <c r="G30" s="27" t="s">
        <v>24</v>
      </c>
      <c r="H30" s="28" t="s">
        <v>17</v>
      </c>
      <c r="I30" s="28" t="s">
        <v>27</v>
      </c>
      <c r="J30" s="29" t="s">
        <v>43</v>
      </c>
      <c r="K30" s="179">
        <v>30000</v>
      </c>
      <c r="L30" s="50"/>
      <c r="M30" s="214"/>
      <c r="R30">
        <v>30000</v>
      </c>
    </row>
    <row r="31" spans="1:20" ht="30" customHeight="1" x14ac:dyDescent="0.35">
      <c r="A31" s="496"/>
      <c r="B31" s="499"/>
      <c r="C31" s="212"/>
      <c r="D31" s="212"/>
      <c r="E31" s="212"/>
      <c r="F31" s="212"/>
      <c r="G31" s="27"/>
      <c r="H31" s="28"/>
      <c r="I31" s="28"/>
      <c r="J31" s="29" t="s">
        <v>37</v>
      </c>
      <c r="K31" s="179">
        <v>5000</v>
      </c>
      <c r="L31" s="52"/>
      <c r="M31" s="214"/>
      <c r="R31">
        <v>5000</v>
      </c>
    </row>
    <row r="32" spans="1:20" ht="43.5" customHeight="1" x14ac:dyDescent="0.35">
      <c r="A32" s="496"/>
      <c r="B32" s="499"/>
      <c r="C32" s="212"/>
      <c r="D32" s="212"/>
      <c r="E32" s="212"/>
      <c r="F32" s="212"/>
      <c r="G32" s="27" t="s">
        <v>24</v>
      </c>
      <c r="H32" s="28" t="s">
        <v>30</v>
      </c>
      <c r="I32" s="28" t="s">
        <v>31</v>
      </c>
      <c r="J32" s="29" t="s">
        <v>43</v>
      </c>
      <c r="K32" s="179">
        <v>30000</v>
      </c>
      <c r="L32" s="50"/>
      <c r="M32" s="214"/>
      <c r="T32">
        <v>30000</v>
      </c>
    </row>
    <row r="33" spans="1:20" ht="32.25" customHeight="1" thickBot="1" x14ac:dyDescent="0.4">
      <c r="A33" s="497"/>
      <c r="B33" s="500"/>
      <c r="C33" s="32"/>
      <c r="D33" s="32"/>
      <c r="E33" s="32"/>
      <c r="F33" s="32"/>
      <c r="G33" s="53"/>
      <c r="H33" s="54"/>
      <c r="I33" s="54"/>
      <c r="J33" s="55" t="s">
        <v>37</v>
      </c>
      <c r="K33" s="179">
        <v>5000</v>
      </c>
      <c r="L33" s="56"/>
      <c r="M33" s="73"/>
      <c r="T33">
        <v>5000</v>
      </c>
    </row>
    <row r="34" spans="1:20" ht="39.75" customHeight="1" thickBot="1" x14ac:dyDescent="0.4">
      <c r="A34" s="490" t="s">
        <v>52</v>
      </c>
      <c r="B34" s="491"/>
      <c r="C34" s="58"/>
      <c r="D34" s="58"/>
      <c r="E34" s="58"/>
      <c r="F34" s="58"/>
      <c r="G34" s="59"/>
      <c r="H34" s="58"/>
      <c r="I34" s="58"/>
      <c r="J34" s="58"/>
      <c r="K34" s="185">
        <f>SUM(K28:K33)</f>
        <v>105000</v>
      </c>
      <c r="L34" s="60">
        <f>SUM(L28:L33)</f>
        <v>0</v>
      </c>
      <c r="M34" s="215">
        <f>SUM(M28:M33)</f>
        <v>0</v>
      </c>
    </row>
    <row r="35" spans="1:20" ht="20.25" customHeight="1" x14ac:dyDescent="0.35">
      <c r="A35" s="501" t="s">
        <v>53</v>
      </c>
      <c r="B35" s="502"/>
      <c r="C35" s="22"/>
      <c r="D35" s="22"/>
      <c r="E35" s="22"/>
      <c r="F35" s="22"/>
      <c r="G35" s="16"/>
      <c r="H35" s="22"/>
      <c r="I35" s="22"/>
      <c r="J35" s="22"/>
      <c r="K35" s="61">
        <f>K34+K26+K18</f>
        <v>602499</v>
      </c>
      <c r="L35" s="61">
        <f>L34+L26+L18</f>
        <v>0</v>
      </c>
      <c r="M35" s="216">
        <f>M34+M26+M18</f>
        <v>0</v>
      </c>
    </row>
    <row r="36" spans="1:20" ht="30.75" customHeight="1" thickBot="1" x14ac:dyDescent="0.4">
      <c r="A36" s="514" t="s">
        <v>54</v>
      </c>
      <c r="B36" s="515"/>
      <c r="C36" s="63"/>
      <c r="D36" s="63"/>
      <c r="E36" s="63"/>
      <c r="F36" s="63"/>
      <c r="G36" s="64" t="s">
        <v>24</v>
      </c>
      <c r="H36" s="63"/>
      <c r="I36" s="63"/>
      <c r="J36" s="63" t="s">
        <v>55</v>
      </c>
      <c r="K36" s="63">
        <f>7/100*K35</f>
        <v>42174.930000000008</v>
      </c>
      <c r="L36" s="63">
        <f>7/100*L35</f>
        <v>0</v>
      </c>
      <c r="M36" s="217">
        <f>7/100*M35</f>
        <v>0</v>
      </c>
    </row>
    <row r="37" spans="1:20" ht="33" customHeight="1" thickBot="1" x14ac:dyDescent="0.4">
      <c r="A37" s="516" t="s">
        <v>56</v>
      </c>
      <c r="B37" s="517"/>
      <c r="C37" s="517"/>
      <c r="D37" s="517"/>
      <c r="E37" s="517"/>
      <c r="F37" s="517"/>
      <c r="G37" s="517"/>
      <c r="H37" s="517"/>
      <c r="I37" s="517"/>
      <c r="J37" s="518"/>
      <c r="K37" s="180">
        <f>K35+K36</f>
        <v>644673.93000000005</v>
      </c>
      <c r="L37" s="67">
        <f>SUM(L35:L36)</f>
        <v>0</v>
      </c>
      <c r="M37" s="218">
        <f>SUM(M35:M36)</f>
        <v>0</v>
      </c>
    </row>
    <row r="38" spans="1:20" ht="42.75" customHeight="1" thickBot="1" x14ac:dyDescent="0.4">
      <c r="A38" s="459" t="s">
        <v>57</v>
      </c>
      <c r="B38" s="460"/>
      <c r="C38" s="460"/>
      <c r="D38" s="460"/>
      <c r="E38" s="460"/>
      <c r="F38" s="460"/>
      <c r="G38" s="460"/>
      <c r="H38" s="460"/>
      <c r="I38" s="460"/>
      <c r="J38" s="460"/>
      <c r="K38" s="460"/>
      <c r="L38" s="460"/>
      <c r="M38" s="461"/>
    </row>
    <row r="39" spans="1:20" ht="36.75" customHeight="1" thickBot="1" x14ac:dyDescent="0.4">
      <c r="A39" s="69" t="s">
        <v>58</v>
      </c>
      <c r="B39" s="519" t="s">
        <v>59</v>
      </c>
      <c r="C39" s="520"/>
      <c r="D39" s="520"/>
      <c r="E39" s="520"/>
      <c r="F39" s="520"/>
      <c r="G39" s="520"/>
      <c r="H39" s="520"/>
      <c r="I39" s="520"/>
      <c r="J39" s="520"/>
      <c r="K39" s="520"/>
      <c r="L39" s="520"/>
      <c r="M39" s="521"/>
    </row>
    <row r="40" spans="1:20" ht="30" customHeight="1" thickBot="1" x14ac:dyDescent="0.4">
      <c r="A40" s="495" t="s">
        <v>60</v>
      </c>
      <c r="B40" s="498" t="s">
        <v>61</v>
      </c>
      <c r="C40" s="22"/>
      <c r="D40" s="22"/>
      <c r="E40" s="22"/>
      <c r="F40" s="22"/>
      <c r="G40" s="16" t="s">
        <v>24</v>
      </c>
      <c r="H40" s="22" t="s">
        <v>17</v>
      </c>
      <c r="I40" s="22" t="s">
        <v>27</v>
      </c>
      <c r="J40" s="22" t="s">
        <v>62</v>
      </c>
      <c r="K40" s="181">
        <v>10000</v>
      </c>
      <c r="L40" s="70"/>
      <c r="M40" s="71"/>
      <c r="R40">
        <v>10000</v>
      </c>
    </row>
    <row r="41" spans="1:20" ht="19" thickBot="1" x14ac:dyDescent="0.4">
      <c r="A41" s="497"/>
      <c r="B41" s="500"/>
      <c r="C41" s="28"/>
      <c r="D41" s="28"/>
      <c r="E41" s="28"/>
      <c r="F41" s="28"/>
      <c r="G41" s="53" t="s">
        <v>24</v>
      </c>
      <c r="H41" s="54" t="s">
        <v>30</v>
      </c>
      <c r="I41" s="54" t="s">
        <v>31</v>
      </c>
      <c r="J41" s="72" t="s">
        <v>62</v>
      </c>
      <c r="K41" s="181">
        <v>10000</v>
      </c>
      <c r="L41" s="56"/>
      <c r="M41" s="73"/>
      <c r="T41">
        <v>10000</v>
      </c>
    </row>
    <row r="42" spans="1:20" ht="30" customHeight="1" thickBot="1" x14ac:dyDescent="0.4">
      <c r="A42" s="495" t="s">
        <v>63</v>
      </c>
      <c r="B42" s="498" t="s">
        <v>64</v>
      </c>
      <c r="C42" s="46"/>
      <c r="D42" s="46"/>
      <c r="E42" s="46"/>
      <c r="F42" s="46"/>
      <c r="G42" s="45" t="s">
        <v>24</v>
      </c>
      <c r="H42" s="46" t="s">
        <v>16</v>
      </c>
      <c r="I42" s="46" t="s">
        <v>25</v>
      </c>
      <c r="J42" s="46" t="s">
        <v>62</v>
      </c>
      <c r="K42" s="181">
        <v>5000</v>
      </c>
      <c r="L42" s="74"/>
      <c r="M42" s="219"/>
      <c r="P42">
        <v>5000</v>
      </c>
    </row>
    <row r="43" spans="1:20" ht="19" thickBot="1" x14ac:dyDescent="0.4">
      <c r="A43" s="496"/>
      <c r="B43" s="499"/>
      <c r="C43" s="28"/>
      <c r="D43" s="28"/>
      <c r="E43" s="28"/>
      <c r="F43" s="28"/>
      <c r="G43" s="27" t="s">
        <v>24</v>
      </c>
      <c r="H43" s="28" t="s">
        <v>17</v>
      </c>
      <c r="I43" s="28" t="s">
        <v>27</v>
      </c>
      <c r="J43" s="22" t="s">
        <v>62</v>
      </c>
      <c r="K43" s="181">
        <v>5000</v>
      </c>
      <c r="L43" s="76"/>
      <c r="M43" s="209"/>
      <c r="R43">
        <v>5000</v>
      </c>
    </row>
    <row r="44" spans="1:20" ht="19" thickBot="1" x14ac:dyDescent="0.4">
      <c r="A44" s="497"/>
      <c r="B44" s="500"/>
      <c r="C44" s="54"/>
      <c r="D44" s="54"/>
      <c r="E44" s="54"/>
      <c r="F44" s="54"/>
      <c r="G44" s="53" t="s">
        <v>24</v>
      </c>
      <c r="H44" s="54" t="s">
        <v>30</v>
      </c>
      <c r="I44" s="54" t="s">
        <v>31</v>
      </c>
      <c r="J44" s="22" t="s">
        <v>62</v>
      </c>
      <c r="K44" s="181">
        <v>5000</v>
      </c>
      <c r="L44" s="78"/>
      <c r="M44" s="116"/>
      <c r="T44">
        <v>5000</v>
      </c>
    </row>
    <row r="45" spans="1:20" ht="45" customHeight="1" thickBot="1" x14ac:dyDescent="0.4">
      <c r="A45" s="495" t="s">
        <v>65</v>
      </c>
      <c r="B45" s="498" t="s">
        <v>66</v>
      </c>
      <c r="C45" s="46"/>
      <c r="D45" s="46"/>
      <c r="E45" s="46"/>
      <c r="F45" s="46"/>
      <c r="G45" s="45" t="s">
        <v>24</v>
      </c>
      <c r="H45" s="46" t="s">
        <v>16</v>
      </c>
      <c r="I45" s="46" t="s">
        <v>25</v>
      </c>
      <c r="J45" s="22" t="s">
        <v>62</v>
      </c>
      <c r="K45" s="181">
        <v>11000</v>
      </c>
      <c r="L45" s="75"/>
      <c r="M45" s="219"/>
      <c r="P45">
        <v>11000</v>
      </c>
    </row>
    <row r="46" spans="1:20" ht="19" thickBot="1" x14ac:dyDescent="0.4">
      <c r="A46" s="496"/>
      <c r="B46" s="499"/>
      <c r="C46" s="28"/>
      <c r="D46" s="28"/>
      <c r="E46" s="28"/>
      <c r="F46" s="28"/>
      <c r="G46" s="27" t="s">
        <v>24</v>
      </c>
      <c r="H46" s="28" t="s">
        <v>17</v>
      </c>
      <c r="I46" s="28" t="s">
        <v>27</v>
      </c>
      <c r="J46" s="22" t="s">
        <v>62</v>
      </c>
      <c r="K46" s="181">
        <v>11000</v>
      </c>
      <c r="L46" s="50"/>
      <c r="M46" s="209"/>
      <c r="R46">
        <v>11000</v>
      </c>
    </row>
    <row r="47" spans="1:20" ht="19" thickBot="1" x14ac:dyDescent="0.4">
      <c r="A47" s="497"/>
      <c r="B47" s="500"/>
      <c r="C47" s="28"/>
      <c r="D47" s="28"/>
      <c r="E47" s="28"/>
      <c r="F47" s="28"/>
      <c r="G47" s="27" t="s">
        <v>24</v>
      </c>
      <c r="H47" s="28" t="s">
        <v>30</v>
      </c>
      <c r="I47" s="28" t="s">
        <v>31</v>
      </c>
      <c r="J47" s="22" t="s">
        <v>62</v>
      </c>
      <c r="K47" s="181">
        <v>11000</v>
      </c>
      <c r="L47" s="50"/>
      <c r="M47" s="209"/>
      <c r="T47">
        <v>11000</v>
      </c>
    </row>
    <row r="48" spans="1:20" ht="30" customHeight="1" thickBot="1" x14ac:dyDescent="0.4">
      <c r="A48" s="495" t="s">
        <v>67</v>
      </c>
      <c r="B48" s="498" t="s">
        <v>68</v>
      </c>
      <c r="C48" s="46"/>
      <c r="D48" s="46"/>
      <c r="E48" s="46"/>
      <c r="F48" s="46"/>
      <c r="G48" s="45" t="s">
        <v>24</v>
      </c>
      <c r="H48" s="46" t="s">
        <v>16</v>
      </c>
      <c r="I48" s="46" t="s">
        <v>25</v>
      </c>
      <c r="J48" s="46" t="s">
        <v>62</v>
      </c>
      <c r="K48" s="181">
        <v>10000</v>
      </c>
      <c r="L48" s="75"/>
      <c r="M48" s="219"/>
      <c r="P48">
        <v>10000</v>
      </c>
    </row>
    <row r="49" spans="1:22" ht="19" thickBot="1" x14ac:dyDescent="0.4">
      <c r="A49" s="496"/>
      <c r="B49" s="499"/>
      <c r="C49" s="28"/>
      <c r="D49" s="28"/>
      <c r="E49" s="28"/>
      <c r="F49" s="28"/>
      <c r="G49" s="27" t="s">
        <v>24</v>
      </c>
      <c r="H49" s="28" t="s">
        <v>17</v>
      </c>
      <c r="I49" s="28" t="s">
        <v>27</v>
      </c>
      <c r="J49" s="28" t="s">
        <v>62</v>
      </c>
      <c r="K49" s="181">
        <v>50000</v>
      </c>
      <c r="L49" s="52"/>
      <c r="M49" s="209"/>
      <c r="R49">
        <v>50000</v>
      </c>
    </row>
    <row r="50" spans="1:22" ht="19" thickBot="1" x14ac:dyDescent="0.4">
      <c r="A50" s="497"/>
      <c r="B50" s="500"/>
      <c r="C50" s="54"/>
      <c r="D50" s="54"/>
      <c r="E50" s="54"/>
      <c r="F50" s="54"/>
      <c r="G50" s="53" t="s">
        <v>24</v>
      </c>
      <c r="H50" s="54" t="s">
        <v>30</v>
      </c>
      <c r="I50" s="54" t="s">
        <v>31</v>
      </c>
      <c r="J50" s="54" t="s">
        <v>62</v>
      </c>
      <c r="K50" s="181">
        <v>50000</v>
      </c>
      <c r="L50" s="56"/>
      <c r="M50" s="73"/>
      <c r="T50">
        <v>50000</v>
      </c>
    </row>
    <row r="51" spans="1:22" ht="30" customHeight="1" thickBot="1" x14ac:dyDescent="0.4">
      <c r="A51" s="495" t="s">
        <v>69</v>
      </c>
      <c r="B51" s="498" t="s">
        <v>70</v>
      </c>
      <c r="C51" s="46"/>
      <c r="D51" s="46"/>
      <c r="E51" s="46"/>
      <c r="F51" s="46"/>
      <c r="G51" s="45" t="s">
        <v>24</v>
      </c>
      <c r="H51" s="46" t="s">
        <v>16</v>
      </c>
      <c r="I51" s="46" t="s">
        <v>25</v>
      </c>
      <c r="J51" s="46" t="s">
        <v>71</v>
      </c>
      <c r="K51" s="181">
        <f>L51+M51</f>
        <v>0</v>
      </c>
      <c r="L51" s="75">
        <v>0</v>
      </c>
      <c r="M51" s="219">
        <v>0</v>
      </c>
    </row>
    <row r="52" spans="1:22" ht="19" thickBot="1" x14ac:dyDescent="0.4">
      <c r="A52" s="496"/>
      <c r="B52" s="499"/>
      <c r="C52" s="28"/>
      <c r="D52" s="28"/>
      <c r="E52" s="28"/>
      <c r="F52" s="28"/>
      <c r="G52" s="27" t="s">
        <v>24</v>
      </c>
      <c r="H52" s="28" t="s">
        <v>17</v>
      </c>
      <c r="I52" s="28" t="s">
        <v>27</v>
      </c>
      <c r="J52" s="28" t="s">
        <v>71</v>
      </c>
      <c r="K52" s="181">
        <f>L52+M52</f>
        <v>0</v>
      </c>
      <c r="L52" s="52">
        <v>0</v>
      </c>
      <c r="M52" s="209">
        <v>0</v>
      </c>
    </row>
    <row r="53" spans="1:22" ht="19" thickBot="1" x14ac:dyDescent="0.4">
      <c r="A53" s="497"/>
      <c r="B53" s="500"/>
      <c r="C53" s="54"/>
      <c r="D53" s="54"/>
      <c r="E53" s="54"/>
      <c r="F53" s="54"/>
      <c r="G53" s="53" t="s">
        <v>29</v>
      </c>
      <c r="H53" s="54" t="s">
        <v>30</v>
      </c>
      <c r="I53" s="54" t="s">
        <v>31</v>
      </c>
      <c r="J53" s="54" t="s">
        <v>71</v>
      </c>
      <c r="K53" s="181">
        <f>L53+M53</f>
        <v>0</v>
      </c>
      <c r="L53" s="81">
        <v>0</v>
      </c>
      <c r="M53" s="220">
        <v>0</v>
      </c>
    </row>
    <row r="54" spans="1:22" ht="33" customHeight="1" thickBot="1" x14ac:dyDescent="0.4">
      <c r="A54" s="490" t="s">
        <v>72</v>
      </c>
      <c r="B54" s="491"/>
      <c r="C54" s="41"/>
      <c r="D54" s="41"/>
      <c r="E54" s="41"/>
      <c r="F54" s="41"/>
      <c r="G54" s="36"/>
      <c r="H54" s="41"/>
      <c r="I54" s="41"/>
      <c r="J54" s="41"/>
      <c r="K54" s="182">
        <f>SUM(K40:K53)</f>
        <v>178000</v>
      </c>
      <c r="L54" s="42">
        <f>SUM(L40:L53)</f>
        <v>0</v>
      </c>
      <c r="M54" s="210">
        <f>SUM(M40:M53)</f>
        <v>0</v>
      </c>
    </row>
    <row r="55" spans="1:22" ht="34.5" customHeight="1" thickBot="1" x14ac:dyDescent="0.4">
      <c r="A55" s="83" t="s">
        <v>73</v>
      </c>
      <c r="B55" s="519" t="s">
        <v>74</v>
      </c>
      <c r="C55" s="520"/>
      <c r="D55" s="520"/>
      <c r="E55" s="520"/>
      <c r="F55" s="520"/>
      <c r="G55" s="520"/>
      <c r="H55" s="520"/>
      <c r="I55" s="520"/>
      <c r="J55" s="520"/>
      <c r="K55" s="520"/>
      <c r="L55" s="520"/>
      <c r="M55" s="521"/>
    </row>
    <row r="56" spans="1:22" ht="78.75" customHeight="1" x14ac:dyDescent="0.35">
      <c r="A56" s="495" t="s">
        <v>75</v>
      </c>
      <c r="B56" s="536" t="s">
        <v>76</v>
      </c>
      <c r="C56" s="212"/>
      <c r="D56" s="212"/>
      <c r="E56" s="212"/>
      <c r="F56" s="212"/>
      <c r="G56" s="45" t="s">
        <v>24</v>
      </c>
      <c r="H56" s="46" t="s">
        <v>17</v>
      </c>
      <c r="I56" s="84" t="s">
        <v>27</v>
      </c>
      <c r="J56" s="46" t="s">
        <v>77</v>
      </c>
      <c r="K56" s="186">
        <v>18000</v>
      </c>
      <c r="L56" s="86"/>
      <c r="M56" s="221"/>
      <c r="R56">
        <v>18000</v>
      </c>
    </row>
    <row r="57" spans="1:22" s="10" customFormat="1" ht="18.5" x14ac:dyDescent="0.35">
      <c r="A57" s="496"/>
      <c r="B57" s="537"/>
      <c r="C57" s="212"/>
      <c r="D57" s="212"/>
      <c r="E57" s="212"/>
      <c r="F57" s="212"/>
      <c r="G57" s="27"/>
      <c r="H57" s="28"/>
      <c r="I57" s="26"/>
      <c r="J57" s="28" t="s">
        <v>78</v>
      </c>
      <c r="K57" s="186">
        <v>6000</v>
      </c>
      <c r="L57" s="30"/>
      <c r="M57" s="88"/>
      <c r="R57" s="10">
        <v>6000</v>
      </c>
    </row>
    <row r="58" spans="1:22" s="10" customFormat="1" ht="18.5" x14ac:dyDescent="0.35">
      <c r="A58" s="496"/>
      <c r="B58" s="537"/>
      <c r="C58" s="212"/>
      <c r="D58" s="212"/>
      <c r="E58" s="212"/>
      <c r="F58" s="212"/>
      <c r="G58" s="27"/>
      <c r="H58" s="28"/>
      <c r="I58" s="26"/>
      <c r="J58" s="28" t="s">
        <v>37</v>
      </c>
      <c r="K58" s="186">
        <v>15000</v>
      </c>
      <c r="L58" s="30"/>
      <c r="M58" s="88"/>
      <c r="R58" s="10">
        <v>15000</v>
      </c>
    </row>
    <row r="59" spans="1:22" s="10" customFormat="1" ht="18.5" x14ac:dyDescent="0.35">
      <c r="A59" s="496"/>
      <c r="B59" s="537"/>
      <c r="C59" s="212"/>
      <c r="D59" s="212"/>
      <c r="E59" s="212"/>
      <c r="F59" s="212"/>
      <c r="G59" s="27"/>
      <c r="H59" s="28"/>
      <c r="I59" s="26"/>
      <c r="J59" s="28"/>
      <c r="K59" s="186">
        <f>L59+M59</f>
        <v>0</v>
      </c>
      <c r="L59" s="30"/>
      <c r="M59" s="88"/>
    </row>
    <row r="60" spans="1:22" s="10" customFormat="1" ht="18.5" x14ac:dyDescent="0.35">
      <c r="A60" s="496"/>
      <c r="B60" s="537"/>
      <c r="C60" s="212"/>
      <c r="D60" s="212"/>
      <c r="E60" s="212"/>
      <c r="F60" s="212"/>
      <c r="G60" s="27" t="s">
        <v>29</v>
      </c>
      <c r="H60" s="28" t="s">
        <v>30</v>
      </c>
      <c r="I60" s="26" t="s">
        <v>31</v>
      </c>
      <c r="J60" s="28" t="s">
        <v>77</v>
      </c>
      <c r="K60" s="186">
        <v>18000</v>
      </c>
      <c r="L60" s="30"/>
      <c r="M60" s="88"/>
      <c r="V60" s="10">
        <v>18000</v>
      </c>
    </row>
    <row r="61" spans="1:22" s="10" customFormat="1" ht="18.5" x14ac:dyDescent="0.35">
      <c r="A61" s="496"/>
      <c r="B61" s="537"/>
      <c r="C61" s="212"/>
      <c r="D61" s="212"/>
      <c r="E61" s="212"/>
      <c r="F61" s="212"/>
      <c r="G61" s="27"/>
      <c r="H61" s="28"/>
      <c r="I61" s="26"/>
      <c r="J61" s="28" t="s">
        <v>37</v>
      </c>
      <c r="K61" s="186">
        <v>15000</v>
      </c>
      <c r="L61" s="30"/>
      <c r="M61" s="88"/>
      <c r="V61" s="10">
        <v>15000</v>
      </c>
    </row>
    <row r="62" spans="1:22" s="10" customFormat="1" ht="19" thickBot="1" x14ac:dyDescent="0.4">
      <c r="A62" s="497"/>
      <c r="B62" s="538"/>
      <c r="C62" s="32"/>
      <c r="D62" s="32"/>
      <c r="E62" s="32"/>
      <c r="F62" s="32"/>
      <c r="G62" s="33"/>
      <c r="H62" s="34"/>
      <c r="I62" s="32"/>
      <c r="J62" s="89"/>
      <c r="K62" s="188">
        <v>6000</v>
      </c>
      <c r="L62" s="35"/>
      <c r="M62" s="222"/>
      <c r="V62" s="10">
        <v>6000</v>
      </c>
    </row>
    <row r="63" spans="1:22" s="10" customFormat="1" ht="40.5" customHeight="1" thickBot="1" x14ac:dyDescent="0.4">
      <c r="A63" s="495" t="s">
        <v>79</v>
      </c>
      <c r="B63" s="536" t="s">
        <v>80</v>
      </c>
      <c r="C63" s="212"/>
      <c r="D63" s="212"/>
      <c r="E63" s="212"/>
      <c r="F63" s="212"/>
      <c r="G63" s="16" t="s">
        <v>24</v>
      </c>
      <c r="H63" s="22" t="s">
        <v>17</v>
      </c>
      <c r="I63" s="21" t="s">
        <v>27</v>
      </c>
      <c r="J63" s="34" t="s">
        <v>78</v>
      </c>
      <c r="K63" s="46">
        <v>20000</v>
      </c>
      <c r="L63" s="24"/>
      <c r="M63" s="223"/>
      <c r="R63" s="10">
        <v>20000</v>
      </c>
    </row>
    <row r="64" spans="1:22" s="10" customFormat="1" ht="40.5" customHeight="1" x14ac:dyDescent="0.35">
      <c r="A64" s="496"/>
      <c r="B64" s="537"/>
      <c r="C64" s="212"/>
      <c r="D64" s="212"/>
      <c r="E64" s="212"/>
      <c r="F64" s="212"/>
      <c r="G64" s="45"/>
      <c r="H64" s="46"/>
      <c r="I64" s="84"/>
      <c r="J64" s="22" t="s">
        <v>37</v>
      </c>
      <c r="K64" s="186">
        <v>40000</v>
      </c>
      <c r="L64" s="86"/>
      <c r="M64" s="221"/>
      <c r="R64" s="10">
        <v>40000</v>
      </c>
    </row>
    <row r="65" spans="1:22" s="10" customFormat="1" ht="40.5" customHeight="1" x14ac:dyDescent="0.35">
      <c r="A65" s="496"/>
      <c r="B65" s="537"/>
      <c r="C65" s="212"/>
      <c r="D65" s="212"/>
      <c r="E65" s="212"/>
      <c r="F65" s="212"/>
      <c r="G65" s="45" t="s">
        <v>24</v>
      </c>
      <c r="H65" s="46" t="s">
        <v>16</v>
      </c>
      <c r="I65" s="84" t="s">
        <v>25</v>
      </c>
      <c r="J65" s="28" t="s">
        <v>81</v>
      </c>
      <c r="K65" s="186">
        <v>10000</v>
      </c>
      <c r="L65" s="86"/>
      <c r="M65" s="221"/>
      <c r="P65" s="10">
        <v>10000</v>
      </c>
    </row>
    <row r="66" spans="1:22" s="10" customFormat="1" ht="40.5" customHeight="1" x14ac:dyDescent="0.35">
      <c r="A66" s="496"/>
      <c r="B66" s="537"/>
      <c r="C66" s="212"/>
      <c r="D66" s="212"/>
      <c r="E66" s="212"/>
      <c r="F66" s="212"/>
      <c r="G66" s="45"/>
      <c r="H66" s="46"/>
      <c r="I66" s="84"/>
      <c r="J66" s="77" t="s">
        <v>82</v>
      </c>
      <c r="K66" s="186">
        <v>15000</v>
      </c>
      <c r="L66" s="86"/>
      <c r="M66" s="221"/>
      <c r="P66" s="10">
        <v>15000</v>
      </c>
    </row>
    <row r="67" spans="1:22" s="10" customFormat="1" ht="48" customHeight="1" x14ac:dyDescent="0.35">
      <c r="A67" s="496"/>
      <c r="B67" s="537"/>
      <c r="C67" s="212"/>
      <c r="D67" s="212"/>
      <c r="E67" s="212"/>
      <c r="F67" s="212"/>
      <c r="G67" s="27" t="s">
        <v>29</v>
      </c>
      <c r="H67" s="28" t="s">
        <v>30</v>
      </c>
      <c r="I67" s="26" t="s">
        <v>31</v>
      </c>
      <c r="J67" s="28" t="s">
        <v>83</v>
      </c>
      <c r="K67" s="186">
        <v>30000</v>
      </c>
      <c r="L67" s="30"/>
      <c r="M67" s="88"/>
      <c r="V67" s="10">
        <v>30000</v>
      </c>
    </row>
    <row r="68" spans="1:22" s="10" customFormat="1" ht="47" customHeight="1" thickBot="1" x14ac:dyDescent="0.4">
      <c r="A68" s="497"/>
      <c r="B68" s="538"/>
      <c r="C68" s="212"/>
      <c r="D68" s="212"/>
      <c r="E68" s="212"/>
      <c r="F68" s="212"/>
      <c r="G68" s="90"/>
      <c r="H68" s="90"/>
      <c r="I68" s="90"/>
      <c r="J68" s="91" t="s">
        <v>37</v>
      </c>
      <c r="K68" s="187">
        <v>30000</v>
      </c>
      <c r="L68" s="92"/>
      <c r="M68" s="224"/>
      <c r="V68" s="10">
        <v>30000</v>
      </c>
    </row>
    <row r="69" spans="1:22" s="10" customFormat="1" ht="45" customHeight="1" x14ac:dyDescent="0.35">
      <c r="A69" s="495" t="s">
        <v>84</v>
      </c>
      <c r="B69" s="498" t="s">
        <v>85</v>
      </c>
      <c r="C69" s="212"/>
      <c r="D69" s="212"/>
      <c r="E69" s="212"/>
      <c r="F69" s="212"/>
      <c r="G69" s="45" t="s">
        <v>24</v>
      </c>
      <c r="H69" s="46" t="s">
        <v>17</v>
      </c>
      <c r="I69" s="84" t="s">
        <v>27</v>
      </c>
      <c r="J69" s="46" t="s">
        <v>83</v>
      </c>
      <c r="K69" s="186">
        <v>40000</v>
      </c>
      <c r="L69" s="86"/>
      <c r="M69" s="221"/>
      <c r="R69" s="10">
        <v>40000</v>
      </c>
    </row>
    <row r="70" spans="1:22" s="10" customFormat="1" ht="19" thickBot="1" x14ac:dyDescent="0.4">
      <c r="A70" s="497"/>
      <c r="B70" s="500"/>
      <c r="C70" s="212"/>
      <c r="D70" s="212"/>
      <c r="E70" s="212"/>
      <c r="F70" s="212"/>
      <c r="G70" s="45" t="s">
        <v>29</v>
      </c>
      <c r="H70" s="46" t="s">
        <v>30</v>
      </c>
      <c r="I70" s="84" t="s">
        <v>31</v>
      </c>
      <c r="J70" s="46" t="s">
        <v>83</v>
      </c>
      <c r="K70" s="186">
        <v>40000</v>
      </c>
      <c r="L70" s="86"/>
      <c r="M70" s="225"/>
      <c r="V70" s="10">
        <v>40000</v>
      </c>
    </row>
    <row r="71" spans="1:22" s="10" customFormat="1" ht="32.25" customHeight="1" thickBot="1" x14ac:dyDescent="0.4">
      <c r="A71" s="490" t="s">
        <v>86</v>
      </c>
      <c r="B71" s="491"/>
      <c r="C71" s="41"/>
      <c r="D71" s="41"/>
      <c r="E71" s="41"/>
      <c r="F71" s="41"/>
      <c r="G71" s="36"/>
      <c r="H71" s="41"/>
      <c r="I71" s="41"/>
      <c r="J71" s="41"/>
      <c r="K71" s="184">
        <f>SUM(K56:K70)</f>
        <v>303000</v>
      </c>
      <c r="L71" s="42">
        <f>SUM(L56:L70)</f>
        <v>0</v>
      </c>
      <c r="M71" s="210">
        <f>SUM(M56:M70)</f>
        <v>0</v>
      </c>
    </row>
    <row r="72" spans="1:22" s="10" customFormat="1" ht="34.5" customHeight="1" thickBot="1" x14ac:dyDescent="0.4">
      <c r="A72" s="93" t="s">
        <v>87</v>
      </c>
      <c r="B72" s="519" t="s">
        <v>88</v>
      </c>
      <c r="C72" s="520"/>
      <c r="D72" s="520"/>
      <c r="E72" s="520"/>
      <c r="F72" s="520"/>
      <c r="G72" s="520"/>
      <c r="H72" s="520"/>
      <c r="I72" s="520"/>
      <c r="J72" s="520"/>
      <c r="K72" s="520"/>
      <c r="L72" s="520"/>
      <c r="M72" s="521"/>
    </row>
    <row r="73" spans="1:22" s="10" customFormat="1" ht="78.75" customHeight="1" x14ac:dyDescent="0.35">
      <c r="A73" s="495" t="s">
        <v>89</v>
      </c>
      <c r="B73" s="536" t="s">
        <v>90</v>
      </c>
      <c r="C73" s="46"/>
      <c r="D73" s="46"/>
      <c r="E73" s="46"/>
      <c r="F73" s="46"/>
      <c r="G73" s="45" t="s">
        <v>24</v>
      </c>
      <c r="H73" s="46" t="s">
        <v>16</v>
      </c>
      <c r="I73" s="46" t="s">
        <v>25</v>
      </c>
      <c r="J73" s="46" t="s">
        <v>71</v>
      </c>
      <c r="K73" s="46"/>
      <c r="L73" s="46"/>
      <c r="M73" s="226"/>
    </row>
    <row r="74" spans="1:22" s="10" customFormat="1" ht="18.5" x14ac:dyDescent="0.35">
      <c r="A74" s="496"/>
      <c r="B74" s="537"/>
      <c r="C74" s="28"/>
      <c r="D74" s="28"/>
      <c r="E74" s="28"/>
      <c r="F74" s="28"/>
      <c r="G74" s="27" t="s">
        <v>24</v>
      </c>
      <c r="H74" s="28" t="s">
        <v>17</v>
      </c>
      <c r="I74" s="28" t="s">
        <v>27</v>
      </c>
      <c r="J74" s="28" t="s">
        <v>71</v>
      </c>
      <c r="K74" s="28"/>
      <c r="L74" s="28"/>
      <c r="M74" s="227"/>
    </row>
    <row r="75" spans="1:22" s="10" customFormat="1" ht="19" thickBot="1" x14ac:dyDescent="0.4">
      <c r="A75" s="497"/>
      <c r="B75" s="538"/>
      <c r="C75" s="54"/>
      <c r="D75" s="54"/>
      <c r="E75" s="54"/>
      <c r="F75" s="54"/>
      <c r="G75" s="53" t="s">
        <v>29</v>
      </c>
      <c r="H75" s="54" t="s">
        <v>30</v>
      </c>
      <c r="I75" s="54" t="s">
        <v>31</v>
      </c>
      <c r="J75" s="54" t="s">
        <v>71</v>
      </c>
      <c r="K75" s="54"/>
      <c r="L75" s="54"/>
      <c r="M75" s="228"/>
    </row>
    <row r="76" spans="1:22" s="10" customFormat="1" ht="31.5" customHeight="1" x14ac:dyDescent="0.35">
      <c r="A76" s="495" t="s">
        <v>91</v>
      </c>
      <c r="B76" s="536" t="s">
        <v>92</v>
      </c>
      <c r="C76" s="46"/>
      <c r="D76" s="46"/>
      <c r="E76" s="46"/>
      <c r="F76" s="46"/>
      <c r="G76" s="45" t="s">
        <v>24</v>
      </c>
      <c r="H76" s="46" t="s">
        <v>16</v>
      </c>
      <c r="I76" s="46" t="s">
        <v>25</v>
      </c>
      <c r="J76" s="46" t="s">
        <v>93</v>
      </c>
      <c r="K76" s="189">
        <v>350000</v>
      </c>
      <c r="L76" s="97"/>
      <c r="M76" s="229"/>
      <c r="P76" s="10">
        <v>350000</v>
      </c>
    </row>
    <row r="77" spans="1:22" s="10" customFormat="1" ht="19" customHeight="1" x14ac:dyDescent="0.35">
      <c r="A77" s="496"/>
      <c r="B77" s="537"/>
      <c r="C77" s="46"/>
      <c r="D77" s="46"/>
      <c r="E77" s="46"/>
      <c r="F77" s="46"/>
      <c r="G77" s="45"/>
      <c r="H77" s="46"/>
      <c r="I77" s="46"/>
      <c r="J77" s="46" t="s">
        <v>34</v>
      </c>
      <c r="K77" s="189">
        <v>17500</v>
      </c>
      <c r="L77" s="97"/>
      <c r="M77" s="229"/>
      <c r="P77" s="10">
        <v>17500</v>
      </c>
    </row>
    <row r="78" spans="1:22" s="10" customFormat="1" ht="18.5" x14ac:dyDescent="0.35">
      <c r="A78" s="496"/>
      <c r="B78" s="537"/>
      <c r="C78" s="28"/>
      <c r="D78" s="28"/>
      <c r="E78" s="28"/>
      <c r="F78" s="28"/>
      <c r="G78" s="27" t="s">
        <v>24</v>
      </c>
      <c r="H78" s="28" t="s">
        <v>17</v>
      </c>
      <c r="I78" s="28" t="s">
        <v>27</v>
      </c>
      <c r="J78" s="28" t="s">
        <v>93</v>
      </c>
      <c r="K78" s="189">
        <v>100000</v>
      </c>
      <c r="L78" s="99"/>
      <c r="M78" s="230"/>
      <c r="R78" s="10">
        <v>100000</v>
      </c>
    </row>
    <row r="79" spans="1:22" s="10" customFormat="1" ht="18.5" x14ac:dyDescent="0.35">
      <c r="A79" s="496"/>
      <c r="B79" s="537"/>
      <c r="C79" s="63"/>
      <c r="D79" s="63"/>
      <c r="E79" s="63"/>
      <c r="F79" s="63"/>
      <c r="G79" s="64"/>
      <c r="H79" s="63"/>
      <c r="I79" s="63"/>
      <c r="J79" s="63" t="s">
        <v>34</v>
      </c>
      <c r="K79" s="189">
        <v>20000</v>
      </c>
      <c r="L79" s="101"/>
      <c r="M79" s="231"/>
      <c r="R79" s="10">
        <v>20000</v>
      </c>
    </row>
    <row r="80" spans="1:22" s="10" customFormat="1" ht="19" thickBot="1" x14ac:dyDescent="0.4">
      <c r="A80" s="497"/>
      <c r="B80" s="538"/>
      <c r="C80" s="63"/>
      <c r="D80" s="63"/>
      <c r="E80" s="63"/>
      <c r="F80" s="63"/>
      <c r="G80" s="64" t="s">
        <v>29</v>
      </c>
      <c r="H80" s="63" t="s">
        <v>30</v>
      </c>
      <c r="I80" s="63" t="s">
        <v>31</v>
      </c>
      <c r="J80" s="63" t="s">
        <v>94</v>
      </c>
      <c r="K80" s="189">
        <v>110000</v>
      </c>
      <c r="L80" s="103"/>
      <c r="M80" s="232"/>
      <c r="V80" s="10">
        <v>110000</v>
      </c>
    </row>
    <row r="81" spans="1:22" s="10" customFormat="1" ht="28.5" customHeight="1" thickBot="1" x14ac:dyDescent="0.4">
      <c r="A81" s="490" t="s">
        <v>95</v>
      </c>
      <c r="B81" s="491"/>
      <c r="C81" s="41"/>
      <c r="D81" s="41"/>
      <c r="E81" s="41"/>
      <c r="F81" s="41"/>
      <c r="G81" s="36"/>
      <c r="H81" s="41"/>
      <c r="I81" s="41"/>
      <c r="J81" s="37"/>
      <c r="K81" s="190">
        <f>SUM(K73:K80)</f>
        <v>597500</v>
      </c>
      <c r="L81" s="105">
        <f>SUM(L73:L80)</f>
        <v>0</v>
      </c>
      <c r="M81" s="233">
        <f>SUM(M73:M80)</f>
        <v>0</v>
      </c>
    </row>
    <row r="82" spans="1:22" s="10" customFormat="1" ht="30" customHeight="1" thickBot="1" x14ac:dyDescent="0.4">
      <c r="A82" s="83" t="s">
        <v>96</v>
      </c>
      <c r="B82" s="519" t="s">
        <v>97</v>
      </c>
      <c r="C82" s="520"/>
      <c r="D82" s="520"/>
      <c r="E82" s="520"/>
      <c r="F82" s="520"/>
      <c r="G82" s="520"/>
      <c r="H82" s="520"/>
      <c r="I82" s="520"/>
      <c r="J82" s="520"/>
      <c r="K82" s="520"/>
      <c r="L82" s="520"/>
      <c r="M82" s="521"/>
    </row>
    <row r="83" spans="1:22" s="10" customFormat="1" ht="45" customHeight="1" x14ac:dyDescent="0.35">
      <c r="A83" s="495" t="s">
        <v>98</v>
      </c>
      <c r="B83" s="498" t="s">
        <v>99</v>
      </c>
      <c r="C83" s="84"/>
      <c r="D83" s="84"/>
      <c r="E83" s="84"/>
      <c r="F83" s="84"/>
      <c r="G83" s="45" t="s">
        <v>29</v>
      </c>
      <c r="H83" s="46" t="s">
        <v>30</v>
      </c>
      <c r="I83" s="84" t="s">
        <v>31</v>
      </c>
      <c r="J83" s="46" t="s">
        <v>100</v>
      </c>
      <c r="K83" s="186">
        <v>23000</v>
      </c>
      <c r="L83" s="107"/>
      <c r="M83" s="225"/>
      <c r="V83" s="10">
        <v>23000</v>
      </c>
    </row>
    <row r="84" spans="1:22" s="10" customFormat="1" ht="27" customHeight="1" thickBot="1" x14ac:dyDescent="0.4">
      <c r="A84" s="497"/>
      <c r="B84" s="500"/>
      <c r="C84" s="32"/>
      <c r="D84" s="32"/>
      <c r="E84" s="32"/>
      <c r="F84" s="32"/>
      <c r="G84" s="33"/>
      <c r="H84" s="34"/>
      <c r="I84" s="32"/>
      <c r="J84" s="34" t="s">
        <v>78</v>
      </c>
      <c r="K84" s="186">
        <v>2000</v>
      </c>
      <c r="L84" s="35"/>
      <c r="M84" s="222"/>
      <c r="V84" s="10">
        <v>2000</v>
      </c>
    </row>
    <row r="85" spans="1:22" s="10" customFormat="1" ht="37.5" thickBot="1" x14ac:dyDescent="0.4">
      <c r="A85" s="109" t="s">
        <v>101</v>
      </c>
      <c r="B85" s="110" t="s">
        <v>102</v>
      </c>
      <c r="C85" s="111"/>
      <c r="D85" s="111"/>
      <c r="E85" s="111"/>
      <c r="F85" s="111"/>
      <c r="G85" s="112" t="s">
        <v>29</v>
      </c>
      <c r="H85" s="72" t="s">
        <v>30</v>
      </c>
      <c r="I85" s="111" t="s">
        <v>31</v>
      </c>
      <c r="J85" s="72" t="s">
        <v>103</v>
      </c>
      <c r="K85" s="186">
        <v>50000</v>
      </c>
      <c r="L85" s="113"/>
      <c r="M85" s="234"/>
      <c r="V85" s="10">
        <v>50000</v>
      </c>
    </row>
    <row r="86" spans="1:22" s="10" customFormat="1" ht="31.5" customHeight="1" x14ac:dyDescent="0.35">
      <c r="A86" s="495" t="s">
        <v>104</v>
      </c>
      <c r="B86" s="498" t="s">
        <v>105</v>
      </c>
      <c r="C86" s="84"/>
      <c r="D86" s="84"/>
      <c r="E86" s="84"/>
      <c r="F86" s="84"/>
      <c r="G86" s="45" t="s">
        <v>29</v>
      </c>
      <c r="H86" s="46" t="s">
        <v>30</v>
      </c>
      <c r="I86" s="21" t="s">
        <v>31</v>
      </c>
      <c r="J86" s="22" t="s">
        <v>100</v>
      </c>
      <c r="K86" s="186">
        <v>40000</v>
      </c>
      <c r="L86" s="107"/>
      <c r="M86" s="221"/>
      <c r="V86" s="10">
        <v>40000</v>
      </c>
    </row>
    <row r="87" spans="1:22" s="10" customFormat="1" ht="32.25" customHeight="1" thickBot="1" x14ac:dyDescent="0.4">
      <c r="A87" s="497"/>
      <c r="B87" s="500"/>
      <c r="C87" s="32"/>
      <c r="D87" s="32"/>
      <c r="E87" s="32"/>
      <c r="F87" s="32"/>
      <c r="G87" s="33"/>
      <c r="H87" s="34"/>
      <c r="I87" s="32"/>
      <c r="J87" s="34" t="s">
        <v>78</v>
      </c>
      <c r="K87" s="186">
        <v>10000</v>
      </c>
      <c r="L87" s="40"/>
      <c r="M87" s="222"/>
      <c r="V87" s="10">
        <v>10000</v>
      </c>
    </row>
    <row r="88" spans="1:22" s="10" customFormat="1" ht="33" customHeight="1" thickBot="1" x14ac:dyDescent="0.4">
      <c r="A88" s="490" t="s">
        <v>106</v>
      </c>
      <c r="B88" s="491"/>
      <c r="C88" s="41"/>
      <c r="D88" s="41"/>
      <c r="E88" s="41"/>
      <c r="F88" s="41"/>
      <c r="G88" s="36"/>
      <c r="H88" s="41"/>
      <c r="I88" s="41"/>
      <c r="J88" s="37"/>
      <c r="K88" s="191">
        <f>SUM(K83:K87)</f>
        <v>125000</v>
      </c>
      <c r="L88" s="38">
        <f>SUM(L83:L87)</f>
        <v>0</v>
      </c>
      <c r="M88" s="210">
        <f>SUM(M83:M87)</f>
        <v>0</v>
      </c>
    </row>
    <row r="89" spans="1:22" s="10" customFormat="1" ht="33.75" customHeight="1" thickBot="1" x14ac:dyDescent="0.4">
      <c r="A89" s="93" t="s">
        <v>107</v>
      </c>
      <c r="B89" s="519" t="s">
        <v>108</v>
      </c>
      <c r="C89" s="520"/>
      <c r="D89" s="520"/>
      <c r="E89" s="520"/>
      <c r="F89" s="520"/>
      <c r="G89" s="520"/>
      <c r="H89" s="520"/>
      <c r="I89" s="520"/>
      <c r="J89" s="520"/>
      <c r="K89" s="520"/>
      <c r="L89" s="520"/>
      <c r="M89" s="521"/>
    </row>
    <row r="90" spans="1:22" s="10" customFormat="1" ht="28.5" customHeight="1" x14ac:dyDescent="0.35">
      <c r="A90" s="495" t="s">
        <v>109</v>
      </c>
      <c r="B90" s="597" t="s">
        <v>110</v>
      </c>
      <c r="C90" s="22"/>
      <c r="D90" s="22"/>
      <c r="E90" s="22"/>
      <c r="F90" s="22"/>
      <c r="G90" s="16" t="s">
        <v>24</v>
      </c>
      <c r="H90" s="22" t="s">
        <v>16</v>
      </c>
      <c r="I90" s="22" t="s">
        <v>25</v>
      </c>
      <c r="J90" s="22" t="s">
        <v>81</v>
      </c>
      <c r="K90" s="22">
        <v>7000</v>
      </c>
      <c r="L90" s="114"/>
      <c r="M90" s="208"/>
      <c r="P90" s="10">
        <v>7000</v>
      </c>
    </row>
    <row r="91" spans="1:22" s="10" customFormat="1" ht="18.5" x14ac:dyDescent="0.35">
      <c r="A91" s="496"/>
      <c r="B91" s="598"/>
      <c r="C91" s="28"/>
      <c r="D91" s="28"/>
      <c r="E91" s="28"/>
      <c r="F91" s="28"/>
      <c r="G91" s="27" t="s">
        <v>24</v>
      </c>
      <c r="H91" s="28" t="s">
        <v>17</v>
      </c>
      <c r="I91" s="28" t="s">
        <v>27</v>
      </c>
      <c r="J91" s="28" t="s">
        <v>111</v>
      </c>
      <c r="K91" s="28">
        <v>5000</v>
      </c>
      <c r="L91" s="115"/>
      <c r="M91" s="209"/>
      <c r="R91" s="10">
        <v>5000</v>
      </c>
    </row>
    <row r="92" spans="1:22" s="10" customFormat="1" ht="18.5" x14ac:dyDescent="0.35">
      <c r="A92" s="496"/>
      <c r="B92" s="598"/>
      <c r="C92" s="28"/>
      <c r="D92" s="28"/>
      <c r="E92" s="28"/>
      <c r="F92" s="28"/>
      <c r="G92" s="27"/>
      <c r="H92" s="28"/>
      <c r="I92" s="28"/>
      <c r="J92" s="28" t="s">
        <v>78</v>
      </c>
      <c r="K92" s="28">
        <v>2000</v>
      </c>
      <c r="L92" s="52"/>
      <c r="M92" s="209"/>
      <c r="R92" s="10">
        <v>2000</v>
      </c>
    </row>
    <row r="93" spans="1:22" s="10" customFormat="1" ht="19" thickBot="1" x14ac:dyDescent="0.4">
      <c r="A93" s="497"/>
      <c r="B93" s="599"/>
      <c r="C93" s="28"/>
      <c r="D93" s="28"/>
      <c r="E93" s="28"/>
      <c r="F93" s="28"/>
      <c r="G93" s="53" t="s">
        <v>24</v>
      </c>
      <c r="H93" s="54" t="s">
        <v>30</v>
      </c>
      <c r="I93" s="54" t="s">
        <v>31</v>
      </c>
      <c r="J93" s="54" t="s">
        <v>34</v>
      </c>
      <c r="K93" s="54">
        <v>7000</v>
      </c>
      <c r="L93" s="79"/>
      <c r="M93" s="116"/>
      <c r="T93" s="10">
        <v>7000</v>
      </c>
    </row>
    <row r="94" spans="1:22" s="10" customFormat="1" ht="31.5" customHeight="1" x14ac:dyDescent="0.35">
      <c r="A94" s="495" t="s">
        <v>112</v>
      </c>
      <c r="B94" s="498" t="s">
        <v>113</v>
      </c>
      <c r="C94" s="46"/>
      <c r="D94" s="46"/>
      <c r="E94" s="46"/>
      <c r="F94" s="46"/>
      <c r="G94" s="45" t="s">
        <v>24</v>
      </c>
      <c r="H94" s="46" t="s">
        <v>16</v>
      </c>
      <c r="I94" s="46" t="s">
        <v>25</v>
      </c>
      <c r="J94" s="46" t="s">
        <v>114</v>
      </c>
      <c r="K94" s="192">
        <v>10000</v>
      </c>
      <c r="L94" s="75"/>
      <c r="M94" s="213"/>
      <c r="P94" s="10">
        <v>10000</v>
      </c>
    </row>
    <row r="95" spans="1:22" s="10" customFormat="1" ht="31.5" customHeight="1" x14ac:dyDescent="0.35">
      <c r="A95" s="496"/>
      <c r="B95" s="499"/>
      <c r="C95" s="46"/>
      <c r="D95" s="46"/>
      <c r="E95" s="46"/>
      <c r="F95" s="46"/>
      <c r="G95" s="45" t="s">
        <v>24</v>
      </c>
      <c r="H95" s="46" t="s">
        <v>17</v>
      </c>
      <c r="I95" s="46" t="s">
        <v>27</v>
      </c>
      <c r="J95" s="46" t="s">
        <v>114</v>
      </c>
      <c r="K95" s="192">
        <v>10000</v>
      </c>
      <c r="L95" s="75"/>
      <c r="M95" s="213"/>
      <c r="R95" s="10">
        <v>10000</v>
      </c>
    </row>
    <row r="96" spans="1:22" s="10" customFormat="1" ht="31.5" customHeight="1" thickBot="1" x14ac:dyDescent="0.4">
      <c r="A96" s="497"/>
      <c r="B96" s="500"/>
      <c r="C96" s="46"/>
      <c r="D96" s="46"/>
      <c r="E96" s="46"/>
      <c r="F96" s="46"/>
      <c r="G96" s="45" t="s">
        <v>24</v>
      </c>
      <c r="H96" s="46" t="s">
        <v>30</v>
      </c>
      <c r="I96" s="46" t="s">
        <v>31</v>
      </c>
      <c r="J96" s="46" t="s">
        <v>114</v>
      </c>
      <c r="K96" s="192">
        <v>10000</v>
      </c>
      <c r="L96" s="75"/>
      <c r="M96" s="213"/>
      <c r="T96" s="10">
        <v>10000</v>
      </c>
    </row>
    <row r="97" spans="1:20" s="10" customFormat="1" ht="62.25" customHeight="1" thickBot="1" x14ac:dyDescent="0.4">
      <c r="A97" s="109" t="s">
        <v>115</v>
      </c>
      <c r="B97" s="117" t="s">
        <v>116</v>
      </c>
      <c r="C97" s="72"/>
      <c r="D97" s="72"/>
      <c r="E97" s="72"/>
      <c r="F97" s="72"/>
      <c r="G97" s="112" t="s">
        <v>24</v>
      </c>
      <c r="H97" s="72"/>
      <c r="I97" s="72"/>
      <c r="J97" s="72"/>
      <c r="K97" s="72"/>
      <c r="L97" s="72"/>
      <c r="M97" s="235"/>
    </row>
    <row r="98" spans="1:20" s="10" customFormat="1" ht="60.5" customHeight="1" thickBot="1" x14ac:dyDescent="0.4">
      <c r="A98" s="109" t="s">
        <v>117</v>
      </c>
      <c r="B98" s="117" t="s">
        <v>118</v>
      </c>
      <c r="C98" s="72"/>
      <c r="D98" s="72"/>
      <c r="E98" s="72"/>
      <c r="F98" s="72"/>
      <c r="G98" s="112" t="s">
        <v>24</v>
      </c>
      <c r="H98" s="72"/>
      <c r="I98" s="72"/>
      <c r="J98" s="72"/>
      <c r="K98" s="72"/>
      <c r="L98" s="72"/>
      <c r="M98" s="235"/>
    </row>
    <row r="99" spans="1:20" s="10" customFormat="1" ht="29.25" customHeight="1" thickBot="1" x14ac:dyDescent="0.4">
      <c r="A99" s="490" t="s">
        <v>119</v>
      </c>
      <c r="B99" s="491"/>
      <c r="C99" s="41"/>
      <c r="D99" s="41"/>
      <c r="E99" s="41"/>
      <c r="F99" s="41"/>
      <c r="G99" s="36"/>
      <c r="H99" s="41"/>
      <c r="I99" s="41"/>
      <c r="J99" s="37"/>
      <c r="K99" s="196">
        <f>SUM(K90:K98)</f>
        <v>51000</v>
      </c>
      <c r="L99" s="37">
        <f>SUM(L90:L98)</f>
        <v>0</v>
      </c>
      <c r="M99" s="236">
        <f>SUM(M90:M98)</f>
        <v>0</v>
      </c>
    </row>
    <row r="100" spans="1:20" s="10" customFormat="1" ht="20.25" customHeight="1" x14ac:dyDescent="0.35">
      <c r="A100" s="501" t="s">
        <v>120</v>
      </c>
      <c r="B100" s="502"/>
      <c r="C100" s="22"/>
      <c r="D100" s="22"/>
      <c r="E100" s="22"/>
      <c r="F100" s="22"/>
      <c r="G100" s="16"/>
      <c r="H100" s="22"/>
      <c r="I100" s="22"/>
      <c r="J100" s="22"/>
      <c r="K100" s="197">
        <f>K99+K88+K81+K71+K54</f>
        <v>1254500</v>
      </c>
      <c r="L100" s="61">
        <f>L99+L88+L81+L54++L71</f>
        <v>0</v>
      </c>
      <c r="M100" s="216">
        <f>M99+M88+M81+M54++M71</f>
        <v>0</v>
      </c>
    </row>
    <row r="101" spans="1:20" s="10" customFormat="1" ht="25.5" customHeight="1" thickBot="1" x14ac:dyDescent="0.4">
      <c r="A101" s="514" t="s">
        <v>121</v>
      </c>
      <c r="B101" s="515"/>
      <c r="C101" s="63"/>
      <c r="D101" s="63"/>
      <c r="E101" s="63"/>
      <c r="F101" s="63"/>
      <c r="G101" s="64" t="s">
        <v>24</v>
      </c>
      <c r="H101" s="63"/>
      <c r="I101" s="63"/>
      <c r="J101" s="119" t="s">
        <v>55</v>
      </c>
      <c r="K101" s="119">
        <f>7/100*K100</f>
        <v>87815.000000000015</v>
      </c>
      <c r="L101" s="63">
        <f>7/100*L100</f>
        <v>0</v>
      </c>
      <c r="M101" s="217">
        <f>7/100*M100</f>
        <v>0</v>
      </c>
    </row>
    <row r="102" spans="1:20" s="10" customFormat="1" ht="36" customHeight="1" thickBot="1" x14ac:dyDescent="0.4">
      <c r="A102" s="516" t="s">
        <v>122</v>
      </c>
      <c r="B102" s="517"/>
      <c r="C102" s="517"/>
      <c r="D102" s="517"/>
      <c r="E102" s="517"/>
      <c r="F102" s="517"/>
      <c r="G102" s="517"/>
      <c r="H102" s="517"/>
      <c r="I102" s="517"/>
      <c r="J102" s="518"/>
      <c r="K102" s="66">
        <f>SUM(K100:K101)</f>
        <v>1342315</v>
      </c>
      <c r="L102" s="67">
        <f>SUM(L100:L101)</f>
        <v>0</v>
      </c>
      <c r="M102" s="218">
        <f>SUM(M100:M101)</f>
        <v>0</v>
      </c>
    </row>
    <row r="103" spans="1:20" s="10" customFormat="1" ht="42" customHeight="1" thickBot="1" x14ac:dyDescent="0.4">
      <c r="A103" s="459" t="s">
        <v>123</v>
      </c>
      <c r="B103" s="460"/>
      <c r="C103" s="460"/>
      <c r="D103" s="460"/>
      <c r="E103" s="460"/>
      <c r="F103" s="460"/>
      <c r="G103" s="460"/>
      <c r="H103" s="460"/>
      <c r="I103" s="460"/>
      <c r="J103" s="460"/>
      <c r="K103" s="460"/>
      <c r="L103" s="460"/>
      <c r="M103" s="461"/>
    </row>
    <row r="104" spans="1:20" s="10" customFormat="1" ht="34.5" customHeight="1" thickBot="1" x14ac:dyDescent="0.4">
      <c r="A104" s="93" t="s">
        <v>124</v>
      </c>
      <c r="B104" s="519" t="s">
        <v>125</v>
      </c>
      <c r="C104" s="520"/>
      <c r="D104" s="520"/>
      <c r="E104" s="520"/>
      <c r="F104" s="520"/>
      <c r="G104" s="520"/>
      <c r="H104" s="520"/>
      <c r="I104" s="520"/>
      <c r="J104" s="520"/>
      <c r="K104" s="520"/>
      <c r="L104" s="520"/>
      <c r="M104" s="521"/>
    </row>
    <row r="105" spans="1:20" s="10" customFormat="1" ht="31.5" customHeight="1" thickBot="1" x14ac:dyDescent="0.4">
      <c r="A105" s="600" t="s">
        <v>126</v>
      </c>
      <c r="B105" s="603" t="s">
        <v>127</v>
      </c>
      <c r="C105" s="22"/>
      <c r="D105" s="22"/>
      <c r="E105" s="22"/>
      <c r="F105" s="22"/>
      <c r="G105" s="16" t="s">
        <v>24</v>
      </c>
      <c r="H105" s="22" t="s">
        <v>16</v>
      </c>
      <c r="I105" s="22" t="s">
        <v>25</v>
      </c>
      <c r="J105" s="22" t="s">
        <v>128</v>
      </c>
      <c r="K105" s="181">
        <v>10000</v>
      </c>
      <c r="L105" s="70"/>
      <c r="M105" s="71"/>
      <c r="P105" s="10">
        <v>10000</v>
      </c>
    </row>
    <row r="106" spans="1:20" s="10" customFormat="1" ht="19" thickBot="1" x14ac:dyDescent="0.4">
      <c r="A106" s="601"/>
      <c r="B106" s="604"/>
      <c r="C106" s="28"/>
      <c r="D106" s="28"/>
      <c r="E106" s="28"/>
      <c r="F106" s="28"/>
      <c r="G106" s="27" t="s">
        <v>24</v>
      </c>
      <c r="H106" s="28" t="s">
        <v>17</v>
      </c>
      <c r="I106" s="28" t="s">
        <v>27</v>
      </c>
      <c r="J106" s="22" t="s">
        <v>128</v>
      </c>
      <c r="K106" s="181">
        <v>10000</v>
      </c>
      <c r="L106" s="50"/>
      <c r="M106" s="214"/>
      <c r="R106" s="10">
        <v>10000</v>
      </c>
    </row>
    <row r="107" spans="1:20" s="10" customFormat="1" ht="19" thickBot="1" x14ac:dyDescent="0.4">
      <c r="A107" s="602"/>
      <c r="B107" s="605"/>
      <c r="C107" s="54"/>
      <c r="D107" s="54"/>
      <c r="E107" s="54"/>
      <c r="F107" s="54"/>
      <c r="G107" s="53" t="s">
        <v>24</v>
      </c>
      <c r="H107" s="54" t="s">
        <v>30</v>
      </c>
      <c r="I107" s="54" t="s">
        <v>31</v>
      </c>
      <c r="J107" s="22" t="s">
        <v>128</v>
      </c>
      <c r="K107" s="181">
        <v>10000</v>
      </c>
      <c r="L107" s="56"/>
      <c r="M107" s="73"/>
      <c r="T107" s="10">
        <v>10000</v>
      </c>
    </row>
    <row r="108" spans="1:20" s="10" customFormat="1" ht="31.5" customHeight="1" thickBot="1" x14ac:dyDescent="0.4">
      <c r="A108" s="600" t="s">
        <v>129</v>
      </c>
      <c r="B108" s="603" t="s">
        <v>130</v>
      </c>
      <c r="C108" s="46"/>
      <c r="D108" s="46"/>
      <c r="E108" s="46"/>
      <c r="F108" s="46"/>
      <c r="G108" s="45" t="s">
        <v>24</v>
      </c>
      <c r="H108" s="46" t="s">
        <v>16</v>
      </c>
      <c r="I108" s="46" t="s">
        <v>25</v>
      </c>
      <c r="J108" s="22" t="s">
        <v>131</v>
      </c>
      <c r="K108" s="181">
        <v>3333</v>
      </c>
      <c r="L108" s="75"/>
      <c r="M108" s="219"/>
      <c r="P108" s="10">
        <v>3333</v>
      </c>
    </row>
    <row r="109" spans="1:20" s="10" customFormat="1" ht="19" thickBot="1" x14ac:dyDescent="0.4">
      <c r="A109" s="601"/>
      <c r="B109" s="604"/>
      <c r="C109" s="28"/>
      <c r="D109" s="28"/>
      <c r="E109" s="28"/>
      <c r="F109" s="28"/>
      <c r="G109" s="27" t="s">
        <v>24</v>
      </c>
      <c r="H109" s="28" t="s">
        <v>17</v>
      </c>
      <c r="I109" s="28" t="s">
        <v>27</v>
      </c>
      <c r="J109" s="22" t="s">
        <v>131</v>
      </c>
      <c r="K109" s="181">
        <v>3333</v>
      </c>
      <c r="L109" s="52"/>
      <c r="M109" s="209"/>
      <c r="R109" s="10">
        <v>3333</v>
      </c>
    </row>
    <row r="110" spans="1:20" s="10" customFormat="1" ht="19" thickBot="1" x14ac:dyDescent="0.4">
      <c r="A110" s="602"/>
      <c r="B110" s="605"/>
      <c r="C110" s="54"/>
      <c r="D110" s="54"/>
      <c r="E110" s="54"/>
      <c r="F110" s="54"/>
      <c r="G110" s="53" t="s">
        <v>24</v>
      </c>
      <c r="H110" s="54" t="s">
        <v>30</v>
      </c>
      <c r="I110" s="54" t="s">
        <v>31</v>
      </c>
      <c r="J110" s="72" t="s">
        <v>131</v>
      </c>
      <c r="K110" s="181">
        <v>3333</v>
      </c>
      <c r="L110" s="79"/>
      <c r="M110" s="116"/>
      <c r="T110" s="10">
        <v>3333</v>
      </c>
    </row>
    <row r="111" spans="1:20" s="10" customFormat="1" ht="31.5" customHeight="1" thickBot="1" x14ac:dyDescent="0.4">
      <c r="A111" s="600" t="s">
        <v>132</v>
      </c>
      <c r="B111" s="603" t="s">
        <v>133</v>
      </c>
      <c r="C111" s="46"/>
      <c r="D111" s="46"/>
      <c r="E111" s="46"/>
      <c r="F111" s="46"/>
      <c r="G111" s="45" t="s">
        <v>24</v>
      </c>
      <c r="H111" s="46" t="s">
        <v>16</v>
      </c>
      <c r="I111" s="46" t="s">
        <v>25</v>
      </c>
      <c r="J111" s="46" t="s">
        <v>100</v>
      </c>
      <c r="K111" s="181">
        <v>9667</v>
      </c>
      <c r="L111" s="75"/>
      <c r="M111" s="219"/>
      <c r="P111" s="10">
        <v>9667</v>
      </c>
    </row>
    <row r="112" spans="1:20" s="10" customFormat="1" ht="19" thickBot="1" x14ac:dyDescent="0.4">
      <c r="A112" s="601"/>
      <c r="B112" s="604"/>
      <c r="C112" s="28"/>
      <c r="D112" s="28"/>
      <c r="E112" s="28"/>
      <c r="F112" s="28"/>
      <c r="G112" s="27"/>
      <c r="H112" s="28"/>
      <c r="I112" s="28"/>
      <c r="J112" s="28" t="s">
        <v>78</v>
      </c>
      <c r="K112" s="181">
        <v>4000</v>
      </c>
      <c r="L112" s="52"/>
      <c r="M112" s="209"/>
      <c r="P112" s="10">
        <v>4000</v>
      </c>
    </row>
    <row r="113" spans="1:20" s="10" customFormat="1" ht="19" thickBot="1" x14ac:dyDescent="0.4">
      <c r="A113" s="601"/>
      <c r="B113" s="604"/>
      <c r="C113" s="28"/>
      <c r="D113" s="28"/>
      <c r="E113" s="28"/>
      <c r="F113" s="28"/>
      <c r="G113" s="27"/>
      <c r="H113" s="28"/>
      <c r="I113" s="28"/>
      <c r="J113" s="28" t="s">
        <v>134</v>
      </c>
      <c r="K113" s="181">
        <v>13000</v>
      </c>
      <c r="L113" s="52"/>
      <c r="M113" s="209"/>
      <c r="P113" s="10">
        <v>13000</v>
      </c>
    </row>
    <row r="114" spans="1:20" s="10" customFormat="1" ht="19" thickBot="1" x14ac:dyDescent="0.4">
      <c r="A114" s="601"/>
      <c r="B114" s="604"/>
      <c r="C114" s="28"/>
      <c r="D114" s="28"/>
      <c r="E114" s="28"/>
      <c r="F114" s="28"/>
      <c r="G114" s="27"/>
      <c r="H114" s="28"/>
      <c r="I114" s="28"/>
      <c r="J114" s="28" t="s">
        <v>135</v>
      </c>
      <c r="K114" s="181">
        <v>3333</v>
      </c>
      <c r="L114" s="52"/>
      <c r="M114" s="209"/>
      <c r="P114" s="10">
        <v>3333</v>
      </c>
    </row>
    <row r="115" spans="1:20" s="10" customFormat="1" ht="19" thickBot="1" x14ac:dyDescent="0.4">
      <c r="A115" s="601"/>
      <c r="B115" s="604"/>
      <c r="C115" s="28"/>
      <c r="D115" s="28"/>
      <c r="E115" s="28"/>
      <c r="F115" s="28"/>
      <c r="G115" s="27" t="s">
        <v>24</v>
      </c>
      <c r="H115" s="28" t="s">
        <v>17</v>
      </c>
      <c r="I115" s="28" t="s">
        <v>27</v>
      </c>
      <c r="J115" s="28" t="s">
        <v>100</v>
      </c>
      <c r="K115" s="181">
        <v>9667</v>
      </c>
      <c r="L115" s="52"/>
      <c r="M115" s="209"/>
      <c r="R115" s="10">
        <v>9667</v>
      </c>
    </row>
    <row r="116" spans="1:20" s="10" customFormat="1" ht="19" thickBot="1" x14ac:dyDescent="0.4">
      <c r="A116" s="601"/>
      <c r="B116" s="604"/>
      <c r="C116" s="28"/>
      <c r="D116" s="28"/>
      <c r="E116" s="28"/>
      <c r="F116" s="28"/>
      <c r="G116" s="27"/>
      <c r="H116" s="28"/>
      <c r="I116" s="28"/>
      <c r="J116" s="28" t="s">
        <v>78</v>
      </c>
      <c r="K116" s="181">
        <v>4000</v>
      </c>
      <c r="L116" s="52"/>
      <c r="M116" s="209"/>
      <c r="R116" s="10">
        <v>4000</v>
      </c>
    </row>
    <row r="117" spans="1:20" s="10" customFormat="1" ht="19" thickBot="1" x14ac:dyDescent="0.4">
      <c r="A117" s="601"/>
      <c r="B117" s="604"/>
      <c r="C117" s="28"/>
      <c r="D117" s="28"/>
      <c r="E117" s="28"/>
      <c r="F117" s="28"/>
      <c r="G117" s="27"/>
      <c r="H117" s="28"/>
      <c r="I117" s="28"/>
      <c r="J117" s="28" t="s">
        <v>136</v>
      </c>
      <c r="K117" s="181">
        <v>13000</v>
      </c>
      <c r="L117" s="52"/>
      <c r="M117" s="209"/>
      <c r="R117" s="10">
        <v>13000</v>
      </c>
    </row>
    <row r="118" spans="1:20" s="10" customFormat="1" ht="19" thickBot="1" x14ac:dyDescent="0.4">
      <c r="A118" s="601"/>
      <c r="B118" s="604"/>
      <c r="C118" s="28"/>
      <c r="D118" s="28"/>
      <c r="E118" s="28"/>
      <c r="F118" s="28"/>
      <c r="G118" s="27"/>
      <c r="H118" s="28"/>
      <c r="I118" s="28"/>
      <c r="J118" s="28" t="s">
        <v>135</v>
      </c>
      <c r="K118" s="181">
        <v>3333</v>
      </c>
      <c r="L118" s="52"/>
      <c r="M118" s="209"/>
      <c r="R118" s="10">
        <v>3333</v>
      </c>
    </row>
    <row r="119" spans="1:20" s="10" customFormat="1" ht="19" thickBot="1" x14ac:dyDescent="0.4">
      <c r="A119" s="601"/>
      <c r="B119" s="604"/>
      <c r="C119" s="28"/>
      <c r="D119" s="28"/>
      <c r="E119" s="28"/>
      <c r="F119" s="28"/>
      <c r="G119" s="27" t="s">
        <v>24</v>
      </c>
      <c r="H119" s="28" t="s">
        <v>30</v>
      </c>
      <c r="I119" s="28" t="s">
        <v>31</v>
      </c>
      <c r="J119" s="28" t="s">
        <v>100</v>
      </c>
      <c r="K119" s="181">
        <v>9666</v>
      </c>
      <c r="L119" s="52"/>
      <c r="M119" s="209"/>
      <c r="T119" s="10">
        <v>9666</v>
      </c>
    </row>
    <row r="120" spans="1:20" s="10" customFormat="1" ht="18.5" x14ac:dyDescent="0.35">
      <c r="A120" s="601"/>
      <c r="B120" s="604"/>
      <c r="C120" s="28"/>
      <c r="D120" s="28"/>
      <c r="E120" s="28"/>
      <c r="F120" s="28"/>
      <c r="G120" s="27"/>
      <c r="H120" s="28"/>
      <c r="I120" s="28"/>
      <c r="J120" s="28" t="s">
        <v>136</v>
      </c>
      <c r="K120" s="181">
        <v>13000</v>
      </c>
      <c r="L120" s="52"/>
      <c r="M120" s="209"/>
      <c r="T120" s="10">
        <v>13000</v>
      </c>
    </row>
    <row r="121" spans="1:20" s="204" customFormat="1" ht="18.5" x14ac:dyDescent="0.35">
      <c r="A121" s="601"/>
      <c r="B121" s="604"/>
      <c r="C121" s="201"/>
      <c r="D121" s="201"/>
      <c r="E121" s="201"/>
      <c r="F121" s="201"/>
      <c r="G121" s="202"/>
      <c r="H121" s="201"/>
      <c r="I121" s="201"/>
      <c r="J121" s="201" t="s">
        <v>78</v>
      </c>
      <c r="K121" s="203">
        <v>4002</v>
      </c>
      <c r="L121" s="52"/>
      <c r="M121" s="209"/>
      <c r="T121" s="204">
        <v>4002</v>
      </c>
    </row>
    <row r="122" spans="1:20" s="10" customFormat="1" ht="19" thickBot="1" x14ac:dyDescent="0.4">
      <c r="A122" s="602"/>
      <c r="B122" s="605"/>
      <c r="C122" s="54"/>
      <c r="D122" s="54"/>
      <c r="E122" s="54"/>
      <c r="F122" s="54"/>
      <c r="G122" s="53"/>
      <c r="H122" s="54"/>
      <c r="I122" s="54"/>
      <c r="J122" s="54" t="s">
        <v>135</v>
      </c>
      <c r="K122" s="54">
        <v>3335</v>
      </c>
      <c r="L122" s="79"/>
      <c r="M122" s="73"/>
      <c r="T122" s="10">
        <v>3335</v>
      </c>
    </row>
    <row r="123" spans="1:20" s="10" customFormat="1" ht="18.5" x14ac:dyDescent="0.35">
      <c r="A123" s="600" t="s">
        <v>137</v>
      </c>
      <c r="B123" s="579" t="s">
        <v>138</v>
      </c>
      <c r="C123" s="46"/>
      <c r="D123" s="46"/>
      <c r="E123" s="46"/>
      <c r="F123" s="46"/>
      <c r="G123" s="45" t="s">
        <v>24</v>
      </c>
      <c r="H123" s="46" t="s">
        <v>16</v>
      </c>
      <c r="I123" s="46" t="s">
        <v>25</v>
      </c>
      <c r="J123" s="46" t="s">
        <v>100</v>
      </c>
      <c r="K123" s="192">
        <v>1884</v>
      </c>
      <c r="L123" s="75"/>
      <c r="M123" s="219"/>
      <c r="P123" s="10">
        <v>1884</v>
      </c>
    </row>
    <row r="124" spans="1:20" s="10" customFormat="1" ht="18.5" x14ac:dyDescent="0.35">
      <c r="A124" s="601"/>
      <c r="B124" s="580"/>
      <c r="C124" s="28"/>
      <c r="D124" s="28"/>
      <c r="E124" s="28"/>
      <c r="F124" s="28"/>
      <c r="G124" s="27"/>
      <c r="H124" s="28"/>
      <c r="I124" s="28"/>
      <c r="J124" s="28" t="s">
        <v>139</v>
      </c>
      <c r="K124" s="192">
        <v>4004</v>
      </c>
      <c r="L124" s="52"/>
      <c r="M124" s="209"/>
      <c r="P124" s="10">
        <v>4004</v>
      </c>
    </row>
    <row r="125" spans="1:20" s="10" customFormat="1" ht="18.5" x14ac:dyDescent="0.35">
      <c r="A125" s="601"/>
      <c r="B125" s="580"/>
      <c r="C125" s="28"/>
      <c r="D125" s="28"/>
      <c r="E125" s="28"/>
      <c r="F125" s="28"/>
      <c r="G125" s="27"/>
      <c r="H125" s="28"/>
      <c r="I125" s="28"/>
      <c r="J125" s="28" t="s">
        <v>140</v>
      </c>
      <c r="K125" s="192">
        <v>31001</v>
      </c>
      <c r="L125" s="50"/>
      <c r="M125" s="209"/>
      <c r="P125" s="10">
        <v>31001</v>
      </c>
    </row>
    <row r="126" spans="1:20" s="10" customFormat="1" ht="18.5" x14ac:dyDescent="0.35">
      <c r="A126" s="601"/>
      <c r="B126" s="580"/>
      <c r="C126" s="28"/>
      <c r="D126" s="28"/>
      <c r="E126" s="28"/>
      <c r="F126" s="28"/>
      <c r="G126" s="27" t="s">
        <v>24</v>
      </c>
      <c r="H126" s="28" t="s">
        <v>17</v>
      </c>
      <c r="I126" s="28" t="s">
        <v>27</v>
      </c>
      <c r="J126" s="28" t="s">
        <v>100</v>
      </c>
      <c r="K126" s="192">
        <v>1885</v>
      </c>
      <c r="L126" s="52"/>
      <c r="M126" s="209"/>
      <c r="R126" s="10">
        <v>1885</v>
      </c>
    </row>
    <row r="127" spans="1:20" s="10" customFormat="1" ht="18.5" x14ac:dyDescent="0.35">
      <c r="A127" s="601"/>
      <c r="B127" s="580"/>
      <c r="C127" s="28"/>
      <c r="D127" s="28"/>
      <c r="E127" s="28"/>
      <c r="F127" s="28"/>
      <c r="G127" s="27"/>
      <c r="H127" s="28"/>
      <c r="I127" s="28"/>
      <c r="J127" s="28" t="s">
        <v>139</v>
      </c>
      <c r="K127" s="192">
        <v>2998</v>
      </c>
      <c r="L127" s="52"/>
      <c r="M127" s="209"/>
      <c r="R127" s="10">
        <v>2998</v>
      </c>
    </row>
    <row r="128" spans="1:20" s="10" customFormat="1" ht="18.5" x14ac:dyDescent="0.35">
      <c r="A128" s="601"/>
      <c r="B128" s="580"/>
      <c r="C128" s="28"/>
      <c r="D128" s="28"/>
      <c r="E128" s="28"/>
      <c r="F128" s="28"/>
      <c r="G128" s="27"/>
      <c r="H128" s="28"/>
      <c r="I128" s="28"/>
      <c r="J128" s="28" t="s">
        <v>140</v>
      </c>
      <c r="K128" s="192">
        <v>31000</v>
      </c>
      <c r="L128" s="50"/>
      <c r="M128" s="214"/>
      <c r="R128" s="10">
        <v>31000</v>
      </c>
    </row>
    <row r="129" spans="1:20" s="10" customFormat="1" ht="18.5" x14ac:dyDescent="0.35">
      <c r="A129" s="601"/>
      <c r="B129" s="580"/>
      <c r="C129" s="28"/>
      <c r="D129" s="28"/>
      <c r="E129" s="28"/>
      <c r="F129" s="28"/>
      <c r="G129" s="27" t="s">
        <v>24</v>
      </c>
      <c r="H129" s="28" t="s">
        <v>30</v>
      </c>
      <c r="I129" s="28" t="s">
        <v>31</v>
      </c>
      <c r="J129" s="28" t="s">
        <v>100</v>
      </c>
      <c r="K129" s="192">
        <v>1883</v>
      </c>
      <c r="L129" s="50"/>
      <c r="M129" s="214"/>
      <c r="T129" s="10">
        <v>1883</v>
      </c>
    </row>
    <row r="130" spans="1:20" s="10" customFormat="1" ht="18.5" x14ac:dyDescent="0.35">
      <c r="A130" s="601"/>
      <c r="B130" s="580"/>
      <c r="C130" s="28"/>
      <c r="D130" s="28"/>
      <c r="E130" s="28"/>
      <c r="F130" s="28"/>
      <c r="G130" s="27"/>
      <c r="H130" s="28"/>
      <c r="I130" s="28"/>
      <c r="J130" s="28" t="s">
        <v>139</v>
      </c>
      <c r="K130" s="192">
        <v>3000</v>
      </c>
      <c r="L130" s="52"/>
      <c r="M130" s="209"/>
      <c r="T130" s="10">
        <v>3000</v>
      </c>
    </row>
    <row r="131" spans="1:20" s="10" customFormat="1" ht="19" thickBot="1" x14ac:dyDescent="0.4">
      <c r="A131" s="602"/>
      <c r="B131" s="581"/>
      <c r="C131" s="54"/>
      <c r="D131" s="54"/>
      <c r="E131" s="54"/>
      <c r="F131" s="54"/>
      <c r="G131" s="53"/>
      <c r="H131" s="54"/>
      <c r="I131" s="54"/>
      <c r="J131" s="54" t="s">
        <v>140</v>
      </c>
      <c r="K131" s="192">
        <v>31000</v>
      </c>
      <c r="L131" s="56"/>
      <c r="M131" s="73"/>
      <c r="T131" s="10">
        <v>31000</v>
      </c>
    </row>
    <row r="132" spans="1:20" s="10" customFormat="1" ht="45" customHeight="1" x14ac:dyDescent="0.35">
      <c r="A132" s="600" t="s">
        <v>141</v>
      </c>
      <c r="B132" s="606" t="s">
        <v>142</v>
      </c>
      <c r="C132" s="46"/>
      <c r="D132" s="46"/>
      <c r="E132" s="46"/>
      <c r="F132" s="46"/>
      <c r="G132" s="45" t="s">
        <v>24</v>
      </c>
      <c r="H132" s="46" t="s">
        <v>16</v>
      </c>
      <c r="I132" s="46" t="s">
        <v>25</v>
      </c>
      <c r="J132" s="46" t="s">
        <v>100</v>
      </c>
      <c r="K132" s="192">
        <v>15000</v>
      </c>
      <c r="L132" s="75"/>
      <c r="M132" s="219"/>
      <c r="P132" s="10">
        <v>15000</v>
      </c>
    </row>
    <row r="133" spans="1:20" s="10" customFormat="1" ht="18.5" x14ac:dyDescent="0.35">
      <c r="A133" s="601"/>
      <c r="B133" s="607"/>
      <c r="C133" s="28"/>
      <c r="D133" s="28"/>
      <c r="E133" s="28"/>
      <c r="F133" s="28"/>
      <c r="G133" s="27" t="s">
        <v>24</v>
      </c>
      <c r="H133" s="28" t="s">
        <v>17</v>
      </c>
      <c r="I133" s="28" t="s">
        <v>27</v>
      </c>
      <c r="J133" s="28" t="s">
        <v>100</v>
      </c>
      <c r="K133" s="192">
        <v>15000</v>
      </c>
      <c r="L133" s="52"/>
      <c r="M133" s="214"/>
      <c r="R133" s="10">
        <v>15000</v>
      </c>
    </row>
    <row r="134" spans="1:20" s="10" customFormat="1" ht="19" thickBot="1" x14ac:dyDescent="0.4">
      <c r="A134" s="602"/>
      <c r="B134" s="612"/>
      <c r="C134" s="63"/>
      <c r="D134" s="63"/>
      <c r="E134" s="63"/>
      <c r="F134" s="63"/>
      <c r="G134" s="64" t="s">
        <v>24</v>
      </c>
      <c r="H134" s="63" t="s">
        <v>30</v>
      </c>
      <c r="I134" s="63" t="s">
        <v>31</v>
      </c>
      <c r="J134" s="63" t="s">
        <v>100</v>
      </c>
      <c r="K134" s="192">
        <v>15000</v>
      </c>
      <c r="L134" s="124"/>
      <c r="M134" s="237"/>
      <c r="T134" s="10">
        <v>15000</v>
      </c>
    </row>
    <row r="135" spans="1:20" s="10" customFormat="1" ht="31.5" customHeight="1" thickBot="1" x14ac:dyDescent="0.4">
      <c r="A135" s="490" t="s">
        <v>143</v>
      </c>
      <c r="B135" s="491"/>
      <c r="C135" s="41"/>
      <c r="D135" s="41"/>
      <c r="E135" s="41"/>
      <c r="F135" s="41"/>
      <c r="G135" s="41"/>
      <c r="H135" s="41"/>
      <c r="I135" s="41"/>
      <c r="J135" s="37"/>
      <c r="K135" s="37">
        <f>SUM(K105:K134)</f>
        <v>283657</v>
      </c>
      <c r="L135" s="42">
        <f>SUM(L105:L134)</f>
        <v>0</v>
      </c>
      <c r="M135" s="238">
        <f>SUM(M105:M134)</f>
        <v>0</v>
      </c>
    </row>
    <row r="136" spans="1:20" s="10" customFormat="1" ht="35.25" customHeight="1" thickBot="1" x14ac:dyDescent="0.4">
      <c r="A136" s="83" t="s">
        <v>144</v>
      </c>
      <c r="B136" s="519" t="s">
        <v>145</v>
      </c>
      <c r="C136" s="520"/>
      <c r="D136" s="520"/>
      <c r="E136" s="520"/>
      <c r="F136" s="520"/>
      <c r="G136" s="520"/>
      <c r="H136" s="520"/>
      <c r="I136" s="520"/>
      <c r="J136" s="520"/>
      <c r="K136" s="520"/>
      <c r="L136" s="520"/>
      <c r="M136" s="521"/>
    </row>
    <row r="137" spans="1:20" s="10" customFormat="1" ht="45" customHeight="1" thickBot="1" x14ac:dyDescent="0.4">
      <c r="A137" s="495" t="s">
        <v>146</v>
      </c>
      <c r="B137" s="498" t="s">
        <v>147</v>
      </c>
      <c r="C137" s="125"/>
      <c r="D137" s="125"/>
      <c r="E137" s="125"/>
      <c r="F137" s="125"/>
      <c r="G137" s="16" t="s">
        <v>24</v>
      </c>
      <c r="H137" s="22" t="s">
        <v>16</v>
      </c>
      <c r="I137" s="22" t="s">
        <v>25</v>
      </c>
      <c r="J137" s="126" t="s">
        <v>100</v>
      </c>
      <c r="K137" s="194">
        <v>11667</v>
      </c>
      <c r="L137" s="24"/>
      <c r="M137" s="223"/>
      <c r="P137" s="10">
        <v>11667</v>
      </c>
    </row>
    <row r="138" spans="1:20" s="10" customFormat="1" ht="19" thickBot="1" x14ac:dyDescent="0.4">
      <c r="A138" s="496"/>
      <c r="B138" s="499"/>
      <c r="C138" s="212"/>
      <c r="D138" s="212"/>
      <c r="E138" s="212"/>
      <c r="F138" s="212"/>
      <c r="G138" s="45" t="s">
        <v>24</v>
      </c>
      <c r="H138" s="46" t="s">
        <v>17</v>
      </c>
      <c r="I138" s="85" t="s">
        <v>27</v>
      </c>
      <c r="J138" s="46" t="s">
        <v>100</v>
      </c>
      <c r="K138" s="194">
        <v>11667</v>
      </c>
      <c r="L138" s="86"/>
      <c r="M138" s="221"/>
      <c r="R138" s="10">
        <v>11667</v>
      </c>
    </row>
    <row r="139" spans="1:20" s="10" customFormat="1" ht="19" thickBot="1" x14ac:dyDescent="0.4">
      <c r="A139" s="497"/>
      <c r="B139" s="500"/>
      <c r="C139" s="212"/>
      <c r="D139" s="212"/>
      <c r="E139" s="212"/>
      <c r="F139" s="212"/>
      <c r="G139" s="27" t="s">
        <v>24</v>
      </c>
      <c r="H139" s="28" t="s">
        <v>30</v>
      </c>
      <c r="I139" s="87" t="s">
        <v>31</v>
      </c>
      <c r="J139" s="28" t="s">
        <v>100</v>
      </c>
      <c r="K139" s="194">
        <v>11667</v>
      </c>
      <c r="L139" s="30"/>
      <c r="M139" s="88"/>
      <c r="T139" s="10">
        <v>11667</v>
      </c>
    </row>
    <row r="140" spans="1:20" s="10" customFormat="1" ht="45" customHeight="1" thickBot="1" x14ac:dyDescent="0.4">
      <c r="A140" s="495" t="s">
        <v>148</v>
      </c>
      <c r="B140" s="498" t="s">
        <v>149</v>
      </c>
      <c r="C140" s="125"/>
      <c r="D140" s="125"/>
      <c r="E140" s="125"/>
      <c r="F140" s="125"/>
      <c r="G140" s="16" t="s">
        <v>24</v>
      </c>
      <c r="H140" s="22" t="s">
        <v>16</v>
      </c>
      <c r="I140" s="126" t="s">
        <v>25</v>
      </c>
      <c r="J140" s="22" t="s">
        <v>150</v>
      </c>
      <c r="K140" s="194">
        <v>15000</v>
      </c>
      <c r="L140" s="127"/>
      <c r="M140" s="223"/>
      <c r="P140" s="10">
        <v>15000</v>
      </c>
    </row>
    <row r="141" spans="1:20" s="10" customFormat="1" ht="19" thickBot="1" x14ac:dyDescent="0.4">
      <c r="A141" s="496"/>
      <c r="B141" s="499"/>
      <c r="C141" s="212"/>
      <c r="D141" s="212"/>
      <c r="E141" s="212"/>
      <c r="F141" s="212"/>
      <c r="G141" s="128" t="s">
        <v>24</v>
      </c>
      <c r="H141" s="28" t="s">
        <v>17</v>
      </c>
      <c r="I141" s="28" t="s">
        <v>27</v>
      </c>
      <c r="J141" s="22" t="s">
        <v>150</v>
      </c>
      <c r="K141" s="194">
        <v>15000</v>
      </c>
      <c r="L141" s="30"/>
      <c r="M141" s="88"/>
      <c r="R141" s="10">
        <v>15000</v>
      </c>
    </row>
    <row r="142" spans="1:20" s="10" customFormat="1" ht="19" thickBot="1" x14ac:dyDescent="0.4">
      <c r="A142" s="497"/>
      <c r="B142" s="500"/>
      <c r="C142" s="32"/>
      <c r="D142" s="32"/>
      <c r="E142" s="32"/>
      <c r="F142" s="32"/>
      <c r="G142" s="129" t="s">
        <v>24</v>
      </c>
      <c r="H142" s="54" t="s">
        <v>30</v>
      </c>
      <c r="I142" s="54" t="s">
        <v>31</v>
      </c>
      <c r="J142" s="22" t="s">
        <v>150</v>
      </c>
      <c r="K142" s="194">
        <v>15000</v>
      </c>
      <c r="L142" s="40"/>
      <c r="M142" s="222"/>
      <c r="T142" s="10">
        <v>15000</v>
      </c>
    </row>
    <row r="143" spans="1:20" s="10" customFormat="1" ht="27" customHeight="1" thickBot="1" x14ac:dyDescent="0.4">
      <c r="A143" s="490" t="s">
        <v>151</v>
      </c>
      <c r="B143" s="491"/>
      <c r="C143" s="130"/>
      <c r="D143" s="130"/>
      <c r="E143" s="130"/>
      <c r="F143" s="130"/>
      <c r="G143" s="130"/>
      <c r="H143" s="130"/>
      <c r="I143" s="130"/>
      <c r="J143" s="131"/>
      <c r="K143" s="195">
        <f>SUM(K137:K142)</f>
        <v>80001</v>
      </c>
      <c r="L143" s="132">
        <f>SUM(L137:L142)</f>
        <v>0</v>
      </c>
      <c r="M143" s="239">
        <f>SUM(M137:M142)</f>
        <v>0</v>
      </c>
    </row>
    <row r="144" spans="1:20" s="10" customFormat="1" ht="20.25" customHeight="1" x14ac:dyDescent="0.35">
      <c r="A144" s="501" t="s">
        <v>152</v>
      </c>
      <c r="B144" s="502"/>
      <c r="C144" s="22"/>
      <c r="D144" s="22"/>
      <c r="E144" s="22"/>
      <c r="F144" s="22"/>
      <c r="G144" s="16"/>
      <c r="H144" s="22"/>
      <c r="I144" s="22"/>
      <c r="J144" s="22"/>
      <c r="K144" s="181">
        <f>K143+K135</f>
        <v>363658</v>
      </c>
      <c r="L144" s="61">
        <f>L143+L135</f>
        <v>0</v>
      </c>
      <c r="M144" s="216">
        <f>M143+M135</f>
        <v>0</v>
      </c>
    </row>
    <row r="145" spans="1:22" s="10" customFormat="1" ht="25.5" customHeight="1" thickBot="1" x14ac:dyDescent="0.4">
      <c r="A145" s="514" t="s">
        <v>153</v>
      </c>
      <c r="B145" s="515"/>
      <c r="C145" s="63"/>
      <c r="D145" s="63"/>
      <c r="E145" s="63"/>
      <c r="F145" s="63"/>
      <c r="G145" s="64" t="s">
        <v>24</v>
      </c>
      <c r="H145" s="63"/>
      <c r="I145" s="63"/>
      <c r="J145" s="119" t="s">
        <v>55</v>
      </c>
      <c r="K145" s="119">
        <f>7/100*K144</f>
        <v>25456.06</v>
      </c>
      <c r="L145" s="63">
        <f>7/100*L144</f>
        <v>0</v>
      </c>
      <c r="M145" s="217">
        <f>7/100*M144</f>
        <v>0</v>
      </c>
    </row>
    <row r="146" spans="1:22" s="10" customFormat="1" ht="27.75" customHeight="1" thickBot="1" x14ac:dyDescent="0.4">
      <c r="A146" s="516" t="s">
        <v>154</v>
      </c>
      <c r="B146" s="517"/>
      <c r="C146" s="517"/>
      <c r="D146" s="517"/>
      <c r="E146" s="517"/>
      <c r="F146" s="517"/>
      <c r="G146" s="517"/>
      <c r="H146" s="517"/>
      <c r="I146" s="517"/>
      <c r="J146" s="518"/>
      <c r="K146" s="133">
        <f>SUM(K144:K145)</f>
        <v>389114.06</v>
      </c>
      <c r="L146" s="134">
        <f>SUM(L144:L145)</f>
        <v>0</v>
      </c>
      <c r="M146" s="240">
        <f>SUM(M144:M145)</f>
        <v>0</v>
      </c>
    </row>
    <row r="147" spans="1:22" s="10" customFormat="1" ht="24" customHeight="1" thickBot="1" x14ac:dyDescent="0.4">
      <c r="A147" s="459" t="s">
        <v>155</v>
      </c>
      <c r="B147" s="460"/>
      <c r="C147" s="460"/>
      <c r="D147" s="460"/>
      <c r="E147" s="460"/>
      <c r="F147" s="460"/>
      <c r="G147" s="460"/>
      <c r="H147" s="460"/>
      <c r="I147" s="460"/>
      <c r="J147" s="460"/>
      <c r="K147" s="460"/>
      <c r="L147" s="460"/>
      <c r="M147" s="461"/>
    </row>
    <row r="148" spans="1:22" s="10" customFormat="1" ht="27.75" customHeight="1" thickBot="1" x14ac:dyDescent="0.4">
      <c r="A148" s="136" t="s">
        <v>156</v>
      </c>
      <c r="B148" s="519" t="s">
        <v>157</v>
      </c>
      <c r="C148" s="520"/>
      <c r="D148" s="520"/>
      <c r="E148" s="520"/>
      <c r="F148" s="520"/>
      <c r="G148" s="520"/>
      <c r="H148" s="520"/>
      <c r="I148" s="520"/>
      <c r="J148" s="520"/>
      <c r="K148" s="520"/>
      <c r="L148" s="520"/>
      <c r="M148" s="521"/>
    </row>
    <row r="149" spans="1:22" s="10" customFormat="1" ht="18.5" x14ac:dyDescent="0.35">
      <c r="A149" s="600" t="s">
        <v>158</v>
      </c>
      <c r="B149" s="613" t="s">
        <v>159</v>
      </c>
      <c r="C149" s="212"/>
      <c r="D149" s="212"/>
      <c r="E149" s="212"/>
      <c r="F149" s="212"/>
      <c r="G149" s="45" t="s">
        <v>24</v>
      </c>
      <c r="H149" s="46" t="s">
        <v>16</v>
      </c>
      <c r="I149" s="46" t="s">
        <v>25</v>
      </c>
      <c r="J149" s="46" t="s">
        <v>160</v>
      </c>
      <c r="K149" s="186">
        <v>151169</v>
      </c>
      <c r="L149" s="107"/>
      <c r="M149" s="225"/>
      <c r="P149" s="10">
        <v>151169</v>
      </c>
    </row>
    <row r="150" spans="1:22" s="10" customFormat="1" ht="18.5" x14ac:dyDescent="0.35">
      <c r="A150" s="601"/>
      <c r="B150" s="610"/>
      <c r="C150" s="212"/>
      <c r="D150" s="212"/>
      <c r="E150" s="212"/>
      <c r="F150" s="212"/>
      <c r="G150" s="27" t="s">
        <v>24</v>
      </c>
      <c r="H150" s="28" t="s">
        <v>17</v>
      </c>
      <c r="I150" s="28" t="s">
        <v>27</v>
      </c>
      <c r="J150" s="28" t="s">
        <v>160</v>
      </c>
      <c r="K150" s="186">
        <v>163831</v>
      </c>
      <c r="L150" s="137"/>
      <c r="M150" s="241"/>
      <c r="R150" s="10">
        <v>163831</v>
      </c>
    </row>
    <row r="151" spans="1:22" s="10" customFormat="1" ht="18.5" x14ac:dyDescent="0.35">
      <c r="A151" s="601"/>
      <c r="B151" s="610"/>
      <c r="C151" s="212"/>
      <c r="D151" s="212"/>
      <c r="E151" s="212"/>
      <c r="F151" s="212"/>
      <c r="G151" s="27" t="s">
        <v>29</v>
      </c>
      <c r="H151" s="28" t="s">
        <v>30</v>
      </c>
      <c r="I151" s="28" t="s">
        <v>31</v>
      </c>
      <c r="J151" s="28" t="s">
        <v>161</v>
      </c>
      <c r="K151" s="186">
        <v>97000</v>
      </c>
      <c r="L151" s="137"/>
      <c r="M151" s="241"/>
      <c r="V151" s="10">
        <v>97000</v>
      </c>
    </row>
    <row r="152" spans="1:22" s="10" customFormat="1" ht="19" thickBot="1" x14ac:dyDescent="0.4">
      <c r="A152" s="602"/>
      <c r="B152" s="611"/>
      <c r="C152" s="32"/>
      <c r="D152" s="32"/>
      <c r="E152" s="32"/>
      <c r="F152" s="32"/>
      <c r="G152" s="33" t="s">
        <v>24</v>
      </c>
      <c r="H152" s="34" t="s">
        <v>30</v>
      </c>
      <c r="I152" s="34" t="s">
        <v>31</v>
      </c>
      <c r="J152" s="34" t="s">
        <v>160</v>
      </c>
      <c r="K152" s="186">
        <v>55000</v>
      </c>
      <c r="L152" s="40"/>
      <c r="M152" s="242"/>
      <c r="T152" s="10">
        <v>55000</v>
      </c>
    </row>
    <row r="153" spans="1:22" s="10" customFormat="1" ht="18.5" x14ac:dyDescent="0.35">
      <c r="A153" s="600" t="s">
        <v>162</v>
      </c>
      <c r="B153" s="579" t="s">
        <v>163</v>
      </c>
      <c r="C153" s="212"/>
      <c r="D153" s="212"/>
      <c r="E153" s="212"/>
      <c r="F153" s="212"/>
      <c r="G153" s="16" t="s">
        <v>24</v>
      </c>
      <c r="H153" s="22" t="s">
        <v>16</v>
      </c>
      <c r="I153" s="22" t="s">
        <v>25</v>
      </c>
      <c r="J153" s="22" t="s">
        <v>164</v>
      </c>
      <c r="K153" s="186">
        <v>24495</v>
      </c>
      <c r="L153" s="24"/>
      <c r="M153" s="223"/>
      <c r="P153" s="10">
        <v>24495</v>
      </c>
    </row>
    <row r="154" spans="1:22" s="10" customFormat="1" ht="18.5" x14ac:dyDescent="0.35">
      <c r="A154" s="601"/>
      <c r="B154" s="580"/>
      <c r="C154" s="212"/>
      <c r="D154" s="212"/>
      <c r="E154" s="212"/>
      <c r="F154" s="212"/>
      <c r="G154" s="27" t="s">
        <v>24</v>
      </c>
      <c r="H154" s="28" t="s">
        <v>17</v>
      </c>
      <c r="I154" s="28" t="s">
        <v>27</v>
      </c>
      <c r="J154" s="28" t="s">
        <v>164</v>
      </c>
      <c r="K154" s="186">
        <v>11836</v>
      </c>
      <c r="L154" s="30"/>
      <c r="M154" s="88"/>
      <c r="R154" s="10">
        <v>11836</v>
      </c>
    </row>
    <row r="155" spans="1:22" s="10" customFormat="1" ht="19" thickBot="1" x14ac:dyDescent="0.4">
      <c r="A155" s="602"/>
      <c r="B155" s="581"/>
      <c r="C155" s="32"/>
      <c r="D155" s="32"/>
      <c r="E155" s="32"/>
      <c r="F155" s="32"/>
      <c r="G155" s="53" t="s">
        <v>24</v>
      </c>
      <c r="H155" s="54" t="s">
        <v>30</v>
      </c>
      <c r="I155" s="54" t="s">
        <v>31</v>
      </c>
      <c r="J155" s="34" t="s">
        <v>164</v>
      </c>
      <c r="K155" s="186">
        <v>23669</v>
      </c>
      <c r="L155" s="35"/>
      <c r="M155" s="222"/>
      <c r="T155" s="10">
        <v>23669</v>
      </c>
    </row>
    <row r="156" spans="1:22" s="10" customFormat="1" ht="28.5" customHeight="1" x14ac:dyDescent="0.35">
      <c r="A156" s="600" t="s">
        <v>165</v>
      </c>
      <c r="B156" s="606" t="s">
        <v>166</v>
      </c>
      <c r="C156" s="212"/>
      <c r="D156" s="212"/>
      <c r="E156" s="212"/>
      <c r="F156" s="212"/>
      <c r="G156" s="16" t="s">
        <v>24</v>
      </c>
      <c r="H156" s="22" t="s">
        <v>16</v>
      </c>
      <c r="I156" s="22" t="s">
        <v>25</v>
      </c>
      <c r="J156" s="22" t="s">
        <v>44</v>
      </c>
      <c r="K156" s="186">
        <v>11000</v>
      </c>
      <c r="L156" s="24"/>
      <c r="M156" s="223"/>
      <c r="P156" s="10">
        <v>11000</v>
      </c>
    </row>
    <row r="157" spans="1:22" s="10" customFormat="1" ht="18.5" x14ac:dyDescent="0.35">
      <c r="A157" s="601"/>
      <c r="B157" s="607"/>
      <c r="C157" s="212"/>
      <c r="D157" s="212"/>
      <c r="E157" s="212"/>
      <c r="F157" s="212"/>
      <c r="G157" s="27" t="s">
        <v>24</v>
      </c>
      <c r="H157" s="28" t="s">
        <v>17</v>
      </c>
      <c r="I157" s="28" t="s">
        <v>27</v>
      </c>
      <c r="J157" s="28" t="s">
        <v>100</v>
      </c>
      <c r="K157" s="186">
        <v>12000</v>
      </c>
      <c r="L157" s="30"/>
      <c r="M157" s="88"/>
      <c r="R157" s="10">
        <v>12000</v>
      </c>
    </row>
    <row r="158" spans="1:22" s="10" customFormat="1" ht="19" thickBot="1" x14ac:dyDescent="0.4">
      <c r="A158" s="602"/>
      <c r="B158" s="612"/>
      <c r="C158" s="32"/>
      <c r="D158" s="32"/>
      <c r="E158" s="32"/>
      <c r="F158" s="32"/>
      <c r="G158" s="53" t="s">
        <v>24</v>
      </c>
      <c r="H158" s="54" t="s">
        <v>30</v>
      </c>
      <c r="I158" s="54" t="s">
        <v>31</v>
      </c>
      <c r="J158" s="34" t="s">
        <v>37</v>
      </c>
      <c r="K158" s="186">
        <v>12000</v>
      </c>
      <c r="L158" s="35"/>
      <c r="M158" s="222"/>
      <c r="T158" s="10">
        <v>12000</v>
      </c>
    </row>
    <row r="159" spans="1:22" s="10" customFormat="1" ht="19" thickBot="1" x14ac:dyDescent="0.4">
      <c r="A159" s="600" t="s">
        <v>167</v>
      </c>
      <c r="B159" s="579" t="s">
        <v>168</v>
      </c>
      <c r="C159" s="212"/>
      <c r="D159" s="212"/>
      <c r="E159" s="212"/>
      <c r="F159" s="212"/>
      <c r="G159" s="16" t="s">
        <v>24</v>
      </c>
      <c r="H159" s="22" t="s">
        <v>16</v>
      </c>
      <c r="I159" s="22" t="s">
        <v>25</v>
      </c>
      <c r="J159" s="22" t="s">
        <v>169</v>
      </c>
      <c r="K159" s="194">
        <v>13335</v>
      </c>
      <c r="L159" s="24"/>
      <c r="M159" s="223"/>
      <c r="P159" s="10">
        <v>13335</v>
      </c>
    </row>
    <row r="160" spans="1:22" s="10" customFormat="1" ht="19" thickBot="1" x14ac:dyDescent="0.4">
      <c r="A160" s="601"/>
      <c r="B160" s="580"/>
      <c r="C160" s="212"/>
      <c r="D160" s="212"/>
      <c r="E160" s="212"/>
      <c r="F160" s="212"/>
      <c r="G160" s="27" t="s">
        <v>24</v>
      </c>
      <c r="H160" s="28" t="s">
        <v>17</v>
      </c>
      <c r="I160" s="28" t="s">
        <v>27</v>
      </c>
      <c r="J160" s="28" t="s">
        <v>169</v>
      </c>
      <c r="K160" s="194">
        <v>13335</v>
      </c>
      <c r="L160" s="30"/>
      <c r="M160" s="88"/>
      <c r="R160" s="10">
        <v>13335</v>
      </c>
    </row>
    <row r="161" spans="1:20" s="10" customFormat="1" ht="19" thickBot="1" x14ac:dyDescent="0.4">
      <c r="A161" s="602"/>
      <c r="B161" s="581"/>
      <c r="C161" s="32"/>
      <c r="D161" s="32"/>
      <c r="E161" s="32"/>
      <c r="F161" s="32"/>
      <c r="G161" s="53" t="s">
        <v>24</v>
      </c>
      <c r="H161" s="54" t="s">
        <v>30</v>
      </c>
      <c r="I161" s="54" t="s">
        <v>31</v>
      </c>
      <c r="J161" s="34" t="s">
        <v>169</v>
      </c>
      <c r="K161" s="194">
        <v>13330</v>
      </c>
      <c r="L161" s="40"/>
      <c r="M161" s="242"/>
      <c r="T161" s="10">
        <v>13330</v>
      </c>
    </row>
    <row r="162" spans="1:20" s="10" customFormat="1" ht="18.5" customHeight="1" thickBot="1" x14ac:dyDescent="0.4">
      <c r="A162" s="600" t="s">
        <v>170</v>
      </c>
      <c r="B162" s="579" t="s">
        <v>171</v>
      </c>
      <c r="C162" s="212"/>
      <c r="D162" s="212"/>
      <c r="E162" s="212"/>
      <c r="F162" s="212"/>
      <c r="G162" s="16" t="s">
        <v>24</v>
      </c>
      <c r="H162" s="22" t="s">
        <v>16</v>
      </c>
      <c r="I162" s="22" t="s">
        <v>25</v>
      </c>
      <c r="J162" s="22" t="s">
        <v>172</v>
      </c>
      <c r="K162" s="194">
        <v>5000</v>
      </c>
      <c r="L162" s="24"/>
      <c r="M162" s="223"/>
      <c r="P162" s="10">
        <v>5000</v>
      </c>
    </row>
    <row r="163" spans="1:20" s="10" customFormat="1" ht="19" thickBot="1" x14ac:dyDescent="0.4">
      <c r="A163" s="601"/>
      <c r="B163" s="580"/>
      <c r="C163" s="212"/>
      <c r="D163" s="212"/>
      <c r="E163" s="212"/>
      <c r="F163" s="212"/>
      <c r="G163" s="27" t="s">
        <v>24</v>
      </c>
      <c r="H163" s="28" t="s">
        <v>17</v>
      </c>
      <c r="I163" s="28" t="s">
        <v>27</v>
      </c>
      <c r="J163" s="28" t="s">
        <v>173</v>
      </c>
      <c r="K163" s="194">
        <v>5000</v>
      </c>
      <c r="L163" s="30"/>
      <c r="M163" s="88"/>
      <c r="R163" s="10">
        <v>5000</v>
      </c>
    </row>
    <row r="164" spans="1:20" s="10" customFormat="1" ht="19" thickBot="1" x14ac:dyDescent="0.4">
      <c r="A164" s="602"/>
      <c r="B164" s="581"/>
      <c r="C164" s="32"/>
      <c r="D164" s="32"/>
      <c r="E164" s="32"/>
      <c r="F164" s="32"/>
      <c r="G164" s="53" t="s">
        <v>24</v>
      </c>
      <c r="H164" s="54" t="s">
        <v>30</v>
      </c>
      <c r="I164" s="54" t="s">
        <v>31</v>
      </c>
      <c r="J164" s="54" t="s">
        <v>173</v>
      </c>
      <c r="K164" s="194">
        <v>5000</v>
      </c>
      <c r="L164" s="40"/>
      <c r="M164" s="242"/>
      <c r="T164" s="10">
        <v>5000</v>
      </c>
    </row>
    <row r="165" spans="1:20" s="10" customFormat="1" ht="19" thickBot="1" x14ac:dyDescent="0.4">
      <c r="A165" s="600" t="s">
        <v>174</v>
      </c>
      <c r="B165" s="579" t="s">
        <v>175</v>
      </c>
      <c r="C165" s="212"/>
      <c r="D165" s="212"/>
      <c r="E165" s="212"/>
      <c r="F165" s="212"/>
      <c r="G165" s="16" t="s">
        <v>24</v>
      </c>
      <c r="H165" s="22" t="s">
        <v>16</v>
      </c>
      <c r="I165" s="22" t="s">
        <v>25</v>
      </c>
      <c r="J165" s="22" t="s">
        <v>176</v>
      </c>
      <c r="K165" s="194">
        <v>1000</v>
      </c>
      <c r="L165" s="24"/>
      <c r="M165" s="223"/>
      <c r="P165" s="10">
        <v>1000</v>
      </c>
    </row>
    <row r="166" spans="1:20" s="10" customFormat="1" ht="19" thickBot="1" x14ac:dyDescent="0.4">
      <c r="A166" s="601"/>
      <c r="B166" s="580"/>
      <c r="C166" s="212"/>
      <c r="D166" s="212"/>
      <c r="E166" s="212"/>
      <c r="F166" s="212"/>
      <c r="G166" s="27" t="s">
        <v>24</v>
      </c>
      <c r="H166" s="28" t="s">
        <v>17</v>
      </c>
      <c r="I166" s="28" t="s">
        <v>27</v>
      </c>
      <c r="J166" s="46" t="s">
        <v>177</v>
      </c>
      <c r="K166" s="194">
        <v>1000</v>
      </c>
      <c r="L166" s="86"/>
      <c r="M166" s="221"/>
      <c r="R166" s="10">
        <v>1000</v>
      </c>
    </row>
    <row r="167" spans="1:20" s="10" customFormat="1" ht="19" thickBot="1" x14ac:dyDescent="0.4">
      <c r="A167" s="602"/>
      <c r="B167" s="581"/>
      <c r="C167" s="32"/>
      <c r="D167" s="32"/>
      <c r="E167" s="32"/>
      <c r="F167" s="32"/>
      <c r="G167" s="53" t="s">
        <v>24</v>
      </c>
      <c r="H167" s="54" t="s">
        <v>30</v>
      </c>
      <c r="I167" s="54" t="s">
        <v>31</v>
      </c>
      <c r="J167" s="34" t="s">
        <v>178</v>
      </c>
      <c r="K167" s="194">
        <v>1000</v>
      </c>
      <c r="L167" s="35"/>
      <c r="M167" s="222"/>
      <c r="T167" s="10">
        <v>1000</v>
      </c>
    </row>
    <row r="168" spans="1:20" s="10" customFormat="1" ht="27" customHeight="1" thickBot="1" x14ac:dyDescent="0.4">
      <c r="A168" s="490" t="s">
        <v>179</v>
      </c>
      <c r="B168" s="491"/>
      <c r="C168" s="130"/>
      <c r="D168" s="130"/>
      <c r="E168" s="130"/>
      <c r="F168" s="130"/>
      <c r="G168" s="130"/>
      <c r="H168" s="130"/>
      <c r="I168" s="130"/>
      <c r="J168" s="131"/>
      <c r="K168" s="131">
        <f>SUM(K149:K167)</f>
        <v>620000</v>
      </c>
      <c r="L168" s="132"/>
      <c r="M168" s="239"/>
    </row>
    <row r="169" spans="1:20" s="10" customFormat="1" ht="28.5" customHeight="1" thickBot="1" x14ac:dyDescent="0.4">
      <c r="A169" s="83" t="s">
        <v>180</v>
      </c>
      <c r="B169" s="519" t="s">
        <v>181</v>
      </c>
      <c r="C169" s="520"/>
      <c r="D169" s="520"/>
      <c r="E169" s="520"/>
      <c r="F169" s="520"/>
      <c r="G169" s="520"/>
      <c r="H169" s="520"/>
      <c r="I169" s="520"/>
      <c r="J169" s="520"/>
      <c r="K169" s="520"/>
      <c r="L169" s="520"/>
      <c r="M169" s="521"/>
    </row>
    <row r="170" spans="1:20" s="10" customFormat="1" ht="30" customHeight="1" thickBot="1" x14ac:dyDescent="0.4">
      <c r="A170" s="495" t="s">
        <v>182</v>
      </c>
      <c r="B170" s="498" t="s">
        <v>183</v>
      </c>
      <c r="C170" s="212"/>
      <c r="D170" s="212"/>
      <c r="E170" s="212"/>
      <c r="F170" s="212"/>
      <c r="G170" s="45" t="s">
        <v>24</v>
      </c>
      <c r="H170" s="46" t="s">
        <v>16</v>
      </c>
      <c r="I170" s="46" t="s">
        <v>25</v>
      </c>
      <c r="J170" s="22" t="s">
        <v>184</v>
      </c>
      <c r="K170" s="194">
        <v>3333</v>
      </c>
      <c r="L170" s="24"/>
      <c r="M170" s="223"/>
      <c r="P170" s="10">
        <v>3333</v>
      </c>
    </row>
    <row r="171" spans="1:20" s="10" customFormat="1" ht="19" thickBot="1" x14ac:dyDescent="0.4">
      <c r="A171" s="496"/>
      <c r="B171" s="499"/>
      <c r="C171" s="212"/>
      <c r="D171" s="212"/>
      <c r="E171" s="212"/>
      <c r="F171" s="212"/>
      <c r="G171" s="27" t="s">
        <v>24</v>
      </c>
      <c r="H171" s="28" t="s">
        <v>17</v>
      </c>
      <c r="I171" s="28" t="s">
        <v>27</v>
      </c>
      <c r="J171" s="22" t="s">
        <v>184</v>
      </c>
      <c r="K171" s="194">
        <v>3333</v>
      </c>
      <c r="L171" s="30"/>
      <c r="M171" s="88"/>
      <c r="R171" s="10">
        <v>3333</v>
      </c>
    </row>
    <row r="172" spans="1:20" s="10" customFormat="1" ht="19" thickBot="1" x14ac:dyDescent="0.4">
      <c r="A172" s="497"/>
      <c r="B172" s="500"/>
      <c r="C172" s="32"/>
      <c r="D172" s="32"/>
      <c r="E172" s="32"/>
      <c r="F172" s="32"/>
      <c r="G172" s="53" t="s">
        <v>24</v>
      </c>
      <c r="H172" s="54" t="s">
        <v>30</v>
      </c>
      <c r="I172" s="54" t="s">
        <v>31</v>
      </c>
      <c r="J172" s="22" t="s">
        <v>184</v>
      </c>
      <c r="K172" s="194">
        <v>3334</v>
      </c>
      <c r="L172" s="35"/>
      <c r="M172" s="242"/>
      <c r="T172" s="10">
        <v>3334</v>
      </c>
    </row>
    <row r="173" spans="1:20" s="10" customFormat="1" ht="19" thickBot="1" x14ac:dyDescent="0.4">
      <c r="A173" s="495" t="s">
        <v>185</v>
      </c>
      <c r="B173" s="597" t="s">
        <v>186</v>
      </c>
      <c r="C173" s="212"/>
      <c r="D173" s="212"/>
      <c r="E173" s="212"/>
      <c r="F173" s="212"/>
      <c r="G173" s="16" t="s">
        <v>24</v>
      </c>
      <c r="H173" s="22" t="s">
        <v>16</v>
      </c>
      <c r="I173" s="22" t="s">
        <v>25</v>
      </c>
      <c r="J173" s="22" t="s">
        <v>187</v>
      </c>
      <c r="K173" s="194">
        <v>10000</v>
      </c>
      <c r="L173" s="24"/>
      <c r="M173" s="223"/>
      <c r="P173" s="10">
        <v>10000</v>
      </c>
    </row>
    <row r="174" spans="1:20" s="10" customFormat="1" ht="19" thickBot="1" x14ac:dyDescent="0.4">
      <c r="A174" s="496"/>
      <c r="B174" s="598"/>
      <c r="C174" s="212"/>
      <c r="D174" s="212"/>
      <c r="E174" s="212"/>
      <c r="F174" s="212"/>
      <c r="G174" s="27" t="s">
        <v>24</v>
      </c>
      <c r="H174" s="28" t="s">
        <v>17</v>
      </c>
      <c r="I174" s="28" t="s">
        <v>27</v>
      </c>
      <c r="J174" s="28" t="s">
        <v>187</v>
      </c>
      <c r="K174" s="194">
        <v>10000</v>
      </c>
      <c r="L174" s="30"/>
      <c r="M174" s="88"/>
      <c r="R174" s="10">
        <v>10000</v>
      </c>
    </row>
    <row r="175" spans="1:20" s="10" customFormat="1" ht="19" thickBot="1" x14ac:dyDescent="0.4">
      <c r="A175" s="497"/>
      <c r="B175" s="599"/>
      <c r="C175" s="32"/>
      <c r="D175" s="32"/>
      <c r="E175" s="32"/>
      <c r="F175" s="32"/>
      <c r="G175" s="53" t="s">
        <v>24</v>
      </c>
      <c r="H175" s="54" t="s">
        <v>30</v>
      </c>
      <c r="I175" s="54" t="s">
        <v>31</v>
      </c>
      <c r="J175" s="108" t="s">
        <v>187</v>
      </c>
      <c r="K175" s="194">
        <v>10000</v>
      </c>
      <c r="L175" s="35"/>
      <c r="M175" s="222"/>
      <c r="T175" s="10">
        <v>10000</v>
      </c>
    </row>
    <row r="176" spans="1:20" s="10" customFormat="1" ht="30" customHeight="1" thickBot="1" x14ac:dyDescent="0.4">
      <c r="A176" s="495" t="s">
        <v>188</v>
      </c>
      <c r="B176" s="498" t="s">
        <v>189</v>
      </c>
      <c r="C176" s="212"/>
      <c r="D176" s="212"/>
      <c r="E176" s="212"/>
      <c r="F176" s="212"/>
      <c r="G176" s="45" t="s">
        <v>24</v>
      </c>
      <c r="H176" s="46" t="s">
        <v>16</v>
      </c>
      <c r="I176" s="46" t="s">
        <v>25</v>
      </c>
      <c r="J176" s="46" t="s">
        <v>46</v>
      </c>
      <c r="K176" s="200">
        <v>11666.58</v>
      </c>
      <c r="L176" s="24"/>
      <c r="M176" s="223"/>
      <c r="P176" s="10">
        <v>11666.58</v>
      </c>
    </row>
    <row r="177" spans="1:20" s="10" customFormat="1" ht="19" thickBot="1" x14ac:dyDescent="0.4">
      <c r="A177" s="496"/>
      <c r="B177" s="499"/>
      <c r="C177" s="212"/>
      <c r="D177" s="212"/>
      <c r="E177" s="212"/>
      <c r="F177" s="212"/>
      <c r="G177" s="27"/>
      <c r="H177" s="28"/>
      <c r="I177" s="28"/>
      <c r="J177" s="28" t="s">
        <v>190</v>
      </c>
      <c r="K177" s="194">
        <v>3333</v>
      </c>
      <c r="L177" s="30"/>
      <c r="M177" s="88"/>
      <c r="P177" s="10">
        <v>3333</v>
      </c>
    </row>
    <row r="178" spans="1:20" s="10" customFormat="1" ht="19" thickBot="1" x14ac:dyDescent="0.4">
      <c r="A178" s="496"/>
      <c r="B178" s="499"/>
      <c r="C178" s="212"/>
      <c r="D178" s="212"/>
      <c r="E178" s="212"/>
      <c r="F178" s="212"/>
      <c r="G178" s="27"/>
      <c r="H178" s="28"/>
      <c r="I178" s="28"/>
      <c r="J178" s="77" t="s">
        <v>191</v>
      </c>
      <c r="K178" s="194">
        <v>3333</v>
      </c>
      <c r="L178" s="30"/>
      <c r="M178" s="88"/>
      <c r="P178" s="10">
        <v>3333</v>
      </c>
    </row>
    <row r="179" spans="1:20" s="10" customFormat="1" ht="19" thickBot="1" x14ac:dyDescent="0.4">
      <c r="A179" s="496"/>
      <c r="B179" s="499"/>
      <c r="C179" s="212"/>
      <c r="D179" s="212"/>
      <c r="E179" s="212"/>
      <c r="F179" s="212"/>
      <c r="G179" s="27"/>
      <c r="H179" s="28"/>
      <c r="I179" s="28"/>
      <c r="J179" s="28" t="s">
        <v>192</v>
      </c>
      <c r="K179" s="194">
        <v>8333</v>
      </c>
      <c r="L179" s="30"/>
      <c r="M179" s="88"/>
      <c r="P179" s="10">
        <v>8333</v>
      </c>
    </row>
    <row r="180" spans="1:20" s="10" customFormat="1" ht="19" thickBot="1" x14ac:dyDescent="0.4">
      <c r="A180" s="496"/>
      <c r="B180" s="499"/>
      <c r="C180" s="212"/>
      <c r="D180" s="212"/>
      <c r="E180" s="212"/>
      <c r="F180" s="212"/>
      <c r="G180" s="27" t="s">
        <v>24</v>
      </c>
      <c r="H180" s="28" t="s">
        <v>17</v>
      </c>
      <c r="I180" s="28" t="s">
        <v>27</v>
      </c>
      <c r="J180" s="28" t="s">
        <v>46</v>
      </c>
      <c r="K180" s="200">
        <v>11666.58</v>
      </c>
      <c r="L180" s="137"/>
      <c r="M180" s="241"/>
      <c r="R180" s="10">
        <v>11666.58</v>
      </c>
    </row>
    <row r="181" spans="1:20" s="10" customFormat="1" ht="19" thickBot="1" x14ac:dyDescent="0.4">
      <c r="A181" s="496"/>
      <c r="B181" s="499"/>
      <c r="C181" s="212"/>
      <c r="D181" s="212"/>
      <c r="E181" s="212"/>
      <c r="F181" s="212"/>
      <c r="G181" s="27"/>
      <c r="H181" s="28"/>
      <c r="I181" s="28"/>
      <c r="J181" s="28" t="s">
        <v>190</v>
      </c>
      <c r="K181" s="194">
        <v>3333</v>
      </c>
      <c r="L181" s="137"/>
      <c r="M181" s="241"/>
      <c r="R181" s="10">
        <v>3333</v>
      </c>
    </row>
    <row r="182" spans="1:20" s="10" customFormat="1" ht="19" thickBot="1" x14ac:dyDescent="0.4">
      <c r="A182" s="496"/>
      <c r="B182" s="499"/>
      <c r="C182" s="212"/>
      <c r="D182" s="212"/>
      <c r="E182" s="212"/>
      <c r="F182" s="212"/>
      <c r="G182" s="27"/>
      <c r="H182" s="28"/>
      <c r="I182" s="28"/>
      <c r="J182" s="77" t="s">
        <v>191</v>
      </c>
      <c r="K182" s="194">
        <v>3333</v>
      </c>
      <c r="L182" s="137"/>
      <c r="M182" s="241"/>
      <c r="R182" s="10">
        <v>3333</v>
      </c>
    </row>
    <row r="183" spans="1:20" s="10" customFormat="1" ht="19" thickBot="1" x14ac:dyDescent="0.4">
      <c r="A183" s="496"/>
      <c r="B183" s="499"/>
      <c r="C183" s="212"/>
      <c r="D183" s="212"/>
      <c r="E183" s="212"/>
      <c r="F183" s="212"/>
      <c r="G183" s="27"/>
      <c r="H183" s="28"/>
      <c r="I183" s="28"/>
      <c r="J183" s="28" t="s">
        <v>192</v>
      </c>
      <c r="K183" s="194">
        <v>8333</v>
      </c>
      <c r="L183" s="137"/>
      <c r="M183" s="241"/>
      <c r="R183" s="10">
        <v>8333</v>
      </c>
    </row>
    <row r="184" spans="1:20" s="10" customFormat="1" ht="19" thickBot="1" x14ac:dyDescent="0.4">
      <c r="A184" s="496"/>
      <c r="B184" s="499"/>
      <c r="C184" s="212"/>
      <c r="D184" s="212"/>
      <c r="E184" s="212"/>
      <c r="F184" s="212"/>
      <c r="G184" s="27" t="s">
        <v>24</v>
      </c>
      <c r="H184" s="28" t="s">
        <v>30</v>
      </c>
      <c r="I184" s="28" t="s">
        <v>31</v>
      </c>
      <c r="J184" s="28" t="s">
        <v>46</v>
      </c>
      <c r="K184" s="200">
        <v>11667.05</v>
      </c>
      <c r="L184" s="137"/>
      <c r="M184" s="241"/>
      <c r="T184" s="10">
        <v>11667.05</v>
      </c>
    </row>
    <row r="185" spans="1:20" s="10" customFormat="1" ht="19" thickBot="1" x14ac:dyDescent="0.4">
      <c r="A185" s="496"/>
      <c r="B185" s="499"/>
      <c r="C185" s="212"/>
      <c r="D185" s="212"/>
      <c r="E185" s="212"/>
      <c r="F185" s="212"/>
      <c r="G185" s="27"/>
      <c r="H185" s="28"/>
      <c r="I185" s="28"/>
      <c r="J185" s="28" t="s">
        <v>190</v>
      </c>
      <c r="K185" s="194">
        <v>3333</v>
      </c>
      <c r="L185" s="137"/>
      <c r="M185" s="241"/>
      <c r="T185" s="10">
        <v>3333</v>
      </c>
    </row>
    <row r="186" spans="1:20" s="10" customFormat="1" ht="19" thickBot="1" x14ac:dyDescent="0.4">
      <c r="A186" s="496"/>
      <c r="B186" s="499"/>
      <c r="C186" s="212"/>
      <c r="D186" s="212"/>
      <c r="E186" s="212"/>
      <c r="F186" s="212"/>
      <c r="G186" s="64"/>
      <c r="H186" s="63"/>
      <c r="I186" s="63"/>
      <c r="J186" s="77" t="s">
        <v>191</v>
      </c>
      <c r="K186" s="194">
        <v>3333</v>
      </c>
      <c r="L186" s="50"/>
      <c r="M186" s="214"/>
      <c r="T186" s="10">
        <v>3333</v>
      </c>
    </row>
    <row r="187" spans="1:20" s="10" customFormat="1" ht="19" thickBot="1" x14ac:dyDescent="0.4">
      <c r="A187" s="497"/>
      <c r="B187" s="500"/>
      <c r="C187" s="32"/>
      <c r="D187" s="32"/>
      <c r="E187" s="32"/>
      <c r="F187" s="32"/>
      <c r="G187" s="53"/>
      <c r="H187" s="54"/>
      <c r="I187" s="54"/>
      <c r="J187" s="54" t="s">
        <v>192</v>
      </c>
      <c r="K187" s="194">
        <v>8333</v>
      </c>
      <c r="L187" s="40"/>
      <c r="M187" s="242"/>
      <c r="T187" s="10">
        <v>8333</v>
      </c>
    </row>
    <row r="188" spans="1:20" s="10" customFormat="1" ht="19" thickBot="1" x14ac:dyDescent="0.4">
      <c r="A188" s="495" t="s">
        <v>193</v>
      </c>
      <c r="B188" s="597" t="s">
        <v>194</v>
      </c>
      <c r="C188" s="125"/>
      <c r="D188" s="125"/>
      <c r="E188" s="125"/>
      <c r="F188" s="125"/>
      <c r="G188" s="16" t="s">
        <v>24</v>
      </c>
      <c r="H188" s="22" t="s">
        <v>16</v>
      </c>
      <c r="I188" s="22" t="s">
        <v>25</v>
      </c>
      <c r="J188" s="22" t="s">
        <v>187</v>
      </c>
      <c r="K188" s="194">
        <v>10000</v>
      </c>
      <c r="L188" s="127"/>
      <c r="M188" s="223"/>
      <c r="P188" s="10">
        <v>10000</v>
      </c>
    </row>
    <row r="189" spans="1:20" s="10" customFormat="1" ht="19" thickBot="1" x14ac:dyDescent="0.4">
      <c r="A189" s="496"/>
      <c r="B189" s="598"/>
      <c r="C189" s="212"/>
      <c r="D189" s="212"/>
      <c r="E189" s="212"/>
      <c r="F189" s="212"/>
      <c r="G189" s="27" t="s">
        <v>24</v>
      </c>
      <c r="H189" s="28" t="s">
        <v>17</v>
      </c>
      <c r="I189" s="28" t="s">
        <v>27</v>
      </c>
      <c r="J189" s="28" t="s">
        <v>187</v>
      </c>
      <c r="K189" s="194">
        <v>10000</v>
      </c>
      <c r="L189" s="137"/>
      <c r="M189" s="88"/>
      <c r="R189" s="10">
        <v>10000</v>
      </c>
    </row>
    <row r="190" spans="1:20" s="10" customFormat="1" ht="19" thickBot="1" x14ac:dyDescent="0.4">
      <c r="A190" s="497"/>
      <c r="B190" s="599"/>
      <c r="C190" s="32"/>
      <c r="D190" s="32"/>
      <c r="E190" s="32"/>
      <c r="F190" s="32"/>
      <c r="G190" s="53" t="s">
        <v>24</v>
      </c>
      <c r="H190" s="54" t="s">
        <v>30</v>
      </c>
      <c r="I190" s="54" t="s">
        <v>31</v>
      </c>
      <c r="J190" s="108" t="s">
        <v>187</v>
      </c>
      <c r="K190" s="194">
        <v>10000</v>
      </c>
      <c r="L190" s="40"/>
      <c r="M190" s="222"/>
      <c r="T190" s="10">
        <v>10000</v>
      </c>
    </row>
    <row r="191" spans="1:20" s="10" customFormat="1" ht="27.75" customHeight="1" thickBot="1" x14ac:dyDescent="0.4">
      <c r="A191" s="490" t="s">
        <v>195</v>
      </c>
      <c r="B191" s="491"/>
      <c r="C191" s="130"/>
      <c r="D191" s="130"/>
      <c r="E191" s="130"/>
      <c r="F191" s="130"/>
      <c r="G191" s="130"/>
      <c r="H191" s="130"/>
      <c r="I191" s="130"/>
      <c r="J191" s="131"/>
      <c r="K191" s="195">
        <f>SUM(K170:K190)</f>
        <v>149997.21000000002</v>
      </c>
      <c r="L191" s="132">
        <f>SUM(L170:L190)</f>
        <v>0</v>
      </c>
      <c r="M191" s="239">
        <f>SUM(M170:M190)</f>
        <v>0</v>
      </c>
    </row>
    <row r="192" spans="1:20" s="10" customFormat="1" ht="20.25" customHeight="1" x14ac:dyDescent="0.35">
      <c r="A192" s="501" t="s">
        <v>196</v>
      </c>
      <c r="B192" s="502"/>
      <c r="C192" s="22"/>
      <c r="D192" s="22"/>
      <c r="E192" s="22"/>
      <c r="F192" s="22"/>
      <c r="G192" s="16"/>
      <c r="H192" s="22"/>
      <c r="I192" s="22"/>
      <c r="J192" s="22"/>
      <c r="K192" s="22">
        <f>K191+K168</f>
        <v>769997.21</v>
      </c>
      <c r="L192" s="61">
        <f>L191+L168</f>
        <v>0</v>
      </c>
      <c r="M192" s="216">
        <f>M191+M168</f>
        <v>0</v>
      </c>
    </row>
    <row r="193" spans="1:22" s="10" customFormat="1" ht="25.5" customHeight="1" thickBot="1" x14ac:dyDescent="0.4">
      <c r="A193" s="514" t="s">
        <v>197</v>
      </c>
      <c r="B193" s="515"/>
      <c r="C193" s="63"/>
      <c r="D193" s="63"/>
      <c r="E193" s="63"/>
      <c r="F193" s="63"/>
      <c r="G193" s="64" t="s">
        <v>24</v>
      </c>
      <c r="H193" s="63"/>
      <c r="I193" s="63"/>
      <c r="J193" s="63" t="s">
        <v>55</v>
      </c>
      <c r="K193" s="63">
        <f>7/100*K192</f>
        <v>53899.804700000001</v>
      </c>
      <c r="L193" s="63">
        <f>7/100*L192</f>
        <v>0</v>
      </c>
      <c r="M193" s="217">
        <f>7/100*M192</f>
        <v>0</v>
      </c>
      <c r="P193" s="10">
        <f>SUM(P9:P192)</f>
        <v>975884.58</v>
      </c>
      <c r="R193" s="10">
        <f>SUM(R9:R192)</f>
        <v>934884.58</v>
      </c>
      <c r="T193" s="10">
        <f>SUM(T9:T192)</f>
        <v>488885.05</v>
      </c>
      <c r="V193" s="10">
        <f>SUM(V9:V192)</f>
        <v>591000</v>
      </c>
    </row>
    <row r="194" spans="1:22" s="10" customFormat="1" ht="35.25" customHeight="1" thickBot="1" x14ac:dyDescent="0.4">
      <c r="A194" s="516" t="s">
        <v>198</v>
      </c>
      <c r="B194" s="517"/>
      <c r="C194" s="517"/>
      <c r="D194" s="517"/>
      <c r="E194" s="517"/>
      <c r="F194" s="517"/>
      <c r="G194" s="517"/>
      <c r="H194" s="517"/>
      <c r="I194" s="517"/>
      <c r="J194" s="518"/>
      <c r="K194" s="138">
        <f>SUM(K192:K193)</f>
        <v>823897.01469999994</v>
      </c>
      <c r="L194" s="134">
        <f>SUM(L192:L193)</f>
        <v>0</v>
      </c>
      <c r="M194" s="240">
        <f>SUM(M192:M193)</f>
        <v>0</v>
      </c>
      <c r="O194" s="10" t="s">
        <v>200</v>
      </c>
      <c r="P194" s="10">
        <f>7/100*P193</f>
        <v>68311.920599999998</v>
      </c>
      <c r="R194" s="10">
        <f>7/100*R193</f>
        <v>65441.920600000005</v>
      </c>
      <c r="T194" s="10">
        <f>7/100*T193</f>
        <v>34221.953500000003</v>
      </c>
      <c r="V194" s="10">
        <f>7/100*V193</f>
        <v>41370.000000000007</v>
      </c>
    </row>
    <row r="195" spans="1:22" s="10" customFormat="1" ht="29.25" customHeight="1" thickBot="1" x14ac:dyDescent="0.4">
      <c r="A195" s="558" t="s">
        <v>199</v>
      </c>
      <c r="B195" s="559"/>
      <c r="C195" s="559"/>
      <c r="D195" s="559"/>
      <c r="E195" s="559"/>
      <c r="F195" s="559"/>
      <c r="G195" s="559"/>
      <c r="H195" s="559"/>
      <c r="I195" s="559"/>
      <c r="J195" s="560"/>
      <c r="K195" s="139">
        <f>K194+K146+K102+K37</f>
        <v>3200000.0046999999</v>
      </c>
      <c r="L195" s="140">
        <f>L194+L146+L102+L37</f>
        <v>0</v>
      </c>
      <c r="M195" s="243">
        <f>M194+M146+M102+M37</f>
        <v>0</v>
      </c>
      <c r="P195" s="199">
        <f>SUM(P193:P194)</f>
        <v>1044196.5005999999</v>
      </c>
      <c r="R195" s="199">
        <f>SUM(R193:R194)</f>
        <v>1000326.5005999999</v>
      </c>
      <c r="T195" s="143">
        <f>SUM(T193:T194)</f>
        <v>523107.00349999999</v>
      </c>
      <c r="V195" s="10">
        <f>SUM(V193:V194)</f>
        <v>632370</v>
      </c>
    </row>
    <row r="199" spans="1:22" s="10" customFormat="1" ht="15" thickBot="1" x14ac:dyDescent="0.4">
      <c r="A199"/>
      <c r="B199"/>
      <c r="C199"/>
      <c r="D199"/>
      <c r="E199"/>
      <c r="F199"/>
      <c r="G199" s="2"/>
      <c r="H199"/>
      <c r="I199"/>
      <c r="J199"/>
      <c r="K199"/>
      <c r="L199"/>
      <c r="M199"/>
    </row>
    <row r="200" spans="1:22" ht="15" thickBot="1" x14ac:dyDescent="0.4">
      <c r="G200" s="561" t="s">
        <v>202</v>
      </c>
      <c r="H200" s="562"/>
      <c r="I200" s="562"/>
      <c r="J200" s="562"/>
      <c r="K200" s="563"/>
      <c r="L200" s="198"/>
    </row>
    <row r="201" spans="1:22" x14ac:dyDescent="0.35">
      <c r="G201" s="144"/>
      <c r="H201" s="145" t="s">
        <v>16</v>
      </c>
      <c r="I201" s="74" t="s">
        <v>17</v>
      </c>
      <c r="J201" s="74" t="s">
        <v>203</v>
      </c>
      <c r="K201" s="146" t="s">
        <v>18</v>
      </c>
    </row>
    <row r="202" spans="1:22" x14ac:dyDescent="0.35">
      <c r="G202" s="147" t="s">
        <v>204</v>
      </c>
      <c r="H202" s="148">
        <v>682770</v>
      </c>
      <c r="I202" s="149">
        <v>651491.56999999995</v>
      </c>
      <c r="J202" s="149">
        <v>343746.74</v>
      </c>
      <c r="K202" s="150">
        <v>402500</v>
      </c>
    </row>
    <row r="203" spans="1:22" s="10" customFormat="1" x14ac:dyDescent="0.35">
      <c r="A203"/>
      <c r="B203"/>
      <c r="C203"/>
      <c r="D203"/>
      <c r="E203"/>
      <c r="F203"/>
      <c r="G203" s="147" t="s">
        <v>205</v>
      </c>
      <c r="H203" s="148">
        <f>7/100*H202</f>
        <v>47793.9</v>
      </c>
      <c r="I203" s="149">
        <f>7/100*I202</f>
        <v>45604.409899999999</v>
      </c>
      <c r="J203" s="149">
        <f>7/100*J202</f>
        <v>24062.271800000002</v>
      </c>
      <c r="K203" s="150">
        <f>7/100*K202</f>
        <v>28175.000000000004</v>
      </c>
      <c r="L203"/>
      <c r="M203"/>
    </row>
    <row r="204" spans="1:22" ht="15" thickBot="1" x14ac:dyDescent="0.4">
      <c r="G204" s="151" t="s">
        <v>201</v>
      </c>
      <c r="H204" s="152">
        <f>SUM(H201:H203)</f>
        <v>730563.9</v>
      </c>
      <c r="I204" s="153">
        <f>I202+I203</f>
        <v>697095.97989999992</v>
      </c>
      <c r="J204" s="153">
        <f>J202+J203</f>
        <v>367809.01179999998</v>
      </c>
      <c r="K204" s="154">
        <f>K202+K203</f>
        <v>430675</v>
      </c>
    </row>
    <row r="205" spans="1:22" x14ac:dyDescent="0.35">
      <c r="G205" s="147" t="s">
        <v>206</v>
      </c>
      <c r="H205" s="148">
        <v>293114.59999999998</v>
      </c>
      <c r="I205" s="149">
        <v>283393</v>
      </c>
      <c r="J205" s="149">
        <v>145139</v>
      </c>
      <c r="K205" s="150">
        <v>188500</v>
      </c>
    </row>
    <row r="206" spans="1:22" x14ac:dyDescent="0.35">
      <c r="G206" s="147" t="s">
        <v>205</v>
      </c>
      <c r="H206" s="148">
        <f>7/100*H205</f>
        <v>20518.022000000001</v>
      </c>
      <c r="I206" s="149">
        <f>7/100*I205</f>
        <v>19837.510000000002</v>
      </c>
      <c r="J206" s="149">
        <f>7/100*J205</f>
        <v>10159.730000000001</v>
      </c>
      <c r="K206" s="150">
        <f>7/100*K205</f>
        <v>13195.000000000002</v>
      </c>
    </row>
    <row r="207" spans="1:22" ht="15.5" customHeight="1" thickBot="1" x14ac:dyDescent="0.4">
      <c r="G207" s="155" t="s">
        <v>201</v>
      </c>
      <c r="H207" s="156">
        <f>SUM(H205:H206)</f>
        <v>313632.62199999997</v>
      </c>
      <c r="I207" s="157">
        <f>I206+I205</f>
        <v>303230.51</v>
      </c>
      <c r="J207" s="157">
        <f>J205+J206</f>
        <v>155298.73000000001</v>
      </c>
      <c r="K207" s="158">
        <f>K205+K206</f>
        <v>201695</v>
      </c>
    </row>
    <row r="208" spans="1:22" x14ac:dyDescent="0.35">
      <c r="G208" s="147" t="s">
        <v>207</v>
      </c>
      <c r="H208" s="159">
        <f>H204+H207</f>
        <v>1044196.522</v>
      </c>
      <c r="I208" s="148">
        <f>I204+I207</f>
        <v>1000326.4898999999</v>
      </c>
      <c r="J208" s="160">
        <v>523107</v>
      </c>
      <c r="K208" s="161">
        <f>K207+K204</f>
        <v>632370</v>
      </c>
    </row>
    <row r="209" spans="7:11" ht="15" thickBot="1" x14ac:dyDescent="0.4">
      <c r="G209" s="155" t="s">
        <v>208</v>
      </c>
      <c r="H209" s="156">
        <v>1044196.49</v>
      </c>
      <c r="I209" s="157">
        <v>1000326.49</v>
      </c>
      <c r="J209" s="157">
        <v>523107.02</v>
      </c>
      <c r="K209" s="158">
        <v>632370</v>
      </c>
    </row>
    <row r="210" spans="7:11" ht="15" thickBot="1" x14ac:dyDescent="0.4">
      <c r="G210" s="155" t="s">
        <v>209</v>
      </c>
      <c r="H210" s="156">
        <f>H209-H208</f>
        <v>-3.2000000006519258E-2</v>
      </c>
      <c r="I210" s="157">
        <f t="shared" ref="I210:K210" si="0">I209-I208</f>
        <v>1.0000006295740604E-4</v>
      </c>
      <c r="J210" s="157">
        <v>0</v>
      </c>
      <c r="K210" s="158">
        <f t="shared" si="0"/>
        <v>0</v>
      </c>
    </row>
    <row r="211" spans="7:11" x14ac:dyDescent="0.35">
      <c r="K211" s="142"/>
    </row>
    <row r="214" spans="7:11" x14ac:dyDescent="0.35">
      <c r="K214" s="142"/>
    </row>
    <row r="217" spans="7:11" ht="15" thickBot="1" x14ac:dyDescent="0.4"/>
    <row r="218" spans="7:11" ht="15.5" x14ac:dyDescent="0.35">
      <c r="G218" s="553" t="s">
        <v>210</v>
      </c>
      <c r="H218" s="554"/>
      <c r="I218" s="554"/>
      <c r="J218" s="555"/>
      <c r="K218" s="162"/>
    </row>
    <row r="219" spans="7:11" ht="31" x14ac:dyDescent="0.35">
      <c r="G219" s="163" t="s">
        <v>211</v>
      </c>
      <c r="H219" s="164" t="s">
        <v>212</v>
      </c>
      <c r="I219" s="164" t="s">
        <v>213</v>
      </c>
      <c r="J219" s="556" t="s">
        <v>214</v>
      </c>
      <c r="K219" s="165"/>
    </row>
    <row r="220" spans="7:11" ht="15.5" x14ac:dyDescent="0.35">
      <c r="G220" s="163" t="s">
        <v>211</v>
      </c>
      <c r="H220" s="164" t="s">
        <v>215</v>
      </c>
      <c r="I220" s="164" t="s">
        <v>216</v>
      </c>
      <c r="J220" s="557"/>
      <c r="K220" s="165"/>
    </row>
    <row r="221" spans="7:11" ht="15.5" x14ac:dyDescent="0.35">
      <c r="G221" s="163" t="s">
        <v>217</v>
      </c>
      <c r="H221" s="166">
        <v>730937.54</v>
      </c>
      <c r="I221" s="167">
        <v>442659</v>
      </c>
      <c r="J221" s="168">
        <v>0.7</v>
      </c>
      <c r="K221" s="169"/>
    </row>
    <row r="222" spans="7:11" ht="15.5" x14ac:dyDescent="0.35">
      <c r="G222" s="170" t="s">
        <v>218</v>
      </c>
      <c r="H222" s="166">
        <v>313258.95</v>
      </c>
      <c r="I222" s="167">
        <v>189711</v>
      </c>
      <c r="J222" s="171">
        <v>0.3</v>
      </c>
      <c r="K222" s="169"/>
    </row>
    <row r="223" spans="7:11" ht="31" x14ac:dyDescent="0.35">
      <c r="G223" s="172" t="s">
        <v>219</v>
      </c>
      <c r="H223" s="164" t="s">
        <v>220</v>
      </c>
      <c r="I223" s="173" t="s">
        <v>221</v>
      </c>
      <c r="J223" s="174" t="s">
        <v>211</v>
      </c>
      <c r="K223" s="165"/>
    </row>
    <row r="224" spans="7:11" ht="16" thickBot="1" x14ac:dyDescent="0.4">
      <c r="G224" s="175" t="s">
        <v>201</v>
      </c>
      <c r="H224" s="176">
        <v>1044196.49</v>
      </c>
      <c r="I224" s="176">
        <v>632370</v>
      </c>
      <c r="J224" s="177">
        <v>1</v>
      </c>
      <c r="K224" s="169"/>
    </row>
  </sheetData>
  <mergeCells count="124">
    <mergeCell ref="A7:M7"/>
    <mergeCell ref="B8:M8"/>
    <mergeCell ref="A9:A11"/>
    <mergeCell ref="B9:B11"/>
    <mergeCell ref="A12:A14"/>
    <mergeCell ref="B12:B14"/>
    <mergeCell ref="A1:L1"/>
    <mergeCell ref="A4:A6"/>
    <mergeCell ref="B4:B6"/>
    <mergeCell ref="C4:F4"/>
    <mergeCell ref="G4:G6"/>
    <mergeCell ref="H4:H6"/>
    <mergeCell ref="I4:M5"/>
    <mergeCell ref="D5:E5"/>
    <mergeCell ref="A26:B26"/>
    <mergeCell ref="B27:M27"/>
    <mergeCell ref="A28:A33"/>
    <mergeCell ref="B28:B33"/>
    <mergeCell ref="A34:B34"/>
    <mergeCell ref="A35:B35"/>
    <mergeCell ref="A15:A17"/>
    <mergeCell ref="B15:B17"/>
    <mergeCell ref="A18:B18"/>
    <mergeCell ref="B19:M19"/>
    <mergeCell ref="A20:A25"/>
    <mergeCell ref="B20:B25"/>
    <mergeCell ref="A42:A44"/>
    <mergeCell ref="B42:B44"/>
    <mergeCell ref="A45:A47"/>
    <mergeCell ref="B45:B47"/>
    <mergeCell ref="A48:A50"/>
    <mergeCell ref="B48:B50"/>
    <mergeCell ref="A36:B36"/>
    <mergeCell ref="A37:J37"/>
    <mergeCell ref="A38:M38"/>
    <mergeCell ref="B39:M39"/>
    <mergeCell ref="A40:A41"/>
    <mergeCell ref="B40:B41"/>
    <mergeCell ref="A63:A68"/>
    <mergeCell ref="B63:B68"/>
    <mergeCell ref="A69:A70"/>
    <mergeCell ref="B69:B70"/>
    <mergeCell ref="A71:B71"/>
    <mergeCell ref="B72:M72"/>
    <mergeCell ref="A51:A53"/>
    <mergeCell ref="B51:B53"/>
    <mergeCell ref="A54:B54"/>
    <mergeCell ref="B55:M55"/>
    <mergeCell ref="A56:A62"/>
    <mergeCell ref="B56:B62"/>
    <mergeCell ref="A83:A84"/>
    <mergeCell ref="B83:B84"/>
    <mergeCell ref="A86:A87"/>
    <mergeCell ref="B86:B87"/>
    <mergeCell ref="A88:B88"/>
    <mergeCell ref="B89:M89"/>
    <mergeCell ref="A73:A75"/>
    <mergeCell ref="B73:B75"/>
    <mergeCell ref="A76:A80"/>
    <mergeCell ref="B76:B80"/>
    <mergeCell ref="A81:B81"/>
    <mergeCell ref="B82:M82"/>
    <mergeCell ref="A101:B101"/>
    <mergeCell ref="A102:J102"/>
    <mergeCell ref="A103:M103"/>
    <mergeCell ref="B104:M104"/>
    <mergeCell ref="A105:A107"/>
    <mergeCell ref="B105:B107"/>
    <mergeCell ref="A90:A93"/>
    <mergeCell ref="B90:B93"/>
    <mergeCell ref="A94:A96"/>
    <mergeCell ref="B94:B96"/>
    <mergeCell ref="A99:B99"/>
    <mergeCell ref="A100:B100"/>
    <mergeCell ref="A132:A134"/>
    <mergeCell ref="B132:B134"/>
    <mergeCell ref="A135:B135"/>
    <mergeCell ref="B136:M136"/>
    <mergeCell ref="A137:A139"/>
    <mergeCell ref="B137:B139"/>
    <mergeCell ref="A108:A110"/>
    <mergeCell ref="B108:B110"/>
    <mergeCell ref="A111:A122"/>
    <mergeCell ref="B111:B122"/>
    <mergeCell ref="A123:A131"/>
    <mergeCell ref="B123:B131"/>
    <mergeCell ref="A147:M147"/>
    <mergeCell ref="B148:M148"/>
    <mergeCell ref="A149:A152"/>
    <mergeCell ref="B149:B152"/>
    <mergeCell ref="A153:A155"/>
    <mergeCell ref="B153:B155"/>
    <mergeCell ref="A140:A142"/>
    <mergeCell ref="B140:B142"/>
    <mergeCell ref="A143:B143"/>
    <mergeCell ref="A144:B144"/>
    <mergeCell ref="A145:B145"/>
    <mergeCell ref="A146:J146"/>
    <mergeCell ref="A165:A167"/>
    <mergeCell ref="B165:B167"/>
    <mergeCell ref="A168:B168"/>
    <mergeCell ref="B169:M169"/>
    <mergeCell ref="A170:A172"/>
    <mergeCell ref="B170:B172"/>
    <mergeCell ref="A156:A158"/>
    <mergeCell ref="B156:B158"/>
    <mergeCell ref="A159:A161"/>
    <mergeCell ref="B159:B161"/>
    <mergeCell ref="A162:A164"/>
    <mergeCell ref="B162:B164"/>
    <mergeCell ref="G218:J218"/>
    <mergeCell ref="J219:J220"/>
    <mergeCell ref="A191:B191"/>
    <mergeCell ref="A192:B192"/>
    <mergeCell ref="A193:B193"/>
    <mergeCell ref="A194:J194"/>
    <mergeCell ref="A195:J195"/>
    <mergeCell ref="G200:K200"/>
    <mergeCell ref="A173:A175"/>
    <mergeCell ref="B173:B175"/>
    <mergeCell ref="A176:A187"/>
    <mergeCell ref="B176:B187"/>
    <mergeCell ref="A188:A190"/>
    <mergeCell ref="B188:B190"/>
  </mergeCells>
  <dataValidations count="1">
    <dataValidation allowBlank="1" showInputMessage="1" showErrorMessage="1" prompt="Insert *text* description of Activity here" sqref="B56 B73 B105" xr:uid="{1EC76C27-95FF-4EFB-82FE-F2AE9E84FF35}"/>
  </dataValidations>
  <printOptions horizontalCentered="1"/>
  <pageMargins left="0.19685039370078741" right="0.19685039370078741" top="0.39370078740157483" bottom="0.39370078740157483" header="0.31496062992125984" footer="0.31496062992125984"/>
  <pageSetup paperSize="9" scale="52" fitToHeight="0" orientation="landscape" r:id="rId1"/>
  <headerFooter>
    <oddFooter>&amp;L&amp;D&amp;CPage &amp;P of &amp;N&amp;R&amp;F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Com. Project Delivery UNDP&amp;IOM</vt:lpstr>
      <vt:lpstr>Delivery Status UNDP</vt:lpstr>
      <vt:lpstr>Delivery Status IOM</vt:lpstr>
      <vt:lpstr>Budgets Working Sheet</vt:lpstr>
      <vt:lpstr>'Budgets Working Sheet'!Print_Titles</vt:lpstr>
      <vt:lpstr>'Com. Project Delivery UNDP&amp;IOM'!Print_Titles</vt:lpstr>
      <vt:lpstr>'Delivery Status IOM'!Print_Titles</vt:lpstr>
      <vt:lpstr>'Delivery Status UNDP'!Print_Titles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Vinay Singh</dc:creator>
  <cp:lastModifiedBy>Vinay Singh</cp:lastModifiedBy>
  <dcterms:created xsi:type="dcterms:W3CDTF">2021-11-08T10:17:51Z</dcterms:created>
  <dcterms:modified xsi:type="dcterms:W3CDTF">2021-11-14T21:29:48Z</dcterms:modified>
</cp:coreProperties>
</file>