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activeTab="2"/>
  </bookViews>
  <sheets>
    <sheet name="Sheet1" sheetId="8" r:id="rId1"/>
    <sheet name="Sheet3" sheetId="9" r:id="rId2"/>
    <sheet name="1) Finace report by Activity" sheetId="1" r:id="rId3"/>
    <sheet name="3) Explanatory Notes" sheetId="3" state="hidden" r:id="rId4"/>
    <sheet name="4) For PBSO Use" sheetId="6" state="hidden" r:id="rId5"/>
    <sheet name="5) For MPTF Use" sheetId="4" state="hidden" r:id="rId6"/>
    <sheet name="Sheet2" sheetId="7" state="hidden" r:id="rId7"/>
  </sheets>
  <calcPr calcId="144525" concurrentCalc="0"/>
</workbook>
</file>

<file path=xl/calcChain.xml><?xml version="1.0" encoding="utf-8"?>
<calcChain xmlns="http://schemas.openxmlformats.org/spreadsheetml/2006/main">
  <c r="N180" i="1" l="1"/>
  <c r="N181" i="1"/>
  <c r="P180" i="1"/>
  <c r="O180" i="1"/>
  <c r="O167" i="1"/>
  <c r="P181" i="1"/>
  <c r="N167" i="1"/>
  <c r="M167" i="1"/>
  <c r="L166" i="1"/>
  <c r="K166" i="1"/>
  <c r="L165" i="1"/>
  <c r="K165" i="1"/>
  <c r="L164" i="1"/>
  <c r="K164" i="1"/>
  <c r="L163" i="1"/>
  <c r="K163" i="1"/>
  <c r="L103" i="1"/>
  <c r="K103" i="1"/>
  <c r="L102" i="1"/>
  <c r="K102" i="1"/>
  <c r="L101" i="1"/>
  <c r="K101" i="1"/>
  <c r="L100" i="1"/>
  <c r="K100" i="1"/>
  <c r="L92" i="1"/>
  <c r="K92" i="1"/>
  <c r="L91" i="1"/>
  <c r="L90" i="1"/>
  <c r="K90" i="1"/>
  <c r="L61" i="1"/>
  <c r="L60" i="1"/>
  <c r="L59" i="1"/>
  <c r="K59" i="1"/>
  <c r="L58" i="1"/>
  <c r="K58" i="1"/>
  <c r="L50" i="1"/>
  <c r="K50" i="1"/>
  <c r="L49" i="1"/>
  <c r="K49" i="1"/>
  <c r="L48" i="1"/>
  <c r="L29" i="1"/>
  <c r="L28" i="1"/>
  <c r="L27" i="1"/>
  <c r="K27" i="1"/>
  <c r="L26" i="1"/>
  <c r="K26" i="1"/>
  <c r="L17" i="1"/>
  <c r="K17" i="1"/>
  <c r="L16" i="1"/>
  <c r="K16" i="1"/>
  <c r="O179" i="1"/>
  <c r="O181" i="1"/>
  <c r="G167" i="1"/>
  <c r="H164" i="1"/>
  <c r="H167" i="1"/>
  <c r="H108" i="1"/>
  <c r="G98" i="1"/>
  <c r="G66" i="1"/>
  <c r="G56" i="1"/>
  <c r="K177" i="1"/>
  <c r="K108" i="1"/>
  <c r="L104" i="1"/>
  <c r="L105" i="1"/>
  <c r="L106" i="1"/>
  <c r="L107" i="1"/>
  <c r="K98" i="1"/>
  <c r="L93" i="1"/>
  <c r="L94" i="1"/>
  <c r="L95" i="1"/>
  <c r="L96" i="1"/>
  <c r="L97" i="1"/>
  <c r="K66" i="1"/>
  <c r="K56" i="1"/>
  <c r="L51" i="1"/>
  <c r="L53" i="1"/>
  <c r="L54" i="1"/>
  <c r="L55" i="1"/>
  <c r="C56" i="1"/>
  <c r="K34" i="1"/>
  <c r="L30" i="1"/>
  <c r="L31" i="1"/>
  <c r="L32" i="1"/>
  <c r="K24" i="1"/>
  <c r="C24" i="1"/>
  <c r="L24" i="1"/>
  <c r="K167" i="1"/>
  <c r="L108" i="1"/>
  <c r="L98" i="1"/>
  <c r="L66" i="1"/>
  <c r="L56" i="1"/>
  <c r="L167" i="1"/>
  <c r="L34" i="1"/>
  <c r="C194" i="1"/>
  <c r="F164" i="1"/>
  <c r="F165" i="1"/>
  <c r="F166" i="1"/>
  <c r="F163" i="1"/>
  <c r="F153" i="1"/>
  <c r="F154" i="1"/>
  <c r="F155" i="1"/>
  <c r="F156" i="1"/>
  <c r="F157" i="1"/>
  <c r="F158" i="1"/>
  <c r="F159" i="1"/>
  <c r="F152" i="1"/>
  <c r="F143" i="1"/>
  <c r="F144" i="1"/>
  <c r="F145" i="1"/>
  <c r="F146" i="1"/>
  <c r="F147" i="1"/>
  <c r="F148" i="1"/>
  <c r="F149" i="1"/>
  <c r="F142" i="1"/>
  <c r="F133" i="1"/>
  <c r="F134" i="1"/>
  <c r="F135" i="1"/>
  <c r="F136" i="1"/>
  <c r="F137" i="1"/>
  <c r="F138" i="1"/>
  <c r="F139" i="1"/>
  <c r="F132" i="1"/>
  <c r="F123" i="1"/>
  <c r="F124" i="1"/>
  <c r="F125" i="1"/>
  <c r="F126" i="1"/>
  <c r="F127" i="1"/>
  <c r="F128" i="1"/>
  <c r="F129" i="1"/>
  <c r="F122" i="1"/>
  <c r="F111" i="1"/>
  <c r="F112" i="1"/>
  <c r="F113" i="1"/>
  <c r="F114" i="1"/>
  <c r="F115" i="1"/>
  <c r="F116" i="1"/>
  <c r="F117" i="1"/>
  <c r="F110" i="1"/>
  <c r="F101" i="1"/>
  <c r="F102" i="1"/>
  <c r="F103" i="1"/>
  <c r="F104" i="1"/>
  <c r="F105" i="1"/>
  <c r="F106" i="1"/>
  <c r="F107" i="1"/>
  <c r="F100" i="1"/>
  <c r="F91" i="1"/>
  <c r="F92" i="1"/>
  <c r="F93" i="1"/>
  <c r="F94" i="1"/>
  <c r="F95" i="1"/>
  <c r="F96" i="1"/>
  <c r="F97" i="1"/>
  <c r="F90" i="1"/>
  <c r="F79" i="1"/>
  <c r="F80" i="1"/>
  <c r="F81" i="1"/>
  <c r="F82" i="1"/>
  <c r="F83" i="1"/>
  <c r="F84" i="1"/>
  <c r="F85" i="1"/>
  <c r="F78" i="1"/>
  <c r="F69" i="1"/>
  <c r="F70" i="1"/>
  <c r="F71" i="1"/>
  <c r="F72" i="1"/>
  <c r="F73" i="1"/>
  <c r="F74" i="1"/>
  <c r="F75" i="1"/>
  <c r="F68" i="1"/>
  <c r="F59" i="1"/>
  <c r="F60" i="1"/>
  <c r="F61" i="1"/>
  <c r="F62" i="1"/>
  <c r="F63" i="1"/>
  <c r="F64" i="1"/>
  <c r="F65" i="1"/>
  <c r="F58" i="1"/>
  <c r="F49" i="1"/>
  <c r="F50" i="1"/>
  <c r="F51" i="1"/>
  <c r="F52" i="1"/>
  <c r="F53" i="1"/>
  <c r="F54" i="1"/>
  <c r="F55" i="1"/>
  <c r="F48" i="1"/>
  <c r="F37" i="1"/>
  <c r="F38" i="1"/>
  <c r="F39" i="1"/>
  <c r="F40" i="1"/>
  <c r="F41" i="1"/>
  <c r="F42" i="1"/>
  <c r="F43" i="1"/>
  <c r="F36" i="1"/>
  <c r="F27" i="1"/>
  <c r="F28" i="1"/>
  <c r="F29" i="1"/>
  <c r="F30" i="1"/>
  <c r="F31" i="1"/>
  <c r="F32" i="1"/>
  <c r="F33" i="1"/>
  <c r="F26" i="1"/>
  <c r="F17" i="1"/>
  <c r="F18" i="1"/>
  <c r="F19" i="1"/>
  <c r="F20" i="1"/>
  <c r="F21" i="1"/>
  <c r="F22" i="1"/>
  <c r="F23" i="1"/>
  <c r="F16" i="1"/>
  <c r="I56" i="1"/>
  <c r="C10" i="4"/>
  <c r="C21" i="4"/>
  <c r="C7" i="4"/>
  <c r="C140" i="1"/>
  <c r="D140" i="1"/>
  <c r="D185" i="1"/>
  <c r="E185" i="1"/>
  <c r="C185" i="1"/>
  <c r="D177" i="1"/>
  <c r="E177" i="1"/>
  <c r="D167" i="1"/>
  <c r="E167" i="1"/>
  <c r="C167" i="1"/>
  <c r="F118" i="1"/>
  <c r="I24" i="1"/>
  <c r="F34" i="1"/>
  <c r="F56" i="1"/>
  <c r="F86" i="1"/>
  <c r="F140" i="1"/>
  <c r="I160" i="1"/>
  <c r="F44" i="1"/>
  <c r="F76" i="1"/>
  <c r="I150" i="1"/>
  <c r="F66" i="1"/>
  <c r="F98" i="1"/>
  <c r="F108" i="1"/>
  <c r="F130" i="1"/>
  <c r="I34" i="1"/>
  <c r="F150" i="1"/>
  <c r="I86" i="1"/>
  <c r="I98" i="1"/>
  <c r="F167" i="1"/>
  <c r="I44" i="1"/>
  <c r="I118" i="1"/>
  <c r="I130" i="1"/>
  <c r="I66" i="1"/>
  <c r="I140" i="1"/>
  <c r="I108" i="1"/>
  <c r="I76" i="1"/>
  <c r="F160" i="1"/>
  <c r="F24" i="1"/>
  <c r="D14" i="4"/>
  <c r="E14" i="4"/>
  <c r="E13" i="4"/>
  <c r="D12" i="4"/>
  <c r="E12" i="4"/>
  <c r="D11" i="4"/>
  <c r="E11" i="4"/>
  <c r="D10" i="4"/>
  <c r="E10" i="4"/>
  <c r="D9" i="4"/>
  <c r="E9" i="4"/>
  <c r="C14" i="4"/>
  <c r="C11" i="4"/>
  <c r="C12" i="4"/>
  <c r="C13" i="4"/>
  <c r="C8" i="4"/>
  <c r="E8" i="4"/>
  <c r="E15" i="4"/>
  <c r="D8" i="4"/>
  <c r="C191" i="1"/>
  <c r="C9" i="4"/>
  <c r="C15" i="4"/>
  <c r="D13" i="4"/>
  <c r="D160" i="1"/>
  <c r="E160" i="1"/>
  <c r="D150" i="1"/>
  <c r="E150" i="1"/>
  <c r="E140" i="1"/>
  <c r="D130" i="1"/>
  <c r="E130" i="1"/>
  <c r="D118" i="1"/>
  <c r="E118" i="1"/>
  <c r="D108" i="1"/>
  <c r="E108" i="1"/>
  <c r="D98" i="1"/>
  <c r="E98" i="1"/>
  <c r="D86" i="1"/>
  <c r="E86" i="1"/>
  <c r="D76" i="1"/>
  <c r="E76" i="1"/>
  <c r="D66" i="1"/>
  <c r="E66" i="1"/>
  <c r="D56" i="1"/>
  <c r="E56" i="1"/>
  <c r="D44" i="1"/>
  <c r="E44" i="1"/>
  <c r="D34" i="1"/>
  <c r="E34" i="1"/>
  <c r="C34" i="1"/>
  <c r="E24" i="1"/>
  <c r="D24" i="1"/>
  <c r="C16" i="4"/>
  <c r="C17" i="4"/>
  <c r="D15" i="4"/>
  <c r="E178" i="1"/>
  <c r="D178" i="1"/>
  <c r="E179" i="1"/>
  <c r="E186" i="1"/>
  <c r="D179" i="1"/>
  <c r="D186" i="1"/>
  <c r="C160" i="1"/>
  <c r="C150" i="1"/>
  <c r="C130" i="1"/>
  <c r="C118" i="1"/>
  <c r="C108" i="1"/>
  <c r="C98" i="1"/>
  <c r="C86" i="1"/>
  <c r="C76" i="1"/>
  <c r="C66" i="1"/>
  <c r="C44" i="1"/>
  <c r="C178" i="1"/>
  <c r="C179" i="1"/>
  <c r="E180" i="1"/>
  <c r="E187" i="1"/>
  <c r="E23" i="4"/>
  <c r="E22" i="4"/>
  <c r="D180" i="1"/>
  <c r="D22" i="4"/>
  <c r="D187" i="1"/>
  <c r="D23" i="4"/>
  <c r="C29" i="6"/>
  <c r="C40" i="6"/>
  <c r="C18" i="6"/>
  <c r="C7" i="6"/>
  <c r="D10" i="6"/>
  <c r="F178" i="1"/>
  <c r="F179" i="1"/>
  <c r="F180" i="1"/>
  <c r="E189" i="1"/>
  <c r="D189" i="1"/>
  <c r="D45" i="6"/>
  <c r="D47" i="6"/>
  <c r="D46" i="6"/>
  <c r="D43" i="6"/>
  <c r="D44" i="6"/>
  <c r="D34" i="6"/>
  <c r="D36" i="6"/>
  <c r="D32" i="6"/>
  <c r="D33" i="6"/>
  <c r="D35" i="6"/>
  <c r="D24" i="6"/>
  <c r="D25" i="6"/>
  <c r="D21" i="6"/>
  <c r="D22" i="6"/>
  <c r="D23" i="6"/>
  <c r="D12" i="6"/>
  <c r="D11" i="6"/>
  <c r="D14" i="6"/>
  <c r="D13" i="6"/>
  <c r="C180" i="1"/>
  <c r="C186" i="1"/>
  <c r="C30" i="6"/>
  <c r="C41" i="6"/>
  <c r="C19" i="6"/>
  <c r="C8" i="6"/>
  <c r="C188" i="1"/>
  <c r="C24" i="4"/>
  <c r="C195" i="1"/>
  <c r="C22" i="4"/>
  <c r="C187" i="1"/>
  <c r="C23" i="4"/>
  <c r="C192" i="1"/>
  <c r="C189" i="1"/>
</calcChain>
</file>

<file path=xl/sharedStrings.xml><?xml version="1.0" encoding="utf-8"?>
<sst xmlns="http://schemas.openxmlformats.org/spreadsheetml/2006/main" count="646" uniqueCount="598">
  <si>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</si>
  <si>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</si>
  <si>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</si>
  <si>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</si>
  <si>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</si>
  <si>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</si>
  <si>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</si>
  <si>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</si>
  <si>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</si>
  <si>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</si>
  <si>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</si>
  <si>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</si>
  <si>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</si>
  <si>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</si>
  <si>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</si>
  <si>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</si>
  <si>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</si>
  <si>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</si>
  <si>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</si>
  <si>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</si>
  <si>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</si>
  <si>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</si>
  <si>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</si>
  <si>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</si>
  <si>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</si>
  <si>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</si>
  <si>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</si>
  <si>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</si>
  <si>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</si>
  <si>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</si>
  <si>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</si>
  <si>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</si>
  <si>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</si>
  <si>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</si>
  <si>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</si>
  <si>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</si>
  <si>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</si>
  <si>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</si>
  <si>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</si>
  <si>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</si>
  <si>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</si>
  <si>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</si>
  <si>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</si>
  <si>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</si>
  <si>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</si>
  <si>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</si>
  <si>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</si>
  <si>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</si>
  <si>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</si>
  <si>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</si>
  <si>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</si>
  <si>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</si>
  <si>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</si>
  <si>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</si>
  <si>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</si>
  <si>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</si>
  <si>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</si>
  <si>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</si>
  <si>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</si>
  <si>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</si>
  <si>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</si>
  <si>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</si>
  <si>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</si>
  <si>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</si>
  <si>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</si>
  <si>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</si>
  <si>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</si>
  <si>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</si>
  <si>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</si>
  <si>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</si>
  <si>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</si>
  <si>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</si>
  <si>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</si>
  <si>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</si>
  <si>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</si>
  <si>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</si>
  <si>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</si>
  <si>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</si>
  <si>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</si>
  <si>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</si>
  <si>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</si>
  <si>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</si>
  <si>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</si>
  <si>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</si>
  <si>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</si>
  <si>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</si>
  <si>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</si>
  <si>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</si>
  <si>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</si>
  <si>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</si>
  <si>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</si>
  <si>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</si>
  <si>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</si>
  <si>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</si>
  <si>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</si>
  <si>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</si>
  <si>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</si>
  <si>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</si>
  <si>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</si>
  <si>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</si>
  <si>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</si>
  <si>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</si>
  <si>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</si>
  <si>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</si>
  <si>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</si>
  <si>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</si>
  <si>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</si>
  <si>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</si>
  <si>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</si>
  <si>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</si>
  <si>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</si>
  <si>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</si>
  <si>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</si>
  <si>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</si>
  <si>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</si>
  <si>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</si>
  <si>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</si>
  <si>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</si>
  <si>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</si>
  <si>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</si>
  <si>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</si>
  <si>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</si>
  <si>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</si>
  <si>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</si>
  <si>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</si>
  <si>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</si>
  <si>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</si>
  <si>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</si>
  <si>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</si>
  <si>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</si>
  <si>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</si>
  <si>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</si>
  <si>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</si>
  <si>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</si>
  <si>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</si>
  <si>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</si>
  <si>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</si>
  <si>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</si>
  <si>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</si>
  <si>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</si>
  <si>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</si>
  <si>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</si>
  <si>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</si>
  <si>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</si>
  <si>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</si>
  <si>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</si>
  <si>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</si>
  <si>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</si>
  <si>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</si>
  <si>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</si>
  <si>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</si>
  <si>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</si>
  <si>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</si>
  <si>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</si>
  <si>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</si>
  <si>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</si>
  <si>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</si>
  <si>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</si>
  <si>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</si>
  <si>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</si>
  <si>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</si>
  <si>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</si>
  <si>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</si>
  <si>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Recipient Agency 2</t>
  </si>
  <si>
    <t>Recipient Agency 3</t>
  </si>
  <si>
    <t>Recip Agency 2</t>
  </si>
  <si>
    <t>Recip Agency 3</t>
  </si>
  <si>
    <t>7. General Operating and other Costs</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</si>
  <si>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</si>
  <si>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</si>
  <si>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</si>
  <si>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</si>
  <si>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</si>
  <si>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</si>
  <si>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</si>
  <si>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</si>
  <si>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</si>
  <si>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</si>
  <si>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</si>
  <si>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</si>
  <si>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</si>
  <si>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</si>
  <si>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</si>
  <si>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</si>
  <si>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</si>
  <si>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</si>
  <si>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</si>
  <si>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</si>
  <si>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</si>
  <si>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</si>
  <si>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</si>
  <si>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</si>
  <si>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</si>
  <si>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</si>
  <si>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</si>
  <si>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</si>
  <si>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</si>
  <si>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</si>
  <si>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</si>
  <si>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</si>
  <si>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</si>
  <si>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</si>
  <si>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</si>
  <si>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</si>
  <si>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</si>
  <si>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</si>
  <si>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</si>
  <si>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</si>
  <si>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</si>
  <si>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</si>
  <si>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</si>
  <si>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</si>
  <si>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</si>
  <si>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</si>
  <si>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</si>
  <si>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</si>
  <si>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</si>
  <si>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</si>
  <si>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</si>
  <si>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</si>
  <si>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</si>
  <si>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</si>
  <si>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</si>
  <si>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</si>
  <si>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</si>
  <si>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</si>
  <si>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</si>
  <si>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</si>
  <si>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</si>
  <si>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</si>
  <si>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</si>
  <si>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</si>
  <si>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</si>
  <si>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</si>
  <si>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</si>
  <si>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</si>
  <si>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</si>
  <si>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</si>
  <si>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</si>
  <si>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</si>
  <si>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</si>
  <si>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</si>
  <si>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</si>
  <si>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</si>
  <si>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</si>
  <si>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</si>
  <si>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</si>
  <si>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</si>
  <si>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</si>
  <si>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</si>
  <si>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</si>
  <si>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</si>
  <si>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</si>
  <si>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</si>
  <si>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</si>
  <si>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</si>
  <si>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</si>
  <si>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</si>
  <si>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</si>
  <si>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</si>
  <si>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</si>
  <si>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</si>
  <si>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</si>
  <si>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</si>
  <si>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</si>
  <si>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</si>
  <si>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</si>
  <si>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</si>
  <si>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</si>
  <si>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</si>
  <si>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</si>
  <si>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</si>
  <si>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</si>
  <si>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</si>
  <si>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</si>
  <si>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</si>
  <si>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</si>
  <si>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</si>
  <si>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</si>
  <si>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</si>
  <si>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</si>
  <si>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</si>
  <si>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</si>
  <si>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</si>
  <si>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</si>
  <si>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</si>
  <si>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</si>
  <si>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</si>
  <si>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</si>
  <si>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</si>
  <si>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</si>
  <si>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</si>
  <si>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</si>
  <si>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</si>
  <si>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</si>
  <si>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</si>
  <si>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</si>
  <si>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</si>
  <si>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</si>
  <si>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</si>
  <si>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</si>
  <si>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</si>
  <si>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</si>
  <si>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</si>
  <si>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</si>
  <si>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</si>
  <si>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</si>
  <si>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</si>
  <si>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</si>
  <si>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</si>
  <si>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</si>
  <si>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</si>
  <si>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</si>
  <si>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</si>
  <si>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</si>
  <si>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</si>
  <si>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</si>
  <si>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</si>
  <si>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</si>
  <si>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</si>
  <si>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</si>
  <si>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</si>
  <si>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</si>
  <si>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</si>
  <si>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</si>
  <si>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</si>
  <si>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</si>
  <si>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</si>
  <si>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</si>
  <si>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</si>
  <si>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</si>
  <si>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</si>
  <si>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</si>
  <si>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</si>
  <si>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</si>
  <si>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</si>
  <si>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</si>
  <si>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</si>
  <si>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</si>
  <si>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</si>
  <si>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</si>
  <si>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</si>
  <si>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</si>
  <si>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</si>
  <si>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</si>
  <si>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</si>
  <si>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</si>
  <si>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</si>
  <si>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</si>
  <si>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</si>
  <si>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</si>
  <si>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</si>
  <si>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</si>
  <si>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</si>
  <si>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</si>
  <si>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</si>
  <si>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</si>
  <si>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</si>
  <si>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</si>
  <si>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</si>
  <si>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</si>
  <si>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</si>
  <si>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</si>
  <si>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</si>
  <si>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</si>
  <si>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</si>
  <si>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</si>
  <si>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</si>
  <si>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</si>
  <si>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</si>
  <si>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</si>
  <si>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</si>
  <si>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</si>
  <si>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</si>
  <si>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</si>
  <si>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</si>
  <si>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</si>
  <si>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</si>
  <si>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</si>
  <si>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</si>
  <si>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</si>
  <si>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</si>
  <si>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</si>
  <si>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</si>
  <si>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</si>
  <si>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</si>
  <si>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</si>
  <si>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</si>
  <si>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</si>
  <si>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</si>
  <si>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</si>
  <si>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</si>
  <si>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</si>
  <si>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</si>
  <si>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</si>
  <si>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</si>
  <si>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</si>
  <si>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</si>
  <si>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</si>
  <si>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</si>
  <si>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</si>
  <si>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</si>
  <si>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</si>
  <si>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</si>
  <si>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</si>
  <si>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</si>
  <si>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</si>
  <si>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</si>
  <si>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</si>
  <si>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</si>
  <si>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</si>
  <si>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</si>
  <si>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</si>
  <si>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</si>
  <si>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</si>
  <si>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</si>
  <si>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</si>
  <si>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</si>
  <si>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</si>
  <si>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</si>
  <si>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</si>
  <si>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</si>
  <si>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</si>
  <si>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</si>
  <si>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</si>
  <si>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</si>
  <si>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</si>
  <si>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</si>
  <si>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</si>
  <si>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</si>
  <si>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</si>
  <si>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</si>
  <si>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</si>
  <si>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</si>
  <si>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</si>
  <si>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</si>
  <si>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</si>
  <si>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</si>
  <si>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</si>
  <si>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</si>
  <si>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</si>
  <si>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</si>
  <si>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</si>
  <si>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</si>
  <si>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</si>
  <si>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</si>
  <si>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</si>
  <si>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</si>
  <si>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</si>
  <si>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</si>
  <si>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</si>
  <si>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</si>
  <si>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</si>
  <si>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</si>
  <si>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</si>
  <si>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</si>
  <si>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</si>
  <si>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</si>
  <si>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</si>
  <si>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</si>
  <si>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</si>
  <si>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</si>
  <si>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</si>
  <si>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</si>
  <si>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</si>
  <si>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</si>
  <si>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</si>
  <si>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</si>
  <si>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</si>
  <si>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</si>
  <si>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</si>
  <si>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</si>
  <si>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</si>
  <si>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</si>
  <si>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</si>
  <si>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</si>
  <si>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</si>
  <si>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</si>
  <si>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</si>
  <si>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</si>
  <si>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</si>
  <si>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</si>
  <si>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</si>
  <si>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</si>
  <si>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</si>
  <si>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</si>
  <si>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</si>
  <si>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</si>
  <si>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</si>
  <si>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</si>
  <si>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</si>
  <si>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</si>
  <si>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</si>
  <si>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</si>
  <si>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</si>
  <si>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</si>
  <si>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</si>
  <si>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</si>
  <si>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</si>
  <si>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</si>
  <si>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</si>
  <si>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</si>
  <si>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</si>
  <si>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</si>
  <si>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</si>
  <si>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</si>
  <si>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</si>
  <si>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</si>
  <si>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</si>
  <si>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</si>
  <si>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</si>
  <si>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</si>
  <si>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</si>
  <si>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</si>
  <si>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</si>
  <si>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</si>
  <si>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</si>
  <si>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</si>
  <si>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</si>
  <si>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Additional Operational Costs</t>
  </si>
  <si>
    <t>Total Additional Costs</t>
  </si>
  <si>
    <t>Additional personnel costs</t>
  </si>
  <si>
    <t>Monitoring budget</t>
  </si>
  <si>
    <t>Total:</t>
  </si>
  <si>
    <t>Budget for independent final evaluation</t>
  </si>
  <si>
    <t>Recipient Organization</t>
  </si>
  <si>
    <t>Third Tranche</t>
  </si>
  <si>
    <t>Third Tranche:</t>
  </si>
  <si>
    <t>7% Indirect Costs</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</si>
  <si>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</si>
  <si>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</si>
  <si>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</si>
  <si>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t>For PBSO Use</t>
  </si>
  <si>
    <t xml:space="preserve">Sub-total </t>
  </si>
  <si>
    <t>Interpeace</t>
  </si>
  <si>
    <t>Balance Q1</t>
  </si>
  <si>
    <t>Totals Budget</t>
  </si>
  <si>
    <t>Totals Expenses</t>
  </si>
  <si>
    <t xml:space="preserve">Budget </t>
  </si>
  <si>
    <t>Sub-Total Project Expenses</t>
  </si>
  <si>
    <r>
      <t xml:space="preserve">1. Only fill in white cells. Grey cells are locked and/or contain spreadsheet formulas.
2. Complete both Sheet 1 and Sheet 2. 
     a) </t>
    </r>
    <r>
      <rPr>
        <sz val="12"/>
        <color theme="1"/>
        <rFont val="Calibri"/>
        <family val="2"/>
        <scheme val="minor"/>
      </rPr>
      <t>First, prepare a budget organized by</t>
    </r>
    <r>
      <rPr>
        <b/>
        <sz val="12"/>
        <color theme="1"/>
        <rFont val="Calibri"/>
        <family val="2"/>
        <scheme val="minor"/>
      </rPr>
      <t xml:space="preserve"> activity/output/outcome</t>
    </r>
    <r>
      <rPr>
        <sz val="12"/>
        <color theme="1"/>
        <rFont val="Calibri"/>
        <family val="2"/>
        <scheme val="minor"/>
      </rPr>
      <t xml:space="preserve"> in </t>
    </r>
    <r>
      <rPr>
        <b/>
        <sz val="12"/>
        <color theme="1"/>
        <rFont val="Calibri"/>
        <family val="2"/>
        <scheme val="minor"/>
      </rPr>
      <t xml:space="preserve">Sheet 1. </t>
    </r>
    <r>
      <rPr>
        <sz val="12"/>
        <color theme="1"/>
        <rFont val="Calibri"/>
        <family val="2"/>
        <scheme val="minor"/>
      </rPr>
      <t>(Activity amounts can be indicative estimates.)</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b) </t>
    </r>
    <r>
      <rPr>
        <sz val="12"/>
        <color theme="1"/>
        <rFont val="Calibri"/>
        <family val="2"/>
        <scheme val="minor"/>
      </rPr>
      <t xml:space="preserve">Then, divide each </t>
    </r>
    <r>
      <rPr>
        <b/>
        <sz val="12"/>
        <color theme="1"/>
        <rFont val="Calibri"/>
        <family val="2"/>
        <scheme val="minor"/>
      </rPr>
      <t>output</t>
    </r>
    <r>
      <rPr>
        <sz val="12"/>
        <color theme="1"/>
        <rFont val="Calibri"/>
        <family val="2"/>
        <scheme val="minor"/>
      </rPr>
      <t xml:space="preserve"> budget along </t>
    </r>
    <r>
      <rPr>
        <b/>
        <sz val="12"/>
        <color theme="1"/>
        <rFont val="Calibri"/>
        <family val="2"/>
        <scheme val="minor"/>
      </rPr>
      <t xml:space="preserve">UN Budget Categories </t>
    </r>
    <r>
      <rPr>
        <sz val="12"/>
        <color theme="1"/>
        <rFont val="Calibri"/>
        <family val="2"/>
        <scheme val="minor"/>
      </rPr>
      <t xml:space="preserve">in </t>
    </r>
    <r>
      <rPr>
        <b/>
        <sz val="12"/>
        <color theme="1"/>
        <rFont val="Calibri"/>
        <family val="2"/>
        <scheme val="minor"/>
      </rPr>
      <t>Sheet 2</t>
    </r>
    <r>
      <rPr>
        <sz val="12"/>
        <color theme="1"/>
        <rFont val="Calibri"/>
        <family val="2"/>
        <scheme val="minor"/>
      </rPr>
      <t>.
3. Be sure to include</t>
    </r>
    <r>
      <rPr>
        <b/>
        <sz val="12"/>
        <color theme="1"/>
        <rFont val="Calibri"/>
        <family val="2"/>
        <scheme val="minor"/>
      </rPr>
      <t xml:space="preserve"> % towards Gender Equality and Women's Empowerment
3. Do not use Sheet 4 or 5, </t>
    </r>
    <r>
      <rPr>
        <sz val="12"/>
        <color theme="1"/>
        <rFont val="Calibri"/>
        <family val="2"/>
        <scheme val="minor"/>
      </rPr>
      <t>which are for MPTF and PBF use.</t>
    </r>
    <r>
      <rPr>
        <b/>
        <sz val="12"/>
        <color theme="1"/>
        <rFont val="Calibri"/>
        <family val="2"/>
        <scheme val="minor"/>
      </rPr>
      <t xml:space="preserve"> 
4. Leave blank</t>
    </r>
    <r>
      <rPr>
        <sz val="12"/>
        <color theme="1"/>
        <rFont val="Calibri"/>
        <family val="2"/>
        <scheme val="minor"/>
      </rPr>
      <t xml:space="preserve"> any Organizations/Outcomes/Outputs/Activities that aren't needed</t>
    </r>
    <r>
      <rPr>
        <b/>
        <sz val="12"/>
        <color theme="1"/>
        <rFont val="Calibri"/>
        <family val="2"/>
        <scheme val="minor"/>
      </rPr>
      <t xml:space="preserve">. DO NOT delete cells.
</t>
    </r>
    <r>
      <rPr>
        <sz val="12"/>
        <color theme="1"/>
        <rFont val="Calibri"/>
        <family val="2"/>
        <scheme val="minor"/>
      </rPr>
      <t xml:space="preserve">5. </t>
    </r>
    <r>
      <rPr>
        <b/>
        <sz val="12"/>
        <color theme="1"/>
        <rFont val="Calibri"/>
        <family val="2"/>
        <scheme val="minor"/>
      </rPr>
      <t>Do not adjust tranche amounts</t>
    </r>
    <r>
      <rPr>
        <sz val="12"/>
        <color theme="1"/>
        <rFont val="Calibri"/>
        <family val="2"/>
        <scheme val="minor"/>
      </rPr>
      <t xml:space="preserve"> without consulting PBSO.</t>
    </r>
  </si>
  <si>
    <r>
      <t xml:space="preserve">Note: PBF does not accept projects with less than </t>
    </r>
    <r>
      <rPr>
        <b/>
        <sz val="12"/>
        <color theme="1"/>
        <rFont val="Calibri"/>
        <family val="2"/>
        <scheme val="minor"/>
      </rPr>
      <t>5%</t>
    </r>
    <r>
      <rPr>
        <sz val="12"/>
        <color theme="1"/>
        <rFont val="Calibri"/>
        <family val="2"/>
        <scheme val="minor"/>
      </rPr>
      <t xml:space="preserve"> towards M&amp;E and less than </t>
    </r>
    <r>
      <rPr>
        <b/>
        <sz val="12"/>
        <color theme="1"/>
        <rFont val="Calibri"/>
        <family val="2"/>
        <scheme val="minor"/>
      </rPr>
      <t xml:space="preserve">15% </t>
    </r>
    <r>
      <rPr>
        <sz val="12"/>
        <color theme="1"/>
        <rFont val="Calibri"/>
        <family val="2"/>
        <scheme val="minor"/>
      </rPr>
      <t xml:space="preserve">towards GEWE. These figures will show as </t>
    </r>
    <r>
      <rPr>
        <sz val="12"/>
        <color rgb="FFFF0000"/>
        <rFont val="Calibri"/>
        <family val="2"/>
        <scheme val="minor"/>
      </rPr>
      <t xml:space="preserve">red </t>
    </r>
    <r>
      <rPr>
        <sz val="12"/>
        <color theme="1"/>
        <rFont val="Calibri"/>
        <family val="2"/>
        <scheme val="minor"/>
      </rPr>
      <t xml:space="preserve">if this minimum threshold is not met.  </t>
    </r>
  </si>
  <si>
    <t xml:space="preserve">Balance </t>
  </si>
  <si>
    <t>Expenses Q1 + Q2 + Q3 + Q4</t>
  </si>
  <si>
    <t>,</t>
  </si>
  <si>
    <t>La prevention et la gestion pacifique et inclusive des conflits en milieu universitaire est améliorée à travers une compréhension commune de la violence, des facteurs de paix et de résilience</t>
  </si>
  <si>
    <t>Les résultats d’une Recherche Action Participative (RAP) et la cartographie actualisée des parties prenantes à la violence et à la paix sont disponibles</t>
  </si>
  <si>
    <t>1.1.1 Conduire une RAP sur la violence en milieu étudiant</t>
  </si>
  <si>
    <t xml:space="preserve">Réaliser deux enquêtes en ligne sur la structuration des acteurs, la représentation et le rapport des filles étudiantes aux violences  </t>
  </si>
  <si>
    <t>L’opérationnalisation des recommandations de la recherche est appuyée</t>
  </si>
  <si>
    <t>Organiser des réunions d’engagement des parties prenantes à la gouvernance des universités, à la sécurité et à la cohésion sociale sur les résultats de la RAP</t>
  </si>
  <si>
    <t xml:space="preserve">Appuyer l’élaboration d’un plan d’actions coordonné des parties prenantes à la violence et à la paix pour chacune des trois universités ciblées </t>
  </si>
  <si>
    <t xml:space="preserve">Appuyer la mise en œuvre d’activités prioritaires des différents plans d’actions </t>
  </si>
  <si>
    <t>Accompagner la vulgarisation des approches innovantes issues de la mise en œuvre des différents plans</t>
  </si>
  <si>
    <t>L’engagement de la jeunesse estudiantine (jeunes femmes et jeunes hommes) dans la gouvernance universitaire est renforcé et valorisé</t>
  </si>
  <si>
    <t>La contribution des étudiants aux mécanismes nationaux de prévention et de gestion des conflits est institutionnalisée à travers l’Observatoire de la Solidarité et de la Cohésion Sociale (OSCS)</t>
  </si>
  <si>
    <t>Renforcer les capacités matérielles des étudiant(e)s pour le suivi participatif de la violence</t>
  </si>
  <si>
    <t xml:space="preserve">Former les étudiants aux techniques de suivi participatif de la violence </t>
  </si>
  <si>
    <t xml:space="preserve">Installer et opérationnaliser des cellules de cohésion sociale de l’OSCS dans les trois universités </t>
  </si>
  <si>
    <t xml:space="preserve">Les étudiant(e)s disposent de mécanismes qui les protègent et valorisent leur participation à la gouvernance universitaire  </t>
  </si>
  <si>
    <t xml:space="preserve">Etablir et animer des cadres d’expression et de dialogue estudiantins auto-gérés </t>
  </si>
  <si>
    <t xml:space="preserve">Animer des cliniques juridiques mobiles/virtuelles en vue de contribuer à orienter les étudiants victimes de violences vers les mécanismes formels de saisines </t>
  </si>
  <si>
    <t xml:space="preserve">Un leadership positif à travers l’engagement citoyen pour la paix et la cohésion sociale est promu et développé dans le milieu étudiant </t>
  </si>
  <si>
    <t>Des initiatives citoyennes étudiant(e)s (notamment de jeunes filles) agissant en faveur de la cohésion sociale sont  renforcées</t>
  </si>
  <si>
    <t>Former 300 étudiant(e)s ( dont 40% de filles)  en leadership, médiation, en genre et droits humains, à la prise de parole en public, à la communication/mobilisation, etc.</t>
  </si>
  <si>
    <t>Organiser des débats contradictoires et inclusifs entre les leaders étudiants et les auditeurs en ligne sur 12 radios locales des communes du Grand Abidjan et de Bouaké sur les thématiques en lien avec le leadership des jeunes étudiants et leurs rôles dans la consolidation de la paix</t>
  </si>
  <si>
    <t xml:space="preserve">L’esprit d’initiative citoyenne et de cohésion sociale est promu </t>
  </si>
  <si>
    <t xml:space="preserve">Organiser des évènements d’oration au cours desquels les étudiants promeuvent leurs initiatives citoyennes </t>
  </si>
  <si>
    <t xml:space="preserve">Réaliser des capsules vidéo en vue de documenter et promouvoir un leadership alternatif à celui fondé sur la violence </t>
  </si>
  <si>
    <t>Organiser trois campagnes ‘‘flamme de la paix et de l’espoir’’ avec des messages courts invitant les étudiants à les poster sur leurs pages personnelles sur Facebook, Twitter et Instagram</t>
  </si>
  <si>
    <t>Organiser une revue du projet pour présenter les acquis du projet, garantir leur pérennité et en assurer le portage politique</t>
  </si>
  <si>
    <t xml:space="preserve">  </t>
  </si>
  <si>
    <t>Annex D - PBF Project Budget</t>
  </si>
  <si>
    <r>
      <rPr>
        <b/>
        <sz val="12"/>
        <color theme="1"/>
        <rFont val="Calibri"/>
        <family val="2"/>
        <scheme val="minor"/>
      </rPr>
      <t xml:space="preserve">Recipient Organization </t>
    </r>
    <r>
      <rPr>
        <sz val="12"/>
        <color theme="1"/>
        <rFont val="Calibri"/>
        <family val="2"/>
        <scheme val="minor"/>
      </rPr>
      <t>Budget PNUD</t>
    </r>
  </si>
  <si>
    <r>
      <rPr>
        <b/>
        <sz val="12"/>
        <color theme="1"/>
        <rFont val="Calibri"/>
        <family val="2"/>
        <scheme val="minor"/>
      </rPr>
      <t xml:space="preserve">Recipient Organization </t>
    </r>
    <r>
      <rPr>
        <sz val="12"/>
        <color theme="1"/>
        <rFont val="Calibri"/>
        <family val="2"/>
        <scheme val="minor"/>
      </rPr>
      <t>Budget INTERPEACE</t>
    </r>
  </si>
  <si>
    <t>$ 7 500,00</t>
  </si>
  <si>
    <t>$ 53 136,60</t>
  </si>
  <si>
    <t xml:space="preserve"> $  15 000,00</t>
  </si>
  <si>
    <t>$ 10 000,00</t>
  </si>
  <si>
    <t>Expenses 2021</t>
  </si>
  <si>
    <r>
      <rPr>
        <b/>
        <sz val="12"/>
        <color theme="1"/>
        <rFont val="Calibri"/>
        <family val="2"/>
        <scheme val="minor"/>
      </rPr>
      <t xml:space="preserve">Recipient Organization </t>
    </r>
    <r>
      <rPr>
        <sz val="12"/>
        <color theme="1"/>
        <rFont val="Calibri"/>
        <family val="2"/>
        <scheme val="minor"/>
      </rPr>
      <t xml:space="preserve">Budget </t>
    </r>
    <r>
      <rPr>
        <b/>
        <sz val="12"/>
        <color theme="1"/>
        <rFont val="Calibri"/>
        <family val="2"/>
        <scheme val="minor"/>
      </rPr>
      <t>UNFPA</t>
    </r>
  </si>
  <si>
    <t>$ 10 000</t>
  </si>
  <si>
    <t xml:space="preserve">Institutionnaliser des cadres formels de dialogue inclusifs et permanents entre les étudiants et les autres parties prenantes à la gouvernance universitaire </t>
  </si>
  <si>
    <t>Créer et soutenir une plateforme de collaboration entre l’université et les acteurs externes parties prenantes aux crises universitaires</t>
  </si>
  <si>
    <t>Appuyer  la mise en œuvre d’initiatives citoyennes étudiantes (participant à la cohésion sociale) sélectionnées par les étudiant(e)s</t>
  </si>
  <si>
    <t>UNFPA</t>
  </si>
  <si>
    <t>PNUD</t>
  </si>
  <si>
    <t>INTERPEACE</t>
  </si>
  <si>
    <t>$ 29 439,25</t>
  </si>
  <si>
    <t>$ 420 460,75</t>
  </si>
  <si>
    <t>$ 450 000</t>
  </si>
  <si>
    <t>$  450 000</t>
  </si>
  <si>
    <t xml:space="preserve">Taux d'utilisation </t>
  </si>
  <si>
    <t>UNFPA Expenses 2021</t>
  </si>
  <si>
    <t>PNUD Expenses 2021</t>
  </si>
  <si>
    <t>INTERPEACE Expenses 2021</t>
  </si>
  <si>
    <t>Procédure d'apel d'offre achevée, le processus sera bouclé en 2022</t>
  </si>
  <si>
    <t xml:space="preserve">                27 476,64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</si>
</sst>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 #,##0.00_-;_-* &quot;-&quot;??_-;_-@_-"/>
    <numFmt numFmtId="165" formatCode="_(&quot;$&quot;* #,##0.00_);_(&quot;$&quot;* \(#,##0.00\);_(&quot;$&quot;* &quot;-&quot;??_);_(@_)"/>
  </numFmts>
  <fonts count="16"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sz val="9"/>
      <color theme="1"/>
      <name val="Calibri"/>
      <family val="2"/>
      <scheme val="minor"/>
    </font>
    <font>
      <sz val="11"/>
      <name val="Calibri"/>
      <family val="2"/>
      <scheme val="minor"/>
    </font>
    <font>
      <sz val="12"/>
      <name val="Calibri"/>
      <family val="2"/>
      <scheme val="minor"/>
    </font>
    <font>
      <sz val="8"/>
      <name val="Calibri"/>
      <family val="2"/>
      <scheme val="minor"/>
    </font>
    <font>
      <b/>
      <sz val="12"/>
      <color rgb="FFFF0000"/>
      <name val="Calibri"/>
      <family val="2"/>
      <scheme val="minor"/>
    </font>
    <font>
      <sz val="12"/>
      <color rgb="FFFF0000"/>
      <name val="Calibri"/>
      <family val="2"/>
      <scheme val="minor"/>
    </font>
    <font>
      <sz val="12"/>
      <color theme="1"/>
      <name val="Century Schoolbook"/>
      <family val="1"/>
    </font>
    <font>
      <b/>
      <sz val="24"/>
      <color rgb="FF00B0F0"/>
      <name val="Calibri"/>
      <family val="2"/>
      <scheme val="minor"/>
    </font>
    <font>
      <b/>
      <sz val="14"/>
      <color theme="1"/>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165"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97">
    <xf numFmtId="0" fontId="0" fillId="0" borderId="0" xfId="0"/>
    <xf numFmtId="0" fontId="0" fillId="0" borderId="0" xfId="0" applyBorder="1"/>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0" fillId="0" borderId="22" xfId="0" applyBorder="1"/>
    <xf numFmtId="0" fontId="0" fillId="0" borderId="23" xfId="0" applyBorder="1" applyAlignment="1">
      <alignment wrapText="1"/>
    </xf>
    <xf numFmtId="0" fontId="0" fillId="0" borderId="24" xfId="0" applyBorder="1" applyAlignment="1">
      <alignment wrapText="1"/>
    </xf>
    <xf numFmtId="0" fontId="2" fillId="0" borderId="6" xfId="0" applyFont="1" applyBorder="1"/>
    <xf numFmtId="165"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165" fontId="4" fillId="3" borderId="0" xfId="1"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left" vertical="top" wrapText="1"/>
      <protection locked="0"/>
    </xf>
    <xf numFmtId="0" fontId="4"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4" fillId="0" borderId="3" xfId="0" applyFont="1" applyBorder="1" applyAlignment="1" applyProtection="1">
      <alignment horizontal="left" vertical="top" wrapText="1"/>
      <protection locked="0"/>
    </xf>
    <xf numFmtId="165" fontId="4" fillId="0" borderId="3" xfId="1" applyNumberFormat="1" applyFont="1" applyBorder="1" applyAlignment="1" applyProtection="1">
      <alignment horizontal="center" vertical="center" wrapText="1"/>
      <protection locked="0"/>
    </xf>
    <xf numFmtId="165" fontId="4" fillId="3" borderId="3" xfId="1" applyNumberFormat="1" applyFont="1" applyFill="1" applyBorder="1" applyAlignment="1" applyProtection="1">
      <alignment horizontal="center" vertical="center" wrapText="1"/>
      <protection locked="0"/>
    </xf>
    <xf numFmtId="165" fontId="1" fillId="2" borderId="3" xfId="1" applyNumberFormat="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5" fontId="1" fillId="2" borderId="5" xfId="1" applyNumberFormat="1" applyFont="1" applyFill="1" applyBorder="1" applyAlignment="1" applyProtection="1">
      <alignment horizontal="center" vertical="center" wrapText="1"/>
    </xf>
    <xf numFmtId="165" fontId="4" fillId="3" borderId="0" xfId="1" applyFont="1" applyFill="1" applyBorder="1" applyAlignment="1" applyProtection="1">
      <alignment vertical="center" wrapText="1"/>
      <protection locked="0"/>
    </xf>
    <xf numFmtId="165"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1" fillId="2" borderId="13" xfId="1" applyFont="1" applyFill="1" applyBorder="1" applyAlignment="1">
      <alignment vertical="center" wrapText="1"/>
    </xf>
    <xf numFmtId="165" fontId="4"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5"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5" fontId="1" fillId="3" borderId="0" xfId="0" applyNumberFormat="1" applyFont="1" applyFill="1" applyBorder="1" applyAlignment="1">
      <alignment vertical="center" wrapText="1"/>
    </xf>
    <xf numFmtId="0" fontId="1" fillId="0" borderId="0" xfId="0" applyFont="1" applyBorder="1" applyAlignment="1">
      <alignment wrapText="1"/>
    </xf>
    <xf numFmtId="9" fontId="1" fillId="3" borderId="0" xfId="2" applyFont="1" applyFill="1" applyBorder="1" applyAlignment="1">
      <alignment wrapText="1"/>
    </xf>
    <xf numFmtId="165" fontId="1" fillId="3" borderId="0" xfId="2" applyNumberFormat="1" applyFont="1" applyFill="1" applyBorder="1" applyAlignment="1">
      <alignment wrapText="1"/>
    </xf>
    <xf numFmtId="0" fontId="4" fillId="2" borderId="3" xfId="0" applyFont="1" applyFill="1" applyBorder="1" applyAlignment="1" applyProtection="1">
      <alignment horizontal="center" vertical="center" wrapText="1"/>
    </xf>
    <xf numFmtId="0" fontId="4" fillId="0" borderId="0" xfId="0" applyFont="1" applyBorder="1" applyAlignment="1">
      <alignment wrapText="1"/>
    </xf>
    <xf numFmtId="165" fontId="1" fillId="2" borderId="3" xfId="0" applyNumberFormat="1" applyFont="1" applyFill="1" applyBorder="1" applyAlignment="1">
      <alignment horizontal="center" wrapText="1"/>
    </xf>
    <xf numFmtId="0" fontId="4" fillId="3" borderId="0" xfId="0" applyFont="1" applyFill="1" applyBorder="1" applyAlignment="1">
      <alignment wrapText="1"/>
    </xf>
    <xf numFmtId="0" fontId="4" fillId="0" borderId="0" xfId="0" applyFont="1" applyFill="1" applyBorder="1" applyAlignment="1">
      <alignment wrapText="1"/>
    </xf>
    <xf numFmtId="0" fontId="1" fillId="2" borderId="38" xfId="0" applyFont="1" applyFill="1" applyBorder="1" applyAlignment="1">
      <alignment horizontal="center" wrapText="1"/>
    </xf>
    <xf numFmtId="0" fontId="4" fillId="3" borderId="1" xfId="0" applyFont="1" applyFill="1" applyBorder="1" applyAlignment="1" applyProtection="1">
      <alignment vertical="center" wrapText="1"/>
      <protection locked="0"/>
    </xf>
    <xf numFmtId="0" fontId="1" fillId="2" borderId="11" xfId="0" applyFont="1" applyFill="1" applyBorder="1" applyAlignment="1">
      <alignment horizontal="center" wrapText="1"/>
    </xf>
    <xf numFmtId="165" fontId="4" fillId="2" borderId="38" xfId="0" applyNumberFormat="1" applyFont="1" applyFill="1" applyBorder="1" applyAlignment="1">
      <alignment wrapText="1"/>
    </xf>
    <xf numFmtId="165" fontId="1" fillId="2" borderId="32" xfId="1" applyNumberFormat="1" applyFont="1" applyFill="1" applyBorder="1" applyAlignment="1">
      <alignment wrapText="1"/>
    </xf>
    <xf numFmtId="165" fontId="4" fillId="2" borderId="13" xfId="0" applyNumberFormat="1" applyFont="1" applyFill="1" applyBorder="1" applyAlignment="1">
      <alignment wrapText="1"/>
    </xf>
    <xf numFmtId="0" fontId="4" fillId="0" borderId="0" xfId="0" applyFont="1"/>
    <xf numFmtId="0" fontId="6" fillId="0" borderId="0" xfId="0" applyFont="1" applyAlignment="1"/>
    <xf numFmtId="49" fontId="0" fillId="0" borderId="0" xfId="0" applyNumberFormat="1"/>
    <xf numFmtId="0" fontId="6" fillId="0" borderId="0" xfId="0" applyFont="1" applyAlignment="1">
      <alignment vertical="center"/>
    </xf>
    <xf numFmtId="49" fontId="7" fillId="0" borderId="0" xfId="0" applyNumberFormat="1" applyFont="1" applyAlignment="1">
      <alignment horizontal="left"/>
    </xf>
    <xf numFmtId="49" fontId="7" fillId="0" borderId="0" xfId="0" applyNumberFormat="1" applyFont="1" applyAlignment="1">
      <alignment horizontal="left" wrapText="1"/>
    </xf>
    <xf numFmtId="49" fontId="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9" fontId="0" fillId="2" borderId="13" xfId="2" applyFont="1" applyFill="1" applyBorder="1" applyAlignment="1">
      <alignment vertical="center"/>
    </xf>
    <xf numFmtId="165" fontId="0" fillId="2" borderId="14" xfId="0" applyNumberFormat="1" applyFill="1" applyBorder="1" applyAlignment="1">
      <alignment vertical="center"/>
    </xf>
    <xf numFmtId="0" fontId="1" fillId="2" borderId="3"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5" fontId="1" fillId="2" borderId="3" xfId="1" applyFont="1" applyFill="1" applyBorder="1" applyAlignment="1" applyProtection="1">
      <alignment vertical="center" wrapText="1"/>
    </xf>
    <xf numFmtId="165" fontId="1" fillId="2" borderId="4" xfId="1" applyFont="1" applyFill="1" applyBorder="1" applyAlignment="1" applyProtection="1">
      <alignment vertical="center" wrapText="1"/>
    </xf>
    <xf numFmtId="165" fontId="1" fillId="2" borderId="13" xfId="1" applyFont="1" applyFill="1" applyBorder="1" applyAlignment="1" applyProtection="1">
      <alignment vertical="center" wrapText="1"/>
    </xf>
    <xf numFmtId="165" fontId="1" fillId="2" borderId="36" xfId="1" applyFont="1" applyFill="1" applyBorder="1" applyAlignment="1" applyProtection="1">
      <alignment vertical="center" wrapText="1"/>
    </xf>
    <xf numFmtId="9" fontId="1" fillId="2" borderId="14" xfId="2" applyFont="1" applyFill="1" applyBorder="1" applyAlignment="1" applyProtection="1">
      <alignment vertical="center" wrapText="1"/>
    </xf>
    <xf numFmtId="165" fontId="1" fillId="2" borderId="16" xfId="0" applyNumberFormat="1" applyFont="1" applyFill="1" applyBorder="1" applyAlignment="1" applyProtection="1">
      <alignment vertical="center" wrapText="1"/>
    </xf>
    <xf numFmtId="165" fontId="1"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4" fillId="0" borderId="3" xfId="1" applyNumberFormat="1" applyFont="1" applyBorder="1" applyAlignment="1" applyProtection="1">
      <alignment horizontal="left" wrapText="1"/>
      <protection locked="0"/>
    </xf>
    <xf numFmtId="49" fontId="4" fillId="3" borderId="3" xfId="1" applyNumberFormat="1" applyFont="1" applyFill="1" applyBorder="1" applyAlignment="1" applyProtection="1">
      <alignment horizontal="left" wrapText="1"/>
      <protection locked="0"/>
    </xf>
    <xf numFmtId="165" fontId="1" fillId="2" borderId="3" xfId="1" applyFont="1" applyFill="1" applyBorder="1" applyAlignment="1" applyProtection="1">
      <alignment horizontal="center" vertical="center" wrapText="1"/>
    </xf>
    <xf numFmtId="165" fontId="4" fillId="2" borderId="3" xfId="1" applyFont="1" applyFill="1" applyBorder="1" applyAlignment="1" applyProtection="1">
      <alignment vertical="center" wrapText="1"/>
    </xf>
    <xf numFmtId="0" fontId="4"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xf>
    <xf numFmtId="165" fontId="1" fillId="2" borderId="5" xfId="1" applyFont="1" applyFill="1" applyBorder="1" applyAlignment="1" applyProtection="1">
      <alignment vertical="center" wrapText="1"/>
    </xf>
    <xf numFmtId="165" fontId="1" fillId="2" borderId="39" xfId="1" applyFont="1" applyFill="1" applyBorder="1" applyAlignment="1" applyProtection="1">
      <alignment vertical="center" wrapText="1"/>
    </xf>
    <xf numFmtId="9" fontId="4" fillId="0" borderId="3" xfId="2" applyFont="1" applyBorder="1" applyAlignment="1" applyProtection="1">
      <alignment horizontal="center" vertical="center" wrapText="1"/>
      <protection locked="0"/>
    </xf>
    <xf numFmtId="9" fontId="4" fillId="3" borderId="3" xfId="2" applyFont="1" applyFill="1" applyBorder="1" applyAlignment="1" applyProtection="1">
      <alignment horizontal="center" vertical="center" wrapText="1"/>
      <protection locked="0"/>
    </xf>
    <xf numFmtId="9" fontId="4" fillId="0" borderId="3" xfId="2" applyFont="1" applyBorder="1" applyAlignment="1" applyProtection="1">
      <alignment vertical="center" wrapText="1"/>
      <protection locked="0"/>
    </xf>
    <xf numFmtId="165" fontId="4" fillId="2" borderId="4" xfId="0" applyNumberFormat="1" applyFont="1" applyFill="1" applyBorder="1" applyAlignment="1" applyProtection="1">
      <alignment vertical="center" wrapText="1"/>
    </xf>
    <xf numFmtId="165" fontId="4" fillId="2" borderId="3" xfId="1" applyNumberFormat="1" applyFont="1" applyFill="1" applyBorder="1" applyAlignment="1" applyProtection="1">
      <alignment horizontal="center" vertical="center" wrapText="1"/>
    </xf>
    <xf numFmtId="0" fontId="1" fillId="2" borderId="3" xfId="1" applyNumberFormat="1" applyFont="1" applyFill="1" applyBorder="1" applyAlignment="1" applyProtection="1">
      <alignment vertical="center" wrapText="1"/>
    </xf>
    <xf numFmtId="0" fontId="1" fillId="4" borderId="41" xfId="0" applyFont="1" applyFill="1" applyBorder="1" applyAlignment="1" applyProtection="1">
      <alignment vertical="center" wrapText="1"/>
    </xf>
    <xf numFmtId="165"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5" fontId="4" fillId="2" borderId="2" xfId="0" applyNumberFormat="1" applyFont="1" applyFill="1" applyBorder="1" applyAlignment="1" applyProtection="1">
      <alignment vertical="center" wrapText="1"/>
    </xf>
    <xf numFmtId="165" fontId="1" fillId="2" borderId="48" xfId="1" applyFont="1" applyFill="1" applyBorder="1" applyAlignment="1" applyProtection="1">
      <alignment vertical="center" wrapText="1"/>
    </xf>
    <xf numFmtId="165"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5" fontId="1" fillId="2" borderId="0" xfId="1" applyNumberFormat="1" applyFont="1" applyFill="1" applyBorder="1" applyAlignment="1">
      <alignment wrapText="1"/>
    </xf>
    <xf numFmtId="165" fontId="4" fillId="2" borderId="49" xfId="0" applyNumberFormat="1" applyFont="1" applyFill="1" applyBorder="1" applyAlignment="1">
      <alignment wrapText="1"/>
    </xf>
    <xf numFmtId="165" fontId="4" fillId="2" borderId="48" xfId="0" applyNumberFormat="1" applyFont="1" applyFill="1" applyBorder="1" applyAlignment="1">
      <alignment wrapText="1"/>
    </xf>
    <xf numFmtId="165" fontId="1" fillId="2" borderId="50" xfId="1" applyNumberFormat="1" applyFont="1" applyFill="1" applyBorder="1" applyAlignment="1">
      <alignment wrapText="1"/>
    </xf>
    <xf numFmtId="165" fontId="1" fillId="2" borderId="12" xfId="1" applyFont="1" applyFill="1" applyBorder="1" applyAlignment="1" applyProtection="1">
      <alignment wrapText="1"/>
    </xf>
    <xf numFmtId="165" fontId="4" fillId="2" borderId="8" xfId="1" applyFont="1" applyFill="1" applyBorder="1" applyAlignment="1" applyProtection="1">
      <alignment wrapText="1"/>
    </xf>
    <xf numFmtId="0" fontId="1" fillId="2" borderId="27" xfId="0" applyFont="1" applyFill="1" applyBorder="1" applyAlignment="1">
      <alignment wrapText="1"/>
    </xf>
    <xf numFmtId="0" fontId="1" fillId="2" borderId="49" xfId="0" applyFont="1" applyFill="1" applyBorder="1" applyAlignment="1">
      <alignment horizontal="center" wrapText="1"/>
    </xf>
    <xf numFmtId="165" fontId="1" fillId="2" borderId="2" xfId="0" applyNumberFormat="1" applyFont="1" applyFill="1" applyBorder="1" applyAlignment="1">
      <alignment horizontal="center" wrapText="1"/>
    </xf>
    <xf numFmtId="0" fontId="1" fillId="2" borderId="37" xfId="0" applyFont="1" applyFill="1" applyBorder="1" applyAlignment="1">
      <alignment horizontal="center" wrapText="1"/>
    </xf>
    <xf numFmtId="165" fontId="1" fillId="2" borderId="9" xfId="0" applyNumberFormat="1" applyFont="1" applyFill="1" applyBorder="1" applyAlignment="1">
      <alignment horizontal="center" wrapText="1"/>
    </xf>
    <xf numFmtId="165" fontId="4" fillId="2" borderId="37" xfId="0" applyNumberFormat="1" applyFont="1" applyFill="1" applyBorder="1" applyAlignment="1">
      <alignment wrapText="1"/>
    </xf>
    <xf numFmtId="165" fontId="4"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0" fontId="4" fillId="2" borderId="3" xfId="0" applyFont="1" applyFill="1" applyBorder="1" applyAlignment="1" applyProtection="1">
      <alignment vertical="center" wrapText="1"/>
    </xf>
    <xf numFmtId="165" fontId="1" fillId="2" borderId="14" xfId="1" applyNumberFormat="1" applyFont="1" applyFill="1" applyBorder="1" applyAlignment="1">
      <alignment wrapText="1"/>
    </xf>
    <xf numFmtId="165" fontId="4" fillId="2" borderId="51" xfId="1" applyFont="1" applyFill="1" applyBorder="1" applyAlignment="1" applyProtection="1">
      <alignment wrapText="1"/>
    </xf>
    <xf numFmtId="165" fontId="4" fillId="2" borderId="29" xfId="1" applyNumberFormat="1" applyFont="1" applyFill="1" applyBorder="1" applyAlignment="1">
      <alignment wrapText="1"/>
    </xf>
    <xf numFmtId="165" fontId="4"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0" fontId="4" fillId="0" borderId="3" xfId="0" applyFont="1" applyBorder="1" applyAlignment="1" applyProtection="1">
      <alignment horizontal="center" vertical="top" wrapText="1"/>
      <protection locked="0"/>
    </xf>
    <xf numFmtId="0" fontId="1" fillId="2" borderId="5" xfId="0" applyFont="1" applyFill="1" applyBorder="1" applyAlignment="1" applyProtection="1">
      <alignment vertical="center" wrapText="1"/>
    </xf>
    <xf numFmtId="165" fontId="4" fillId="0" borderId="38" xfId="1" applyNumberFormat="1" applyFont="1" applyBorder="1" applyAlignment="1" applyProtection="1">
      <alignment horizontal="center" vertical="center" wrapText="1"/>
      <protection locked="0"/>
    </xf>
    <xf numFmtId="165" fontId="4" fillId="2" borderId="38" xfId="1" applyNumberFormat="1" applyFont="1" applyFill="1" applyBorder="1" applyAlignment="1" applyProtection="1">
      <alignment horizontal="center" vertical="center" wrapText="1"/>
    </xf>
    <xf numFmtId="9" fontId="4" fillId="0" borderId="38" xfId="2" applyFont="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0" fontId="4" fillId="3" borderId="3"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4" fillId="0" borderId="38" xfId="0" applyFont="1" applyBorder="1" applyAlignment="1" applyProtection="1">
      <alignment horizontal="center" vertical="top" wrapText="1"/>
      <protection locked="0"/>
    </xf>
    <xf numFmtId="0" fontId="1" fillId="6" borderId="17" xfId="0" applyFont="1" applyFill="1" applyBorder="1" applyAlignment="1">
      <alignment wrapText="1"/>
    </xf>
    <xf numFmtId="0" fontId="1" fillId="6" borderId="15" xfId="0" applyFont="1" applyFill="1" applyBorder="1" applyAlignment="1">
      <alignment wrapText="1"/>
    </xf>
    <xf numFmtId="0" fontId="1" fillId="6" borderId="18" xfId="0" applyFont="1" applyFill="1" applyBorder="1" applyAlignment="1">
      <alignment wrapText="1"/>
    </xf>
    <xf numFmtId="0" fontId="4" fillId="2" borderId="38" xfId="0" applyFont="1" applyFill="1" applyBorder="1" applyAlignment="1" applyProtection="1">
      <alignment horizontal="center" vertical="center" wrapText="1"/>
    </xf>
    <xf numFmtId="0" fontId="4" fillId="0" borderId="3" xfId="0" applyFont="1" applyBorder="1" applyAlignment="1">
      <alignment horizontal="center" wrapText="1"/>
    </xf>
    <xf numFmtId="0" fontId="1" fillId="2" borderId="2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3" borderId="0" xfId="0" applyFont="1" applyFill="1" applyBorder="1" applyAlignment="1">
      <alignment horizontal="center" vertical="center" wrapText="1"/>
    </xf>
    <xf numFmtId="0" fontId="4" fillId="2" borderId="4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49" fontId="4" fillId="0" borderId="4" xfId="1" applyNumberFormat="1" applyFont="1" applyBorder="1" applyAlignment="1" applyProtection="1">
      <alignment horizontal="center" wrapText="1"/>
      <protection locked="0"/>
    </xf>
    <xf numFmtId="49" fontId="4" fillId="3" borderId="4" xfId="1" applyNumberFormat="1" applyFont="1" applyFill="1" applyBorder="1" applyAlignment="1" applyProtection="1">
      <alignment horizontal="center" wrapText="1"/>
      <protection locked="0"/>
    </xf>
    <xf numFmtId="49" fontId="4" fillId="2" borderId="4" xfId="1" applyNumberFormat="1" applyFont="1" applyFill="1" applyBorder="1" applyAlignment="1" applyProtection="1">
      <alignment horizontal="center" wrapText="1"/>
      <protection locked="0"/>
    </xf>
    <xf numFmtId="49" fontId="1" fillId="2" borderId="4" xfId="1" applyNumberFormat="1" applyFont="1" applyFill="1" applyBorder="1" applyAlignment="1" applyProtection="1">
      <alignment horizontal="left" wrapText="1"/>
      <protection locked="0"/>
    </xf>
    <xf numFmtId="49" fontId="4" fillId="0" borderId="4" xfId="1" applyNumberFormat="1" applyFont="1" applyBorder="1" applyAlignment="1" applyProtection="1">
      <alignment horizontal="left" wrapText="1"/>
      <protection locked="0"/>
    </xf>
    <xf numFmtId="49" fontId="4" fillId="3" borderId="4" xfId="1" applyNumberFormat="1" applyFont="1" applyFill="1" applyBorder="1" applyAlignment="1" applyProtection="1">
      <alignment horizontal="left" wrapText="1"/>
      <protection locked="0"/>
    </xf>
    <xf numFmtId="49" fontId="4" fillId="0" borderId="43" xfId="1" applyNumberFormat="1" applyFont="1" applyBorder="1" applyAlignment="1" applyProtection="1">
      <alignment horizontal="center" wrapText="1"/>
      <protection locked="0"/>
    </xf>
    <xf numFmtId="49" fontId="1" fillId="2" borderId="4" xfId="1" applyNumberFormat="1" applyFont="1" applyFill="1" applyBorder="1" applyAlignment="1" applyProtection="1">
      <alignment horizontal="center" wrapText="1"/>
      <protection locked="0"/>
    </xf>
    <xf numFmtId="49" fontId="4" fillId="0" borderId="4" xfId="0" applyNumberFormat="1" applyFont="1" applyBorder="1" applyAlignment="1" applyProtection="1">
      <alignment horizontal="left" wrapText="1"/>
      <protection locked="0"/>
    </xf>
    <xf numFmtId="0" fontId="4" fillId="2" borderId="4" xfId="0" applyFont="1" applyFill="1" applyBorder="1" applyAlignment="1" applyProtection="1">
      <alignment vertical="center" wrapText="1"/>
      <protection locked="0"/>
    </xf>
    <xf numFmtId="0" fontId="4" fillId="7" borderId="12" xfId="0" applyFont="1" applyFill="1" applyBorder="1" applyAlignment="1">
      <alignment wrapText="1"/>
    </xf>
    <xf numFmtId="165" fontId="1" fillId="7" borderId="12" xfId="1" applyNumberFormat="1" applyFont="1" applyFill="1" applyBorder="1" applyAlignment="1" applyProtection="1">
      <alignment horizontal="center" vertical="center" wrapText="1"/>
    </xf>
    <xf numFmtId="4" fontId="4" fillId="7" borderId="28" xfId="0" applyNumberFormat="1" applyFont="1" applyFill="1" applyBorder="1" applyAlignment="1">
      <alignment horizontal="center" wrapText="1"/>
    </xf>
    <xf numFmtId="4" fontId="4" fillId="7" borderId="8" xfId="0" applyNumberFormat="1" applyFont="1" applyFill="1" applyBorder="1" applyAlignment="1">
      <alignment horizontal="center" wrapText="1"/>
    </xf>
    <xf numFmtId="4" fontId="1" fillId="7" borderId="12" xfId="0" applyNumberFormat="1" applyFont="1" applyFill="1" applyBorder="1" applyAlignment="1">
      <alignment wrapText="1"/>
    </xf>
    <xf numFmtId="0" fontId="4" fillId="7" borderId="8" xfId="0" applyFont="1" applyFill="1" applyBorder="1" applyAlignment="1">
      <alignment wrapText="1"/>
    </xf>
    <xf numFmtId="164" fontId="1" fillId="7" borderId="12" xfId="0" applyNumberFormat="1" applyFont="1" applyFill="1" applyBorder="1" applyAlignment="1">
      <alignment wrapText="1"/>
    </xf>
    <xf numFmtId="4" fontId="4" fillId="7" borderId="8" xfId="0" applyNumberFormat="1" applyFont="1" applyFill="1" applyBorder="1" applyAlignment="1">
      <alignment wrapText="1"/>
    </xf>
    <xf numFmtId="0" fontId="1" fillId="7" borderId="12" xfId="0" applyFont="1" applyFill="1" applyBorder="1" applyAlignment="1" applyProtection="1">
      <alignment vertical="center" wrapText="1"/>
    </xf>
    <xf numFmtId="0" fontId="4" fillId="0" borderId="38" xfId="0" applyFont="1" applyBorder="1" applyAlignment="1" applyProtection="1">
      <alignment horizontal="left" vertical="top" wrapText="1"/>
      <protection locked="0"/>
    </xf>
    <xf numFmtId="49" fontId="4" fillId="0" borderId="43" xfId="1" applyNumberFormat="1" applyFont="1" applyBorder="1" applyAlignment="1" applyProtection="1">
      <alignment horizontal="left" wrapText="1"/>
      <protection locked="0"/>
    </xf>
    <xf numFmtId="0" fontId="4" fillId="2" borderId="43" xfId="0" applyFont="1" applyFill="1" applyBorder="1" applyAlignment="1" applyProtection="1">
      <alignment vertical="center" wrapText="1"/>
    </xf>
    <xf numFmtId="0" fontId="4" fillId="0" borderId="5" xfId="0" applyFont="1" applyBorder="1" applyAlignment="1" applyProtection="1">
      <alignment horizontal="center" vertical="top" wrapText="1"/>
      <protection locked="0"/>
    </xf>
    <xf numFmtId="165" fontId="4" fillId="0" borderId="5" xfId="1" applyNumberFormat="1" applyFont="1" applyBorder="1" applyAlignment="1" applyProtection="1">
      <alignment horizontal="center" vertical="center" wrapText="1"/>
      <protection locked="0"/>
    </xf>
    <xf numFmtId="165" fontId="4" fillId="0" borderId="6" xfId="1" applyNumberFormat="1" applyFont="1" applyBorder="1" applyAlignment="1" applyProtection="1">
      <alignment horizontal="center" vertical="center" wrapText="1"/>
      <protection locked="0"/>
    </xf>
    <xf numFmtId="9" fontId="4" fillId="0" borderId="5" xfId="2" applyFont="1" applyBorder="1" applyAlignment="1" applyProtection="1">
      <alignment horizontal="center" vertical="center" wrapText="1"/>
      <protection locked="0"/>
    </xf>
    <xf numFmtId="9" fontId="4" fillId="0" borderId="6" xfId="2" applyFont="1" applyBorder="1" applyAlignment="1" applyProtection="1">
      <alignment horizontal="center" vertical="center" wrapText="1"/>
      <protection locked="0"/>
    </xf>
    <xf numFmtId="165" fontId="4" fillId="0" borderId="2" xfId="1" applyNumberFormat="1" applyFont="1" applyBorder="1" applyAlignment="1" applyProtection="1">
      <alignment horizontal="left" wrapText="1"/>
      <protection locked="0"/>
    </xf>
    <xf numFmtId="165" fontId="4" fillId="0" borderId="3" xfId="1" applyNumberFormat="1" applyFont="1" applyBorder="1" applyAlignment="1" applyProtection="1">
      <alignment horizontal="left" wrapText="1"/>
      <protection locked="0"/>
    </xf>
    <xf numFmtId="165" fontId="4" fillId="2" borderId="4" xfId="1" applyNumberFormat="1" applyFont="1" applyFill="1" applyBorder="1" applyAlignment="1" applyProtection="1">
      <alignment horizontal="left" wrapText="1"/>
    </xf>
    <xf numFmtId="0" fontId="4" fillId="0" borderId="6" xfId="0" applyFont="1" applyBorder="1" applyAlignment="1" applyProtection="1">
      <alignment horizontal="left" wrapText="1"/>
      <protection locked="0"/>
    </xf>
    <xf numFmtId="49" fontId="4" fillId="0" borderId="39" xfId="1" applyNumberFormat="1" applyFont="1" applyBorder="1" applyAlignment="1" applyProtection="1">
      <alignment horizontal="center" wrapText="1"/>
      <protection locked="0"/>
    </xf>
    <xf numFmtId="49" fontId="4" fillId="0" borderId="6" xfId="1" applyNumberFormat="1" applyFont="1" applyBorder="1" applyAlignment="1" applyProtection="1">
      <alignment horizontal="center" wrapText="1"/>
      <protection locked="0"/>
    </xf>
    <xf numFmtId="0" fontId="12" fillId="0" borderId="0" xfId="0" applyFont="1" applyAlignment="1">
      <alignment horizontal="justify" vertical="center"/>
    </xf>
    <xf numFmtId="0" fontId="4" fillId="7" borderId="7" xfId="0" applyFont="1" applyFill="1" applyBorder="1" applyAlignment="1" applyProtection="1">
      <alignment vertical="center" wrapText="1"/>
    </xf>
    <xf numFmtId="4" fontId="4" fillId="0" borderId="0" xfId="0" applyNumberFormat="1" applyFont="1" applyBorder="1" applyAlignment="1">
      <alignment wrapText="1"/>
    </xf>
    <xf numFmtId="0" fontId="8" fillId="7" borderId="26" xfId="0" applyFont="1" applyFill="1" applyBorder="1" applyAlignment="1">
      <alignment horizontal="center" wrapText="1"/>
    </xf>
    <xf numFmtId="0" fontId="8" fillId="7" borderId="10" xfId="0" applyFont="1" applyFill="1" applyBorder="1" applyAlignment="1">
      <alignment horizontal="center" vertical="center" wrapText="1"/>
    </xf>
    <xf numFmtId="165" fontId="4" fillId="2" borderId="5" xfId="1" applyNumberFormat="1"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165" fontId="4" fillId="2" borderId="6" xfId="1" applyNumberFormat="1" applyFont="1" applyFill="1" applyBorder="1" applyAlignment="1" applyProtection="1">
      <alignment horizontal="left" wrapText="1"/>
    </xf>
    <xf numFmtId="165" fontId="4" fillId="2" borderId="43" xfId="1" applyNumberFormat="1" applyFont="1" applyFill="1" applyBorder="1" applyAlignment="1" applyProtection="1">
      <alignment horizontal="center" vertical="center" wrapText="1"/>
    </xf>
    <xf numFmtId="165" fontId="4" fillId="2" borderId="6" xfId="1" applyNumberFormat="1"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0" borderId="6" xfId="0" applyFont="1" applyBorder="1" applyAlignment="1" applyProtection="1">
      <alignment horizontal="left" vertical="top" wrapText="1"/>
      <protection locked="0"/>
    </xf>
    <xf numFmtId="165" fontId="4" fillId="0" borderId="49" xfId="1" applyNumberFormat="1" applyFont="1" applyBorder="1" applyAlignment="1" applyProtection="1">
      <alignment horizontal="center" vertical="center" wrapText="1"/>
      <protection locked="0"/>
    </xf>
    <xf numFmtId="0" fontId="4" fillId="0" borderId="6" xfId="0" applyFont="1" applyBorder="1" applyAlignment="1">
      <alignment wrapText="1"/>
    </xf>
    <xf numFmtId="165" fontId="4" fillId="0" borderId="4" xfId="1" applyNumberFormat="1" applyFont="1" applyBorder="1" applyAlignment="1" applyProtection="1">
      <alignment horizontal="center" vertical="center" wrapText="1"/>
      <protection locked="0"/>
    </xf>
    <xf numFmtId="49" fontId="4" fillId="0" borderId="54" xfId="1" applyNumberFormat="1" applyFont="1" applyBorder="1" applyAlignment="1" applyProtection="1">
      <alignment horizontal="center" wrapText="1"/>
      <protection locked="0"/>
    </xf>
    <xf numFmtId="0" fontId="4" fillId="0" borderId="0"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1" fillId="2" borderId="12" xfId="0" applyFont="1" applyFill="1" applyBorder="1" applyAlignment="1" applyProtection="1">
      <alignment vertical="center" wrapText="1"/>
    </xf>
    <xf numFmtId="165" fontId="4" fillId="2" borderId="3" xfId="0" applyNumberFormat="1" applyFont="1" applyFill="1" applyBorder="1" applyAlignment="1" applyProtection="1">
      <alignment vertical="center" wrapText="1"/>
    </xf>
    <xf numFmtId="165" fontId="1" fillId="2" borderId="13" xfId="1" applyFont="1" applyFill="1" applyBorder="1" applyAlignment="1" applyProtection="1">
      <alignment vertical="center" wrapText="1"/>
    </xf>
    <xf numFmtId="165" fontId="1" fillId="2" borderId="3" xfId="1" applyFont="1" applyFill="1" applyBorder="1" applyAlignment="1" applyProtection="1">
      <alignment horizontal="center" vertical="center" wrapText="1"/>
    </xf>
    <xf numFmtId="0" fontId="4" fillId="2" borderId="8" xfId="0" applyFont="1" applyFill="1" applyBorder="1" applyAlignment="1" applyProtection="1">
      <alignment vertical="center" wrapText="1"/>
    </xf>
    <xf numFmtId="165" fontId="1" fillId="2" borderId="14" xfId="1" applyFont="1" applyFill="1" applyBorder="1" applyAlignment="1" applyProtection="1">
      <alignment vertical="center" wrapText="1"/>
    </xf>
    <xf numFmtId="165" fontId="4" fillId="0" borderId="3" xfId="1" applyFont="1" applyBorder="1" applyAlignment="1" applyProtection="1">
      <alignment horizontal="center" vertical="center" wrapText="1"/>
      <protection locked="0"/>
    </xf>
    <xf numFmtId="4" fontId="4" fillId="7" borderId="8" xfId="0" applyNumberFormat="1" applyFont="1" applyFill="1" applyBorder="1" applyAlignment="1">
      <alignment vertical="center" wrapText="1"/>
    </xf>
    <xf numFmtId="0" fontId="1" fillId="4" borderId="22" xfId="0" applyFont="1" applyFill="1" applyBorder="1" applyAlignment="1" applyProtection="1">
      <alignment vertical="center" wrapText="1"/>
    </xf>
    <xf numFmtId="165" fontId="1" fillId="2" borderId="24" xfId="1" applyFont="1" applyFill="1" applyBorder="1" applyAlignment="1" applyProtection="1">
      <alignment vertical="center" wrapText="1"/>
    </xf>
    <xf numFmtId="165" fontId="1" fillId="2" borderId="6" xfId="1" applyFont="1" applyFill="1" applyBorder="1" applyAlignment="1" applyProtection="1">
      <alignment horizontal="center" vertical="center" wrapText="1"/>
    </xf>
    <xf numFmtId="165" fontId="4" fillId="0" borderId="0" xfId="0" applyNumberFormat="1" applyFont="1" applyBorder="1" applyAlignment="1">
      <alignment wrapText="1"/>
    </xf>
    <xf numFmtId="0" fontId="1" fillId="7" borderId="6" xfId="0" applyFont="1" applyFill="1" applyBorder="1" applyAlignment="1" applyProtection="1">
      <alignment vertical="center" wrapText="1"/>
      <protection locked="0"/>
    </xf>
    <xf numFmtId="165" fontId="12" fillId="0" borderId="0" xfId="0" applyNumberFormat="1" applyFont="1" applyAlignment="1">
      <alignment horizontal="justify" vertical="center"/>
    </xf>
    <xf numFmtId="0" fontId="4" fillId="0" borderId="3" xfId="0" applyFont="1" applyBorder="1" applyAlignment="1">
      <alignment wrapText="1"/>
    </xf>
    <xf numFmtId="0" fontId="8" fillId="8" borderId="26" xfId="0" applyFont="1" applyFill="1" applyBorder="1" applyAlignment="1">
      <alignment wrapText="1"/>
    </xf>
    <xf numFmtId="0" fontId="8" fillId="7" borderId="56" xfId="0" applyFont="1" applyFill="1" applyBorder="1" applyAlignment="1">
      <alignment horizontal="center" vertical="center" wrapText="1"/>
    </xf>
    <xf numFmtId="0" fontId="4" fillId="7" borderId="45" xfId="0" applyFont="1" applyFill="1" applyBorder="1" applyAlignment="1">
      <alignment wrapText="1"/>
    </xf>
    <xf numFmtId="4" fontId="4" fillId="7" borderId="40" xfId="0" applyNumberFormat="1" applyFont="1" applyFill="1" applyBorder="1" applyAlignment="1">
      <alignment horizontal="center" wrapText="1"/>
    </xf>
    <xf numFmtId="4" fontId="4" fillId="7" borderId="7" xfId="0" applyNumberFormat="1" applyFont="1" applyFill="1" applyBorder="1" applyAlignment="1">
      <alignment horizontal="center" wrapText="1"/>
    </xf>
    <xf numFmtId="165" fontId="1" fillId="7" borderId="45" xfId="1" applyNumberFormat="1" applyFont="1" applyFill="1" applyBorder="1" applyAlignment="1" applyProtection="1">
      <alignment horizontal="center" vertical="center" wrapText="1"/>
    </xf>
    <xf numFmtId="4" fontId="1" fillId="7" borderId="45" xfId="0" applyNumberFormat="1" applyFont="1" applyFill="1" applyBorder="1" applyAlignment="1">
      <alignment wrapText="1"/>
    </xf>
    <xf numFmtId="164" fontId="4" fillId="7" borderId="40" xfId="0" applyNumberFormat="1" applyFont="1" applyFill="1" applyBorder="1" applyAlignment="1">
      <alignment wrapText="1"/>
    </xf>
    <xf numFmtId="164" fontId="4" fillId="7" borderId="7" xfId="0" applyNumberFormat="1" applyFont="1" applyFill="1" applyBorder="1" applyAlignment="1">
      <alignment wrapText="1"/>
    </xf>
    <xf numFmtId="164" fontId="1" fillId="7" borderId="45" xfId="0" applyNumberFormat="1" applyFont="1" applyFill="1" applyBorder="1" applyAlignment="1">
      <alignment wrapText="1"/>
    </xf>
    <xf numFmtId="164" fontId="4" fillId="7" borderId="17" xfId="0" applyNumberFormat="1" applyFont="1" applyFill="1" applyBorder="1" applyAlignment="1">
      <alignment wrapText="1"/>
    </xf>
    <xf numFmtId="164" fontId="4" fillId="7" borderId="56" xfId="0" applyNumberFormat="1" applyFont="1" applyFill="1" applyBorder="1" applyAlignment="1">
      <alignment wrapText="1"/>
    </xf>
    <xf numFmtId="164" fontId="4" fillId="7" borderId="35" xfId="0" applyNumberFormat="1" applyFont="1" applyFill="1" applyBorder="1" applyAlignment="1">
      <alignment wrapText="1"/>
    </xf>
    <xf numFmtId="164" fontId="4" fillId="7" borderId="4" xfId="0" applyNumberFormat="1" applyFont="1" applyFill="1" applyBorder="1" applyAlignment="1">
      <alignment wrapText="1"/>
    </xf>
    <xf numFmtId="164" fontId="1" fillId="7" borderId="36" xfId="0" applyNumberFormat="1" applyFont="1" applyFill="1" applyBorder="1" applyAlignment="1">
      <alignment wrapText="1"/>
    </xf>
    <xf numFmtId="164" fontId="4" fillId="7" borderId="7" xfId="0" applyNumberFormat="1" applyFont="1" applyFill="1" applyBorder="1" applyAlignment="1">
      <alignment vertical="center" wrapText="1"/>
    </xf>
    <xf numFmtId="0" fontId="4" fillId="0" borderId="5" xfId="0" applyFont="1" applyBorder="1" applyAlignment="1">
      <alignment wrapText="1"/>
    </xf>
    <xf numFmtId="0" fontId="4" fillId="0" borderId="57" xfId="0" applyFont="1" applyBorder="1" applyAlignment="1">
      <alignment wrapText="1"/>
    </xf>
    <xf numFmtId="0" fontId="4" fillId="3" borderId="57" xfId="0" applyFont="1" applyFill="1" applyBorder="1" applyAlignment="1">
      <alignment wrapText="1"/>
    </xf>
    <xf numFmtId="0" fontId="4" fillId="0" borderId="38" xfId="0" applyFont="1" applyBorder="1" applyAlignment="1">
      <alignment wrapText="1"/>
    </xf>
    <xf numFmtId="0" fontId="15" fillId="7" borderId="3" xfId="0" applyFont="1" applyFill="1" applyBorder="1" applyAlignment="1">
      <alignment horizontal="center" wrapText="1"/>
    </xf>
    <xf numFmtId="0" fontId="4" fillId="0" borderId="4"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4" xfId="0" applyFont="1" applyBorder="1" applyAlignment="1">
      <alignment vertical="top" wrapText="1"/>
    </xf>
    <xf numFmtId="0" fontId="4" fillId="0" borderId="58" xfId="0" applyFont="1" applyBorder="1" applyAlignment="1">
      <alignment wrapText="1"/>
    </xf>
    <xf numFmtId="0" fontId="4" fillId="0" borderId="59" xfId="0" applyFont="1" applyBorder="1" applyAlignment="1">
      <alignment wrapText="1"/>
    </xf>
    <xf numFmtId="0" fontId="4" fillId="0" borderId="60" xfId="0" applyFont="1" applyBorder="1" applyAlignment="1">
      <alignment wrapText="1"/>
    </xf>
    <xf numFmtId="0" fontId="4" fillId="0" borderId="39" xfId="0" applyFont="1" applyBorder="1" applyAlignment="1">
      <alignment wrapText="1"/>
    </xf>
    <xf numFmtId="0" fontId="4" fillId="0" borderId="52" xfId="0" applyFont="1" applyBorder="1" applyAlignment="1">
      <alignment wrapText="1"/>
    </xf>
    <xf numFmtId="0" fontId="4" fillId="0" borderId="55" xfId="0" applyFont="1" applyBorder="1" applyAlignment="1">
      <alignment wrapText="1"/>
    </xf>
    <xf numFmtId="0" fontId="4" fillId="0" borderId="43" xfId="0" applyFont="1" applyBorder="1" applyAlignment="1">
      <alignment wrapText="1"/>
    </xf>
    <xf numFmtId="0" fontId="4" fillId="0" borderId="54" xfId="0" applyFont="1" applyBorder="1" applyAlignment="1">
      <alignment wrapText="1"/>
    </xf>
    <xf numFmtId="0" fontId="4" fillId="0" borderId="49" xfId="0" applyFont="1" applyBorder="1" applyAlignment="1">
      <alignment wrapText="1"/>
    </xf>
    <xf numFmtId="164" fontId="4" fillId="0" borderId="3" xfId="0" applyNumberFormat="1" applyFont="1" applyBorder="1" applyAlignment="1">
      <alignment wrapText="1"/>
    </xf>
    <xf numFmtId="0" fontId="4" fillId="3" borderId="3" xfId="0" applyFont="1" applyFill="1" applyBorder="1" applyAlignment="1">
      <alignment wrapText="1"/>
    </xf>
    <xf numFmtId="0" fontId="4" fillId="4" borderId="3" xfId="0" applyFont="1" applyFill="1" applyBorder="1" applyAlignment="1">
      <alignment wrapText="1"/>
    </xf>
    <xf numFmtId="165" fontId="4" fillId="2" borderId="3" xfId="1" applyNumberFormat="1" applyFont="1" applyFill="1" applyBorder="1" applyAlignment="1" applyProtection="1">
      <alignment horizontal="center" vertical="center" wrapText="1"/>
    </xf>
    <xf numFmtId="165" fontId="4" fillId="0" borderId="3" xfId="1" applyFont="1" applyBorder="1" applyAlignment="1" applyProtection="1">
      <alignment horizontal="center" vertical="center" wrapText="1"/>
      <protection locked="0"/>
    </xf>
    <xf numFmtId="0" fontId="4" fillId="10" borderId="4" xfId="0" applyFont="1" applyFill="1" applyBorder="1" applyAlignment="1">
      <alignment wrapText="1"/>
    </xf>
    <xf numFmtId="0" fontId="4" fillId="10" borderId="2" xfId="0" applyFont="1" applyFill="1" applyBorder="1" applyAlignment="1">
      <alignment wrapText="1"/>
    </xf>
    <xf numFmtId="0" fontId="4" fillId="10" borderId="3" xfId="0" applyFont="1" applyFill="1" applyBorder="1" applyAlignment="1">
      <alignment wrapText="1"/>
    </xf>
    <xf numFmtId="49" fontId="4" fillId="0" borderId="26" xfId="1" applyNumberFormat="1" applyFont="1" applyBorder="1" applyAlignment="1" applyProtection="1">
      <alignment horizontal="left" wrapText="1"/>
      <protection locked="0"/>
    </xf>
    <xf numFmtId="4" fontId="4" fillId="7" borderId="41" xfId="0" applyNumberFormat="1" applyFont="1" applyFill="1" applyBorder="1" applyAlignment="1">
      <alignment wrapText="1"/>
    </xf>
    <xf numFmtId="4" fontId="4" fillId="3" borderId="6" xfId="0" applyNumberFormat="1" applyFont="1" applyFill="1" applyBorder="1" applyAlignment="1">
      <alignment wrapText="1"/>
    </xf>
    <xf numFmtId="164" fontId="4" fillId="7" borderId="41" xfId="0" applyNumberFormat="1" applyFont="1" applyFill="1" applyBorder="1" applyAlignment="1">
      <alignment wrapText="1"/>
    </xf>
    <xf numFmtId="165" fontId="4" fillId="7" borderId="22" xfId="0" applyNumberFormat="1" applyFont="1" applyFill="1" applyBorder="1" applyAlignment="1">
      <alignment wrapText="1"/>
    </xf>
    <xf numFmtId="165" fontId="4" fillId="9" borderId="3" xfId="0" applyNumberFormat="1" applyFont="1" applyFill="1" applyBorder="1" applyAlignment="1">
      <alignment wrapText="1"/>
    </xf>
    <xf numFmtId="4" fontId="4" fillId="3" borderId="10" xfId="0" applyNumberFormat="1" applyFont="1" applyFill="1" applyBorder="1" applyAlignment="1">
      <alignment wrapText="1"/>
    </xf>
    <xf numFmtId="165" fontId="4" fillId="7" borderId="28" xfId="0" applyNumberFormat="1" applyFont="1" applyFill="1" applyBorder="1" applyAlignment="1">
      <alignment wrapText="1"/>
    </xf>
    <xf numFmtId="165" fontId="4" fillId="7" borderId="26" xfId="0" applyNumberFormat="1" applyFont="1" applyFill="1" applyBorder="1" applyAlignment="1">
      <alignment wrapText="1"/>
    </xf>
    <xf numFmtId="165" fontId="4" fillId="7" borderId="4" xfId="1" applyNumberFormat="1" applyFont="1" applyFill="1" applyBorder="1" applyAlignment="1" applyProtection="1">
      <alignment horizontal="center" vertical="center" wrapText="1"/>
      <protection locked="0"/>
    </xf>
    <xf numFmtId="165" fontId="4" fillId="2" borderId="3" xfId="1" applyNumberFormat="1" applyFont="1" applyFill="1" applyBorder="1" applyAlignment="1" applyProtection="1">
      <alignment horizontal="center" vertical="center" wrapText="1"/>
      <protection locked="0"/>
    </xf>
    <xf numFmtId="165" fontId="4" fillId="7" borderId="7" xfId="0" applyNumberFormat="1" applyFont="1" applyFill="1" applyBorder="1" applyAlignment="1">
      <alignment wrapText="1"/>
    </xf>
    <xf numFmtId="165" fontId="4" fillId="9" borderId="4" xfId="1" applyNumberFormat="1" applyFont="1" applyFill="1" applyBorder="1" applyAlignment="1" applyProtection="1">
      <alignment horizontal="center" vertical="center" wrapText="1"/>
      <protection locked="0"/>
    </xf>
    <xf numFmtId="165" fontId="4" fillId="7" borderId="8" xfId="0" applyNumberFormat="1" applyFont="1" applyFill="1" applyBorder="1" applyAlignment="1">
      <alignment wrapText="1"/>
    </xf>
    <xf numFmtId="164" fontId="4" fillId="7" borderId="41" xfId="0" applyNumberFormat="1" applyFont="1" applyFill="1" applyBorder="1" applyAlignment="1">
      <alignment vertical="center" wrapText="1"/>
    </xf>
    <xf numFmtId="165" fontId="4" fillId="9" borderId="3" xfId="1" applyFont="1" applyFill="1" applyBorder="1" applyAlignment="1" applyProtection="1">
      <alignment vertical="center" wrapText="1"/>
      <protection locked="0"/>
    </xf>
    <xf numFmtId="0" fontId="4" fillId="0" borderId="3" xfId="0" applyFont="1" applyBorder="1" applyAlignment="1">
      <alignment vertical="center" wrapText="1"/>
    </xf>
    <xf numFmtId="43" fontId="4" fillId="3" borderId="3" xfId="3" applyFont="1" applyFill="1" applyBorder="1" applyAlignment="1">
      <alignment horizontal="right" vertical="center" wrapText="1"/>
    </xf>
    <xf numFmtId="165" fontId="4" fillId="9" borderId="3" xfId="0" applyNumberFormat="1" applyFont="1" applyFill="1" applyBorder="1" applyAlignment="1">
      <alignment vertical="center" wrapText="1"/>
    </xf>
    <xf numFmtId="165" fontId="4" fillId="0" borderId="3" xfId="1" applyFont="1" applyBorder="1" applyAlignment="1" applyProtection="1">
      <alignment vertical="center" wrapText="1"/>
      <protection locked="0"/>
    </xf>
    <xf numFmtId="165" fontId="4" fillId="0" borderId="3" xfId="1" applyFont="1" applyBorder="1" applyAlignment="1" applyProtection="1">
      <alignment vertical="center" wrapText="1"/>
      <protection locked="0"/>
    </xf>
    <xf numFmtId="43" fontId="4" fillId="3" borderId="3" xfId="3" applyFont="1" applyFill="1" applyBorder="1" applyAlignment="1">
      <alignment vertical="center" wrapText="1"/>
    </xf>
    <xf numFmtId="4" fontId="4" fillId="9" borderId="38" xfId="0" applyNumberFormat="1" applyFont="1" applyFill="1" applyBorder="1" applyAlignment="1">
      <alignment wrapText="1"/>
    </xf>
    <xf numFmtId="43" fontId="4" fillId="9" borderId="38" xfId="0" applyNumberFormat="1" applyFont="1" applyFill="1" applyBorder="1" applyAlignment="1">
      <alignment wrapText="1"/>
    </xf>
    <xf numFmtId="165" fontId="4" fillId="9" borderId="38" xfId="0" applyNumberFormat="1" applyFont="1" applyFill="1" applyBorder="1" applyAlignment="1">
      <alignment wrapText="1"/>
    </xf>
    <xf numFmtId="0" fontId="1" fillId="7" borderId="39" xfId="1" applyNumberFormat="1"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3" borderId="0" xfId="0" applyFont="1" applyFill="1" applyBorder="1" applyAlignment="1" applyProtection="1">
      <alignment vertical="center" wrapText="1"/>
      <protection locked="0"/>
    </xf>
    <xf numFmtId="0" fontId="4" fillId="3" borderId="0" xfId="0" applyFont="1" applyFill="1" applyBorder="1" applyAlignment="1" applyProtection="1">
      <alignment vertical="center" wrapText="1"/>
    </xf>
    <xf numFmtId="165" fontId="1" fillId="3" borderId="0" xfId="1" applyFont="1" applyFill="1" applyBorder="1" applyAlignment="1" applyProtection="1">
      <alignment horizontal="center" vertical="center" wrapText="1"/>
    </xf>
    <xf numFmtId="165" fontId="1" fillId="3" borderId="0" xfId="1" applyFont="1" applyFill="1" applyBorder="1" applyAlignment="1" applyProtection="1">
      <alignment vertical="center" wrapText="1"/>
    </xf>
    <xf numFmtId="4" fontId="4" fillId="7" borderId="3" xfId="0" applyNumberFormat="1" applyFont="1" applyFill="1" applyBorder="1" applyAlignment="1">
      <alignment wrapText="1"/>
    </xf>
    <xf numFmtId="43" fontId="4" fillId="7" borderId="3" xfId="0" applyNumberFormat="1" applyFont="1" applyFill="1" applyBorder="1" applyAlignment="1">
      <alignment wrapText="1"/>
    </xf>
    <xf numFmtId="165" fontId="4" fillId="7" borderId="38" xfId="0" applyNumberFormat="1" applyFont="1" applyFill="1" applyBorder="1" applyAlignment="1">
      <alignment wrapText="1"/>
    </xf>
    <xf numFmtId="0" fontId="12" fillId="7" borderId="0" xfId="0" applyFont="1" applyFill="1" applyAlignment="1">
      <alignment vertical="center"/>
    </xf>
    <xf numFmtId="165" fontId="12" fillId="7" borderId="3" xfId="0" applyNumberFormat="1" applyFont="1" applyFill="1" applyBorder="1" applyAlignment="1">
      <alignment horizontal="justify" vertical="center"/>
    </xf>
    <xf numFmtId="165" fontId="4" fillId="7" borderId="3" xfId="1" applyFont="1" applyFill="1" applyBorder="1" applyAlignment="1" applyProtection="1">
      <alignment vertical="center" wrapText="1"/>
      <protection locked="0"/>
    </xf>
    <xf numFmtId="4" fontId="1" fillId="7" borderId="3" xfId="0" applyNumberFormat="1" applyFont="1" applyFill="1" applyBorder="1" applyAlignment="1">
      <alignment horizontal="center" vertical="center" wrapText="1"/>
    </xf>
    <xf numFmtId="43" fontId="1" fillId="7" borderId="3" xfId="3" applyFont="1" applyFill="1" applyBorder="1" applyAlignment="1">
      <alignment horizontal="center" vertical="center" wrapText="1"/>
    </xf>
    <xf numFmtId="0" fontId="4" fillId="7" borderId="3" xfId="0" applyFont="1" applyFill="1" applyBorder="1" applyAlignment="1" applyProtection="1">
      <alignment vertical="center" wrapText="1"/>
    </xf>
    <xf numFmtId="165" fontId="1" fillId="7" borderId="3" xfId="1" applyFont="1" applyFill="1" applyBorder="1" applyAlignment="1" applyProtection="1">
      <alignment horizontal="center" vertical="center" wrapText="1"/>
    </xf>
    <xf numFmtId="0" fontId="1" fillId="3" borderId="0" xfId="1" applyNumberFormat="1" applyFont="1" applyFill="1" applyBorder="1" applyAlignment="1" applyProtection="1">
      <alignment horizontal="center" vertical="center" wrapText="1"/>
    </xf>
    <xf numFmtId="4" fontId="12" fillId="3" borderId="0" xfId="0" applyNumberFormat="1" applyFont="1" applyFill="1" applyBorder="1" applyAlignment="1">
      <alignment horizontal="justify" vertical="center"/>
    </xf>
    <xf numFmtId="165" fontId="12" fillId="3" borderId="0" xfId="0" applyNumberFormat="1" applyFont="1" applyFill="1" applyBorder="1" applyAlignment="1">
      <alignment horizontal="justify" vertical="center"/>
    </xf>
    <xf numFmtId="4" fontId="4" fillId="3" borderId="0" xfId="0" applyNumberFormat="1" applyFont="1" applyFill="1" applyBorder="1" applyAlignment="1">
      <alignment wrapText="1"/>
    </xf>
    <xf numFmtId="165" fontId="4" fillId="0" borderId="0" xfId="1" applyFont="1" applyFill="1" applyBorder="1" applyAlignment="1" applyProtection="1">
      <alignment vertical="center" wrapText="1"/>
      <protection locked="0"/>
    </xf>
    <xf numFmtId="9" fontId="1" fillId="7" borderId="19" xfId="2" applyFont="1" applyFill="1" applyBorder="1" applyAlignment="1">
      <alignment horizontal="center" vertical="center" wrapText="1"/>
    </xf>
    <xf numFmtId="9" fontId="1" fillId="7" borderId="3" xfId="2" applyFont="1" applyFill="1" applyBorder="1" applyAlignment="1">
      <alignment horizontal="center" vertical="center" wrapText="1"/>
    </xf>
    <xf numFmtId="43" fontId="1" fillId="7" borderId="3" xfId="3" applyFont="1" applyFill="1" applyBorder="1" applyAlignment="1" applyProtection="1">
      <alignment horizontal="center" vertical="center" wrapText="1"/>
    </xf>
    <xf numFmtId="0" fontId="10" fillId="7" borderId="56" xfId="0" applyFont="1" applyFill="1" applyBorder="1" applyAlignment="1" applyProtection="1">
      <alignment horizontal="center" vertical="center" wrapText="1"/>
    </xf>
    <xf numFmtId="0" fontId="10" fillId="7" borderId="54"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165" fontId="1" fillId="7" borderId="4" xfId="1" applyFont="1" applyFill="1" applyBorder="1" applyAlignment="1" applyProtection="1">
      <alignment horizontal="center" vertical="center" wrapText="1"/>
    </xf>
    <xf numFmtId="165" fontId="1" fillId="7" borderId="1" xfId="1" applyFont="1" applyFill="1" applyBorder="1" applyAlignment="1" applyProtection="1">
      <alignment horizontal="center" vertical="center" wrapText="1"/>
    </xf>
    <xf numFmtId="165" fontId="1" fillId="7" borderId="2" xfId="1" applyFont="1" applyFill="1" applyBorder="1" applyAlignment="1" applyProtection="1">
      <alignment horizontal="center" vertical="center" wrapText="1"/>
    </xf>
    <xf numFmtId="0" fontId="1" fillId="6" borderId="19" xfId="0" applyFont="1" applyFill="1" applyBorder="1" applyAlignment="1">
      <alignment horizontal="left" wrapText="1"/>
    </xf>
    <xf numFmtId="0" fontId="1" fillId="6" borderId="25" xfId="0" applyFont="1" applyFill="1" applyBorder="1" applyAlignment="1">
      <alignment horizontal="left" wrapText="1"/>
    </xf>
    <xf numFmtId="0" fontId="1" fillId="6" borderId="20" xfId="0" applyFont="1" applyFill="1" applyBorder="1" applyAlignment="1">
      <alignment horizontal="left" wrapText="1"/>
    </xf>
    <xf numFmtId="0" fontId="13" fillId="0" borderId="0" xfId="0" applyFont="1" applyBorder="1" applyAlignment="1">
      <alignment horizontal="left" vertical="top" wrapText="1"/>
    </xf>
    <xf numFmtId="0" fontId="4" fillId="6" borderId="0" xfId="0" applyFont="1" applyFill="1" applyBorder="1" applyAlignment="1">
      <alignment horizontal="left" wrapText="1"/>
    </xf>
    <xf numFmtId="49" fontId="1" fillId="3" borderId="43" xfId="0" applyNumberFormat="1" applyFont="1" applyFill="1" applyBorder="1" applyAlignment="1" applyProtection="1">
      <alignment horizontal="center" vertical="top" wrapText="1"/>
      <protection locked="0"/>
    </xf>
    <xf numFmtId="49" fontId="1" fillId="3" borderId="54" xfId="0" applyNumberFormat="1" applyFont="1" applyFill="1" applyBorder="1" applyAlignment="1" applyProtection="1">
      <alignment horizontal="center" vertical="top" wrapText="1"/>
      <protection locked="0"/>
    </xf>
    <xf numFmtId="49" fontId="4" fillId="3" borderId="4" xfId="0" applyNumberFormat="1" applyFont="1" applyFill="1" applyBorder="1" applyAlignment="1" applyProtection="1">
      <alignment horizontal="center" vertical="top" wrapText="1"/>
      <protection locked="0"/>
    </xf>
    <xf numFmtId="49" fontId="4" fillId="3" borderId="1" xfId="0" applyNumberFormat="1" applyFont="1" applyFill="1" applyBorder="1" applyAlignment="1" applyProtection="1">
      <alignment horizontal="center" vertical="top" wrapText="1"/>
      <protection locked="0"/>
    </xf>
    <xf numFmtId="49" fontId="4" fillId="3" borderId="52" xfId="0" applyNumberFormat="1" applyFont="1" applyFill="1" applyBorder="1" applyAlignment="1" applyProtection="1">
      <alignment horizontal="center" vertical="top" wrapText="1"/>
      <protection locked="0"/>
    </xf>
    <xf numFmtId="0" fontId="14" fillId="0" borderId="54" xfId="0" applyFont="1" applyFill="1" applyBorder="1" applyAlignment="1">
      <alignment horizontal="left" wrapText="1"/>
    </xf>
    <xf numFmtId="0" fontId="8" fillId="2" borderId="26" xfId="0" applyFont="1" applyFill="1" applyBorder="1" applyAlignment="1">
      <alignment horizontal="center" wrapText="1"/>
    </xf>
    <xf numFmtId="0" fontId="11" fillId="2" borderId="27" xfId="0" applyFont="1" applyFill="1" applyBorder="1" applyAlignment="1">
      <alignment horizontal="center" wrapText="1"/>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4" borderId="40" xfId="0" applyFont="1" applyFill="1" applyBorder="1" applyAlignment="1" applyProtection="1">
      <alignment horizontal="center" vertical="center" wrapText="1"/>
    </xf>
    <xf numFmtId="0" fontId="1" fillId="4" borderId="42" xfId="0" applyFont="1" applyFill="1" applyBorder="1" applyAlignment="1" applyProtection="1">
      <alignment horizontal="center" vertical="center" wrapText="1"/>
    </xf>
    <xf numFmtId="0" fontId="4" fillId="3" borderId="3" xfId="0" applyFont="1" applyFill="1" applyBorder="1" applyAlignment="1" applyProtection="1">
      <alignment horizontal="left" vertical="top" wrapText="1"/>
      <protection locked="0"/>
    </xf>
    <xf numFmtId="0" fontId="10"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165" fontId="1" fillId="2" borderId="31" xfId="1" applyFont="1" applyFill="1" applyBorder="1" applyAlignment="1" applyProtection="1">
      <alignment horizontal="center" vertical="center" wrapText="1"/>
    </xf>
    <xf numFmtId="165" fontId="1" fillId="2" borderId="37"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4" fillId="2" borderId="5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39" xfId="0" applyFont="1" applyFill="1" applyBorder="1" applyAlignment="1" applyProtection="1">
      <alignment horizontal="center" vertical="top" wrapText="1"/>
      <protection locked="0"/>
    </xf>
    <xf numFmtId="0" fontId="4" fillId="2" borderId="52" xfId="0" applyFont="1" applyFill="1" applyBorder="1" applyAlignment="1" applyProtection="1">
      <alignment horizontal="center" vertical="top" wrapText="1"/>
      <protection locked="0"/>
    </xf>
    <xf numFmtId="0" fontId="4" fillId="3" borderId="53"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38"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39" xfId="0" applyFont="1" applyFill="1" applyBorder="1" applyAlignment="1" applyProtection="1">
      <alignment horizontal="left" vertical="center" wrapText="1"/>
      <protection locked="0"/>
    </xf>
    <xf numFmtId="0" fontId="1" fillId="3" borderId="52" xfId="0" applyFont="1" applyFill="1" applyBorder="1" applyAlignment="1" applyProtection="1">
      <alignment horizontal="left" vertical="center" wrapText="1"/>
      <protection locked="0"/>
    </xf>
    <xf numFmtId="0" fontId="1" fillId="3" borderId="5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2" borderId="4"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left" vertical="center" wrapText="1"/>
      <protection locked="0"/>
    </xf>
    <xf numFmtId="165" fontId="2" fillId="2" borderId="4" xfId="0" applyNumberFormat="1" applyFont="1" applyFill="1" applyBorder="1" applyAlignment="1">
      <alignment horizontal="center"/>
    </xf>
    <xf numFmtId="165" fontId="2" fillId="2" borderId="34" xfId="0" applyNumberFormat="1" applyFont="1" applyFill="1" applyBorder="1" applyAlignment="1">
      <alignment horizontal="center"/>
    </xf>
    <xf numFmtId="165" fontId="2" fillId="2" borderId="43" xfId="0" applyNumberFormat="1" applyFont="1" applyFill="1" applyBorder="1" applyAlignment="1">
      <alignment horizontal="center"/>
    </xf>
    <xf numFmtId="165" fontId="2" fillId="2" borderId="44" xfId="0" applyNumberFormat="1" applyFont="1" applyFill="1" applyBorder="1" applyAlignment="1">
      <alignment horizontal="center"/>
    </xf>
    <xf numFmtId="0" fontId="2" fillId="2" borderId="40" xfId="0" applyFont="1" applyFill="1" applyBorder="1" applyAlignment="1">
      <alignment horizontal="left"/>
    </xf>
    <xf numFmtId="0" fontId="2" fillId="2" borderId="41" xfId="0" applyFont="1" applyFill="1" applyBorder="1" applyAlignment="1">
      <alignment horizontal="left"/>
    </xf>
    <xf numFmtId="0" fontId="2"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xf numFmtId="0" fontId="1" fillId="2" borderId="26" xfId="0" applyFont="1" applyFill="1" applyBorder="1" applyAlignment="1">
      <alignment horizontal="center" wrapText="1"/>
    </xf>
    <xf numFmtId="0" fontId="1" fillId="2" borderId="21" xfId="0" applyFont="1" applyFill="1" applyBorder="1" applyAlignment="1">
      <alignment horizontal="center" wrapText="1"/>
    </xf>
  </cellXfs>
  <cellStyles count="4">
    <cellStyle name="Comma" xfId="3" builtinId="3"/>
    <cellStyle name="Currency" xfId="1" builtinId="4"/>
    <cellStyle name="Normal" xfId="0" builtinId="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P210"/>
  <sheetViews>
    <sheetView showGridLines="0" showZeros="0" tabSelected="1" topLeftCell="A10" zoomScale="80" zoomScaleNormal="80" workbookViewId="0">
      <selection activeCell="K181" sqref="K181"/>
    </sheetView>
  </sheetViews>
  <sheetFormatPr defaultRowHeight="15.75" x14ac:dyDescent="0.25"/>
  <cols>
    <col min="1" max="1" width="15.85546875" style="44" customWidth="1"/>
    <col min="2" max="2" width="47.7109375" style="44" customWidth="1"/>
    <col min="3" max="3" width="24.28515625" style="44" customWidth="1"/>
    <col min="4" max="5" width="23.140625" style="44" hidden="1" customWidth="1"/>
    <col min="6" max="6" width="9.42578125" style="44" hidden="1" customWidth="1"/>
    <col min="7" max="7" width="16.5703125" style="44" customWidth="1"/>
    <col min="8" max="8" width="18.140625" style="44" customWidth="1"/>
    <col min="9" max="9" width="22.5703125" style="44" customWidth="1"/>
    <col min="10" max="10" width="26.28515625" style="44" customWidth="1"/>
    <col min="11" max="11" width="26.7109375" style="44" customWidth="1"/>
    <col min="12" max="12" width="20" style="44" customWidth="1"/>
    <col min="13" max="13" width="26.5703125" style="44" customWidth="1"/>
    <col min="14" max="14" width="22.5703125" style="44" customWidth="1"/>
    <col min="15" max="15" width="24.28515625" style="44" customWidth="1"/>
    <col min="16" max="16" width="23.42578125" style="44" customWidth="1"/>
    <col min="17" max="17" width="18.5703125" style="44" customWidth="1"/>
    <col min="18" max="18" width="17.42578125" style="44" customWidth="1"/>
    <col min="19" max="19" width="25.140625" style="44" customWidth="1"/>
    <col min="20" max="16384" width="9.140625" style="44"/>
  </cols>
  <sheetData>
    <row r="2" spans="1:15" ht="47.25" customHeight="1" x14ac:dyDescent="0.25">
      <c r="A2" s="319" t="s">
        <v>572</v>
      </c>
      <c r="B2" s="319"/>
      <c r="C2" s="319"/>
      <c r="D2" s="319"/>
      <c r="E2" s="40"/>
      <c r="F2" s="40"/>
      <c r="G2" s="40"/>
      <c r="H2" s="40"/>
    </row>
    <row r="3" spans="1:15" ht="18.75" x14ac:dyDescent="0.3">
      <c r="A3" s="326" t="s">
        <v>160</v>
      </c>
      <c r="B3" s="326"/>
      <c r="C3" s="326"/>
      <c r="D3" s="326"/>
    </row>
    <row r="4" spans="1:15" x14ac:dyDescent="0.25">
      <c r="A4" s="40"/>
    </row>
    <row r="5" spans="1:15" hidden="1" x14ac:dyDescent="0.25">
      <c r="A5" s="140" t="s">
        <v>14</v>
      </c>
      <c r="B5" s="141"/>
      <c r="C5" s="141"/>
      <c r="D5" s="141"/>
      <c r="E5" s="141"/>
      <c r="F5" s="141"/>
      <c r="G5" s="141"/>
      <c r="H5" s="141"/>
      <c r="I5" s="141"/>
      <c r="J5" s="141"/>
      <c r="K5" s="141"/>
      <c r="L5" s="142"/>
    </row>
    <row r="6" spans="1:15" ht="167.25" hidden="1" customHeight="1" x14ac:dyDescent="0.3">
      <c r="A6" s="316" t="s">
        <v>540</v>
      </c>
      <c r="B6" s="317"/>
      <c r="C6" s="317"/>
      <c r="D6" s="317"/>
      <c r="E6" s="317"/>
      <c r="F6" s="317"/>
      <c r="G6" s="317"/>
      <c r="H6" s="317"/>
      <c r="I6" s="317"/>
      <c r="J6" s="317"/>
      <c r="K6" s="317"/>
      <c r="L6" s="318"/>
    </row>
    <row r="7" spans="1:15" x14ac:dyDescent="0.25">
      <c r="A7" s="40"/>
    </row>
    <row r="8" spans="1:15" x14ac:dyDescent="0.25">
      <c r="K8" s="217"/>
    </row>
    <row r="9" spans="1:15" ht="27" customHeight="1" x14ac:dyDescent="0.25">
      <c r="A9" s="320"/>
      <c r="B9" s="320"/>
      <c r="C9" s="320"/>
      <c r="D9" s="320"/>
      <c r="E9" s="320"/>
      <c r="F9" s="320"/>
      <c r="G9" s="320"/>
      <c r="H9" s="320"/>
      <c r="I9" s="320"/>
    </row>
    <row r="10" spans="1:15" ht="16.5" thickBot="1" x14ac:dyDescent="0.3"/>
    <row r="11" spans="1:15" ht="39" customHeight="1" thickBot="1" x14ac:dyDescent="0.3">
      <c r="A11" s="327" t="s">
        <v>538</v>
      </c>
      <c r="B11" s="328"/>
      <c r="C11" s="328"/>
      <c r="D11" s="328"/>
      <c r="E11" s="328"/>
      <c r="F11" s="328"/>
      <c r="G11" s="328"/>
      <c r="H11" s="328"/>
      <c r="I11" s="328"/>
      <c r="J11" s="328"/>
      <c r="K11" s="186" t="s">
        <v>579</v>
      </c>
      <c r="L11" s="218" t="s">
        <v>542</v>
      </c>
      <c r="M11" s="238" t="s">
        <v>593</v>
      </c>
      <c r="N11" s="238" t="s">
        <v>594</v>
      </c>
      <c r="O11" s="238" t="s">
        <v>595</v>
      </c>
    </row>
    <row r="12" spans="1:15" ht="99.75" customHeight="1" x14ac:dyDescent="0.25">
      <c r="A12" s="143" t="s">
        <v>529</v>
      </c>
      <c r="B12" s="143" t="s">
        <v>530</v>
      </c>
      <c r="C12" s="143" t="s">
        <v>580</v>
      </c>
      <c r="D12" s="143" t="s">
        <v>161</v>
      </c>
      <c r="E12" s="143" t="s">
        <v>162</v>
      </c>
      <c r="F12" s="143" t="s">
        <v>55</v>
      </c>
      <c r="G12" s="143" t="s">
        <v>573</v>
      </c>
      <c r="H12" s="143" t="s">
        <v>574</v>
      </c>
      <c r="I12" s="143" t="s">
        <v>531</v>
      </c>
      <c r="J12" s="148" t="s">
        <v>19</v>
      </c>
      <c r="K12" s="187" t="s">
        <v>543</v>
      </c>
      <c r="L12" s="219" t="s">
        <v>535</v>
      </c>
      <c r="M12" s="237"/>
      <c r="N12" s="217"/>
      <c r="O12" s="217"/>
    </row>
    <row r="13" spans="1:15" ht="18.75" customHeight="1" thickBot="1" x14ac:dyDescent="0.3">
      <c r="A13" s="43"/>
      <c r="B13" s="43"/>
      <c r="C13" s="137" t="s">
        <v>534</v>
      </c>
      <c r="D13" s="138"/>
      <c r="E13" s="138"/>
      <c r="F13" s="138"/>
      <c r="G13" s="138"/>
      <c r="H13" s="138"/>
      <c r="I13" s="43"/>
      <c r="J13" s="149"/>
      <c r="K13" s="160"/>
      <c r="L13" s="220"/>
      <c r="M13" s="234"/>
      <c r="N13" s="234"/>
      <c r="O13" s="234"/>
    </row>
    <row r="14" spans="1:15" ht="51" customHeight="1" x14ac:dyDescent="0.25">
      <c r="A14" s="73" t="s">
        <v>0</v>
      </c>
      <c r="B14" s="321" t="s">
        <v>545</v>
      </c>
      <c r="C14" s="322"/>
      <c r="D14" s="322"/>
      <c r="E14" s="322"/>
      <c r="F14" s="322"/>
      <c r="G14" s="322"/>
      <c r="H14" s="322"/>
      <c r="I14" s="322"/>
      <c r="J14" s="322"/>
      <c r="K14" s="322"/>
      <c r="L14" s="322"/>
      <c r="M14" s="239"/>
      <c r="N14" s="240"/>
      <c r="O14" s="241"/>
    </row>
    <row r="15" spans="1:15" ht="51" customHeight="1" thickBot="1" x14ac:dyDescent="0.3">
      <c r="A15" s="131" t="s">
        <v>1</v>
      </c>
      <c r="B15" s="323" t="s">
        <v>546</v>
      </c>
      <c r="C15" s="324"/>
      <c r="D15" s="324"/>
      <c r="E15" s="324"/>
      <c r="F15" s="324"/>
      <c r="G15" s="324"/>
      <c r="H15" s="324"/>
      <c r="I15" s="324"/>
      <c r="J15" s="324"/>
      <c r="K15" s="325"/>
      <c r="L15" s="325"/>
      <c r="M15" s="242"/>
      <c r="N15" s="240"/>
      <c r="O15" s="241"/>
    </row>
    <row r="16" spans="1:15" ht="32.25" thickBot="1" x14ac:dyDescent="0.3">
      <c r="A16" s="124" t="s">
        <v>2</v>
      </c>
      <c r="B16" s="172" t="s">
        <v>547</v>
      </c>
      <c r="C16" s="173">
        <v>15000</v>
      </c>
      <c r="D16" s="21"/>
      <c r="E16" s="21"/>
      <c r="F16" s="100">
        <f>C16</f>
        <v>15000</v>
      </c>
      <c r="G16" s="188" t="s">
        <v>575</v>
      </c>
      <c r="H16" s="188" t="s">
        <v>576</v>
      </c>
      <c r="I16" s="175">
        <v>0.4</v>
      </c>
      <c r="J16" s="181"/>
      <c r="K16" s="162">
        <f>(15000+7500+53136.6)</f>
        <v>75636.600000000006</v>
      </c>
      <c r="L16" s="221">
        <f>(K16-M16-N16-O16)</f>
        <v>166.87000000000262</v>
      </c>
      <c r="M16" s="217">
        <v>15000</v>
      </c>
      <c r="N16" s="217">
        <v>7500</v>
      </c>
      <c r="O16" s="217">
        <v>52969.73</v>
      </c>
    </row>
    <row r="17" spans="1:15" ht="57" customHeight="1" thickBot="1" x14ac:dyDescent="0.3">
      <c r="A17" s="171" t="s">
        <v>3</v>
      </c>
      <c r="B17" s="180" t="s">
        <v>548</v>
      </c>
      <c r="C17" s="174">
        <v>30000</v>
      </c>
      <c r="D17" s="177"/>
      <c r="E17" s="178"/>
      <c r="F17" s="179">
        <f t="shared" ref="F17:F23" si="0">C17</f>
        <v>30000</v>
      </c>
      <c r="G17" s="191"/>
      <c r="H17" s="191"/>
      <c r="I17" s="176">
        <v>0.6</v>
      </c>
      <c r="J17" s="182" t="s">
        <v>596</v>
      </c>
      <c r="K17" s="163">
        <f>(C17+G17+H17)</f>
        <v>30000</v>
      </c>
      <c r="L17" s="221">
        <f>(K17-M17-N17-O17)</f>
        <v>30000</v>
      </c>
      <c r="M17" s="217">
        <v>0</v>
      </c>
      <c r="N17" s="217">
        <v>0</v>
      </c>
      <c r="O17" s="217">
        <v>0</v>
      </c>
    </row>
    <row r="18" spans="1:15" x14ac:dyDescent="0.25">
      <c r="A18" s="124" t="s">
        <v>4</v>
      </c>
      <c r="B18" s="139"/>
      <c r="C18" s="132"/>
      <c r="D18" s="21"/>
      <c r="E18" s="21"/>
      <c r="F18" s="100">
        <f t="shared" si="0"/>
        <v>0</v>
      </c>
      <c r="G18" s="133"/>
      <c r="H18" s="133"/>
      <c r="I18" s="134"/>
      <c r="J18" s="156"/>
      <c r="K18" s="163"/>
      <c r="L18" s="222"/>
      <c r="M18" s="217"/>
      <c r="N18" s="217"/>
      <c r="O18" s="217"/>
    </row>
    <row r="19" spans="1:15" x14ac:dyDescent="0.25">
      <c r="A19" s="124" t="s">
        <v>32</v>
      </c>
      <c r="B19" s="130"/>
      <c r="C19" s="21"/>
      <c r="D19" s="21"/>
      <c r="E19" s="21"/>
      <c r="F19" s="100">
        <f t="shared" si="0"/>
        <v>0</v>
      </c>
      <c r="G19" s="100"/>
      <c r="H19" s="100"/>
      <c r="I19" s="96"/>
      <c r="J19" s="150"/>
      <c r="K19" s="163"/>
      <c r="L19" s="222"/>
      <c r="M19" s="217"/>
      <c r="N19" s="217"/>
      <c r="O19" s="217"/>
    </row>
    <row r="20" spans="1:15" x14ac:dyDescent="0.25">
      <c r="A20" s="124" t="s">
        <v>33</v>
      </c>
      <c r="B20" s="130"/>
      <c r="C20" s="21"/>
      <c r="D20" s="21"/>
      <c r="E20" s="21"/>
      <c r="F20" s="100">
        <f t="shared" si="0"/>
        <v>0</v>
      </c>
      <c r="G20" s="100"/>
      <c r="H20" s="100"/>
      <c r="I20" s="96"/>
      <c r="J20" s="150"/>
      <c r="K20" s="163"/>
      <c r="L20" s="222"/>
      <c r="M20" s="217"/>
      <c r="N20" s="217"/>
      <c r="O20" s="217"/>
    </row>
    <row r="21" spans="1:15" x14ac:dyDescent="0.25">
      <c r="A21" s="124" t="s">
        <v>34</v>
      </c>
      <c r="B21" s="130"/>
      <c r="C21" s="21"/>
      <c r="D21" s="21"/>
      <c r="E21" s="21"/>
      <c r="F21" s="100">
        <f t="shared" si="0"/>
        <v>0</v>
      </c>
      <c r="G21" s="100"/>
      <c r="H21" s="100"/>
      <c r="I21" s="96"/>
      <c r="J21" s="150"/>
      <c r="K21" s="163"/>
      <c r="L21" s="222"/>
      <c r="M21" s="217"/>
      <c r="N21" s="217"/>
      <c r="O21" s="217"/>
    </row>
    <row r="22" spans="1:15" x14ac:dyDescent="0.25">
      <c r="A22" s="124" t="s">
        <v>35</v>
      </c>
      <c r="B22" s="136"/>
      <c r="C22" s="22"/>
      <c r="D22" s="22"/>
      <c r="E22" s="22"/>
      <c r="F22" s="100">
        <f t="shared" si="0"/>
        <v>0</v>
      </c>
      <c r="G22" s="100"/>
      <c r="H22" s="100"/>
      <c r="I22" s="97"/>
      <c r="J22" s="151"/>
      <c r="K22" s="163"/>
      <c r="L22" s="222"/>
      <c r="M22" s="217"/>
      <c r="N22" s="217"/>
      <c r="O22" s="217"/>
    </row>
    <row r="23" spans="1:15" x14ac:dyDescent="0.25">
      <c r="A23" s="124" t="s">
        <v>36</v>
      </c>
      <c r="B23" s="136"/>
      <c r="C23" s="22"/>
      <c r="D23" s="22"/>
      <c r="E23" s="22"/>
      <c r="F23" s="100">
        <f t="shared" si="0"/>
        <v>0</v>
      </c>
      <c r="G23" s="100"/>
      <c r="H23" s="100"/>
      <c r="I23" s="97"/>
      <c r="J23" s="151"/>
      <c r="K23" s="163"/>
      <c r="L23" s="222"/>
      <c r="M23" s="217"/>
      <c r="N23" s="217"/>
      <c r="O23" s="217"/>
    </row>
    <row r="24" spans="1:15" ht="16.5" thickBot="1" x14ac:dyDescent="0.3">
      <c r="B24" s="75" t="s">
        <v>157</v>
      </c>
      <c r="C24" s="23">
        <f>SUM(C16:C23)</f>
        <v>45000</v>
      </c>
      <c r="D24" s="23">
        <f>SUM(D16:D23)</f>
        <v>0</v>
      </c>
      <c r="E24" s="23">
        <f>SUM(E16:E23)</f>
        <v>0</v>
      </c>
      <c r="F24" s="23">
        <f>SUM(F16:F23)</f>
        <v>45000</v>
      </c>
      <c r="G24" s="23"/>
      <c r="H24" s="23"/>
      <c r="I24" s="88">
        <f>(I16*F16)+(I17*F17)+(I18*F18)+(I19*F19)+(I20*F20)+(I21*F21)+(I22*F22)+(I23*F23)</f>
        <v>24000</v>
      </c>
      <c r="J24" s="152"/>
      <c r="K24" s="161">
        <f>SUM(K16:K23)</f>
        <v>105636.6</v>
      </c>
      <c r="L24" s="223">
        <f>SUM(L16:L23)</f>
        <v>30166.870000000003</v>
      </c>
      <c r="M24" s="217"/>
      <c r="N24" s="217"/>
      <c r="O24" s="217"/>
    </row>
    <row r="25" spans="1:15" ht="51" customHeight="1" thickBot="1" x14ac:dyDescent="0.3">
      <c r="A25" s="73" t="s">
        <v>5</v>
      </c>
      <c r="B25" s="352" t="s">
        <v>549</v>
      </c>
      <c r="C25" s="353"/>
      <c r="D25" s="353"/>
      <c r="E25" s="353"/>
      <c r="F25" s="353"/>
      <c r="G25" s="353"/>
      <c r="H25" s="353"/>
      <c r="I25" s="353"/>
      <c r="J25" s="353"/>
      <c r="K25" s="353"/>
      <c r="L25" s="353"/>
      <c r="M25" s="254"/>
      <c r="N25" s="254"/>
      <c r="O25" s="254"/>
    </row>
    <row r="26" spans="1:15" ht="63.75" thickBot="1" x14ac:dyDescent="0.3">
      <c r="A26" s="124" t="s">
        <v>43</v>
      </c>
      <c r="B26" s="20" t="s">
        <v>550</v>
      </c>
      <c r="C26" s="21">
        <v>5000</v>
      </c>
      <c r="D26" s="21"/>
      <c r="E26" s="21"/>
      <c r="F26" s="100">
        <f>C26</f>
        <v>5000</v>
      </c>
      <c r="G26" s="100"/>
      <c r="H26" s="21">
        <v>51944.943015271398</v>
      </c>
      <c r="I26" s="96">
        <v>0.3</v>
      </c>
      <c r="J26" s="150"/>
      <c r="K26" s="162">
        <f>(C26+G26+H26)</f>
        <v>56944.943015271398</v>
      </c>
      <c r="L26" s="221">
        <f>(K26-M26-N26-O26)</f>
        <v>4394.083015271397</v>
      </c>
      <c r="M26" s="217">
        <v>2000</v>
      </c>
      <c r="N26" s="217">
        <v>0</v>
      </c>
      <c r="O26" s="217">
        <v>50550.86</v>
      </c>
    </row>
    <row r="27" spans="1:15" ht="63.75" thickBot="1" x14ac:dyDescent="0.3">
      <c r="A27" s="124" t="s">
        <v>44</v>
      </c>
      <c r="B27" s="20" t="s">
        <v>551</v>
      </c>
      <c r="C27" s="21">
        <v>5000</v>
      </c>
      <c r="D27" s="21"/>
      <c r="E27" s="21"/>
      <c r="F27" s="100">
        <f t="shared" ref="F27:F33" si="1">C27</f>
        <v>5000</v>
      </c>
      <c r="G27" s="100"/>
      <c r="H27" s="21">
        <v>51944.943015271398</v>
      </c>
      <c r="I27" s="96">
        <v>0.4</v>
      </c>
      <c r="J27" s="150"/>
      <c r="K27" s="163">
        <f>(C27+G27+H27)</f>
        <v>56944.943015271398</v>
      </c>
      <c r="L27" s="221">
        <f>(K27-M27-N27-O27)</f>
        <v>3239.0130152713973</v>
      </c>
      <c r="M27" s="217">
        <v>2000</v>
      </c>
      <c r="N27" s="217"/>
      <c r="O27" s="256">
        <v>51705.93</v>
      </c>
    </row>
    <row r="28" spans="1:15" ht="32.25" thickBot="1" x14ac:dyDescent="0.3">
      <c r="A28" s="124" t="s">
        <v>37</v>
      </c>
      <c r="B28" s="20" t="s">
        <v>552</v>
      </c>
      <c r="C28" s="21">
        <v>15000</v>
      </c>
      <c r="D28" s="21"/>
      <c r="E28" s="21"/>
      <c r="F28" s="100">
        <f t="shared" si="1"/>
        <v>15000</v>
      </c>
      <c r="G28" s="100" t="s">
        <v>577</v>
      </c>
      <c r="H28" s="100"/>
      <c r="I28" s="96">
        <v>0.5</v>
      </c>
      <c r="J28" s="150"/>
      <c r="K28" s="163">
        <v>30000</v>
      </c>
      <c r="L28" s="221">
        <f>(K28-M28-N28-O28)</f>
        <v>27602</v>
      </c>
      <c r="M28" s="217">
        <v>0</v>
      </c>
      <c r="N28" s="217">
        <v>2398</v>
      </c>
      <c r="O28" s="217">
        <v>0</v>
      </c>
    </row>
    <row r="29" spans="1:15" ht="47.25" x14ac:dyDescent="0.25">
      <c r="A29" s="124" t="s">
        <v>38</v>
      </c>
      <c r="B29" s="20" t="s">
        <v>553</v>
      </c>
      <c r="C29" s="21">
        <v>5000</v>
      </c>
      <c r="D29" s="21"/>
      <c r="E29" s="21"/>
      <c r="F29" s="100">
        <f t="shared" si="1"/>
        <v>5000</v>
      </c>
      <c r="G29" s="100" t="s">
        <v>578</v>
      </c>
      <c r="H29" s="100"/>
      <c r="I29" s="96">
        <v>0.5</v>
      </c>
      <c r="J29" s="150"/>
      <c r="K29" s="163">
        <v>15000</v>
      </c>
      <c r="L29" s="221">
        <f>(K29-M29-N29-O29)</f>
        <v>15000</v>
      </c>
      <c r="M29" s="217">
        <v>0</v>
      </c>
      <c r="N29" s="217">
        <v>0</v>
      </c>
      <c r="O29" s="217">
        <v>0</v>
      </c>
    </row>
    <row r="30" spans="1:15" x14ac:dyDescent="0.25">
      <c r="A30" s="124" t="s">
        <v>39</v>
      </c>
      <c r="B30" s="130"/>
      <c r="C30" s="21"/>
      <c r="D30" s="21"/>
      <c r="E30" s="21"/>
      <c r="F30" s="100">
        <f t="shared" si="1"/>
        <v>0</v>
      </c>
      <c r="G30" s="100"/>
      <c r="H30" s="100"/>
      <c r="I30" s="96"/>
      <c r="J30" s="150"/>
      <c r="K30" s="163"/>
      <c r="L30" s="222">
        <f>C30-K30</f>
        <v>0</v>
      </c>
      <c r="M30" s="217"/>
      <c r="N30" s="217"/>
      <c r="O30" s="217"/>
    </row>
    <row r="31" spans="1:15" x14ac:dyDescent="0.25">
      <c r="A31" s="124" t="s">
        <v>40</v>
      </c>
      <c r="B31" s="130"/>
      <c r="C31" s="21"/>
      <c r="D31" s="21"/>
      <c r="E31" s="21"/>
      <c r="F31" s="100">
        <f t="shared" si="1"/>
        <v>0</v>
      </c>
      <c r="G31" s="100"/>
      <c r="H31" s="100"/>
      <c r="I31" s="96"/>
      <c r="J31" s="150"/>
      <c r="K31" s="163"/>
      <c r="L31" s="222">
        <f>C31-K31</f>
        <v>0</v>
      </c>
      <c r="M31" s="217"/>
      <c r="N31" s="217"/>
      <c r="O31" s="217"/>
    </row>
    <row r="32" spans="1:15" x14ac:dyDescent="0.25">
      <c r="A32" s="124" t="s">
        <v>41</v>
      </c>
      <c r="B32" s="136"/>
      <c r="C32" s="22"/>
      <c r="D32" s="22"/>
      <c r="E32" s="22"/>
      <c r="F32" s="100">
        <f t="shared" si="1"/>
        <v>0</v>
      </c>
      <c r="G32" s="100"/>
      <c r="H32" s="100"/>
      <c r="I32" s="97"/>
      <c r="J32" s="151"/>
      <c r="K32" s="163"/>
      <c r="L32" s="222">
        <f>C32-K32</f>
        <v>0</v>
      </c>
      <c r="M32" s="217"/>
      <c r="N32" s="217"/>
      <c r="O32" s="217"/>
    </row>
    <row r="33" spans="1:15" x14ac:dyDescent="0.25">
      <c r="A33" s="124" t="s">
        <v>42</v>
      </c>
      <c r="B33" s="136"/>
      <c r="C33" s="22"/>
      <c r="D33" s="22"/>
      <c r="E33" s="22"/>
      <c r="F33" s="100">
        <f t="shared" si="1"/>
        <v>0</v>
      </c>
      <c r="G33" s="100"/>
      <c r="H33" s="100"/>
      <c r="I33" s="97"/>
      <c r="J33" s="151"/>
      <c r="K33" s="163"/>
      <c r="L33" s="222"/>
      <c r="M33" s="217"/>
      <c r="N33" s="217"/>
      <c r="O33" s="217"/>
    </row>
    <row r="34" spans="1:15" ht="16.5" thickBot="1" x14ac:dyDescent="0.3">
      <c r="B34" s="73" t="s">
        <v>157</v>
      </c>
      <c r="C34" s="23">
        <f>SUM(C26:C33)</f>
        <v>30000</v>
      </c>
      <c r="D34" s="23">
        <f t="shared" ref="D34:F34" si="2">SUM(D26:D33)</f>
        <v>0</v>
      </c>
      <c r="E34" s="23">
        <f t="shared" si="2"/>
        <v>0</v>
      </c>
      <c r="F34" s="23">
        <f t="shared" si="2"/>
        <v>30000</v>
      </c>
      <c r="G34" s="23"/>
      <c r="H34" s="23"/>
      <c r="I34" s="88">
        <f>(I26*F26)+(I27*F27)+(I28*F28)+(I29*F29)+(I30*F30)+(I31*F31)+(I32*F32)+(I33*F33)</f>
        <v>13500</v>
      </c>
      <c r="J34" s="153"/>
      <c r="K34" s="164">
        <f>SUM(K26:K33)</f>
        <v>158889.88603054278</v>
      </c>
      <c r="L34" s="224">
        <f>SUM(L26:L33)</f>
        <v>50235.096030542794</v>
      </c>
      <c r="M34" s="217"/>
      <c r="N34" s="217"/>
      <c r="O34" s="217"/>
    </row>
    <row r="35" spans="1:15" ht="51" hidden="1" customHeight="1" x14ac:dyDescent="0.25">
      <c r="A35" s="73" t="s">
        <v>45</v>
      </c>
      <c r="B35" s="358"/>
      <c r="C35" s="358"/>
      <c r="D35" s="358"/>
      <c r="E35" s="358"/>
      <c r="F35" s="358"/>
      <c r="G35" s="358"/>
      <c r="H35" s="358"/>
      <c r="I35" s="358"/>
      <c r="J35" s="358"/>
      <c r="M35" s="235"/>
      <c r="N35" s="235"/>
      <c r="O35" s="235"/>
    </row>
    <row r="36" spans="1:15" hidden="1" x14ac:dyDescent="0.25">
      <c r="A36" s="124" t="s">
        <v>46</v>
      </c>
      <c r="B36" s="20"/>
      <c r="C36" s="21"/>
      <c r="D36" s="21"/>
      <c r="E36" s="21"/>
      <c r="F36" s="100">
        <f>C36</f>
        <v>0</v>
      </c>
      <c r="G36" s="100"/>
      <c r="H36" s="100"/>
      <c r="I36" s="96"/>
      <c r="J36" s="86"/>
      <c r="M36" s="235"/>
      <c r="N36" s="235"/>
      <c r="O36" s="235"/>
    </row>
    <row r="37" spans="1:15" hidden="1" x14ac:dyDescent="0.25">
      <c r="A37" s="124" t="s">
        <v>47</v>
      </c>
      <c r="B37" s="20"/>
      <c r="C37" s="21"/>
      <c r="D37" s="21"/>
      <c r="E37" s="21"/>
      <c r="F37" s="100">
        <f t="shared" ref="F37:F43" si="3">C37</f>
        <v>0</v>
      </c>
      <c r="G37" s="100"/>
      <c r="H37" s="100"/>
      <c r="I37" s="96"/>
      <c r="J37" s="86"/>
      <c r="M37" s="235"/>
      <c r="N37" s="235"/>
      <c r="O37" s="235"/>
    </row>
    <row r="38" spans="1:15" hidden="1" x14ac:dyDescent="0.25">
      <c r="A38" s="124" t="s">
        <v>48</v>
      </c>
      <c r="B38" s="20"/>
      <c r="C38" s="21"/>
      <c r="D38" s="21"/>
      <c r="E38" s="21"/>
      <c r="F38" s="100">
        <f t="shared" si="3"/>
        <v>0</v>
      </c>
      <c r="G38" s="100"/>
      <c r="H38" s="100"/>
      <c r="I38" s="96"/>
      <c r="J38" s="86"/>
      <c r="M38" s="235"/>
      <c r="N38" s="235"/>
      <c r="O38" s="235"/>
    </row>
    <row r="39" spans="1:15" hidden="1" x14ac:dyDescent="0.25">
      <c r="A39" s="124" t="s">
        <v>49</v>
      </c>
      <c r="B39" s="20"/>
      <c r="C39" s="21"/>
      <c r="D39" s="21"/>
      <c r="E39" s="21"/>
      <c r="F39" s="100">
        <f t="shared" si="3"/>
        <v>0</v>
      </c>
      <c r="G39" s="100"/>
      <c r="H39" s="100"/>
      <c r="I39" s="96"/>
      <c r="J39" s="86"/>
      <c r="M39" s="235"/>
      <c r="N39" s="235"/>
      <c r="O39" s="235"/>
    </row>
    <row r="40" spans="1:15" hidden="1" x14ac:dyDescent="0.25">
      <c r="A40" s="124" t="s">
        <v>50</v>
      </c>
      <c r="B40" s="20"/>
      <c r="C40" s="21"/>
      <c r="D40" s="21"/>
      <c r="E40" s="21"/>
      <c r="F40" s="100">
        <f t="shared" si="3"/>
        <v>0</v>
      </c>
      <c r="G40" s="100"/>
      <c r="H40" s="100"/>
      <c r="I40" s="96"/>
      <c r="J40" s="86"/>
      <c r="M40" s="235"/>
      <c r="N40" s="235"/>
      <c r="O40" s="235"/>
    </row>
    <row r="41" spans="1:15" hidden="1" x14ac:dyDescent="0.25">
      <c r="A41" s="124" t="s">
        <v>51</v>
      </c>
      <c r="B41" s="20"/>
      <c r="C41" s="21"/>
      <c r="D41" s="21"/>
      <c r="E41" s="21"/>
      <c r="F41" s="100">
        <f t="shared" si="3"/>
        <v>0</v>
      </c>
      <c r="G41" s="100"/>
      <c r="H41" s="100"/>
      <c r="I41" s="96"/>
      <c r="J41" s="86"/>
      <c r="M41" s="235"/>
      <c r="N41" s="235"/>
      <c r="O41" s="235"/>
    </row>
    <row r="42" spans="1:15" s="46" customFormat="1" hidden="1" x14ac:dyDescent="0.25">
      <c r="A42" s="124" t="s">
        <v>52</v>
      </c>
      <c r="B42" s="135"/>
      <c r="C42" s="22"/>
      <c r="D42" s="22"/>
      <c r="E42" s="22"/>
      <c r="F42" s="100">
        <f t="shared" si="3"/>
        <v>0</v>
      </c>
      <c r="G42" s="100"/>
      <c r="H42" s="100"/>
      <c r="I42" s="97"/>
      <c r="J42" s="87"/>
      <c r="M42" s="236"/>
      <c r="N42" s="236"/>
      <c r="O42" s="236"/>
    </row>
    <row r="43" spans="1:15" hidden="1" x14ac:dyDescent="0.25">
      <c r="A43" s="124" t="s">
        <v>53</v>
      </c>
      <c r="B43" s="135"/>
      <c r="C43" s="22"/>
      <c r="D43" s="22"/>
      <c r="E43" s="22"/>
      <c r="F43" s="100">
        <f t="shared" si="3"/>
        <v>0</v>
      </c>
      <c r="G43" s="100"/>
      <c r="H43" s="100"/>
      <c r="I43" s="97"/>
      <c r="J43" s="87"/>
      <c r="M43" s="235"/>
      <c r="N43" s="235"/>
      <c r="O43" s="235"/>
    </row>
    <row r="44" spans="1:15" hidden="1" x14ac:dyDescent="0.25">
      <c r="B44" s="73" t="s">
        <v>157</v>
      </c>
      <c r="C44" s="23">
        <f>SUM(C36:C43)</f>
        <v>0</v>
      </c>
      <c r="D44" s="23">
        <f t="shared" ref="D44:F44" si="4">SUM(D36:D43)</f>
        <v>0</v>
      </c>
      <c r="E44" s="23">
        <f t="shared" si="4"/>
        <v>0</v>
      </c>
      <c r="F44" s="23">
        <f t="shared" si="4"/>
        <v>0</v>
      </c>
      <c r="G44" s="23"/>
      <c r="H44" s="23"/>
      <c r="I44" s="88">
        <f>(I36*F36)+(I37*F37)+(I38*F38)+(I39*F39)+(I40*F40)+(I41*F41)+(I42*F42)+(I43*F43)</f>
        <v>0</v>
      </c>
      <c r="J44" s="87"/>
      <c r="M44" s="235"/>
      <c r="N44" s="235"/>
      <c r="O44" s="235"/>
    </row>
    <row r="45" spans="1:15" x14ac:dyDescent="0.25">
      <c r="A45" s="15"/>
      <c r="B45" s="16"/>
      <c r="C45" s="14"/>
      <c r="D45" s="14"/>
      <c r="E45" s="14"/>
      <c r="F45" s="14"/>
      <c r="G45" s="14"/>
      <c r="H45" s="14"/>
      <c r="I45" s="14"/>
      <c r="J45" s="14"/>
      <c r="M45" s="243"/>
      <c r="N45" s="244"/>
      <c r="O45" s="245"/>
    </row>
    <row r="46" spans="1:15" ht="51" customHeight="1" x14ac:dyDescent="0.25">
      <c r="A46" s="73" t="s">
        <v>6</v>
      </c>
      <c r="B46" s="365" t="s">
        <v>554</v>
      </c>
      <c r="C46" s="366"/>
      <c r="D46" s="366"/>
      <c r="E46" s="366"/>
      <c r="F46" s="366"/>
      <c r="G46" s="366"/>
      <c r="H46" s="366"/>
      <c r="I46" s="366"/>
      <c r="J46" s="366"/>
      <c r="K46" s="366"/>
      <c r="L46" s="366"/>
      <c r="M46" s="257"/>
      <c r="N46" s="259"/>
      <c r="O46" s="258"/>
    </row>
    <row r="47" spans="1:15" ht="51" customHeight="1" thickBot="1" x14ac:dyDescent="0.3">
      <c r="A47" s="73" t="s">
        <v>57</v>
      </c>
      <c r="B47" s="354" t="s">
        <v>555</v>
      </c>
      <c r="C47" s="355"/>
      <c r="D47" s="355"/>
      <c r="E47" s="355"/>
      <c r="F47" s="355"/>
      <c r="G47" s="355"/>
      <c r="H47" s="355"/>
      <c r="I47" s="355"/>
      <c r="J47" s="355"/>
      <c r="K47" s="355"/>
      <c r="L47" s="355"/>
      <c r="M47" s="257"/>
      <c r="N47" s="259"/>
      <c r="O47" s="258"/>
    </row>
    <row r="48" spans="1:15" ht="33.75" customHeight="1" thickBot="1" x14ac:dyDescent="0.3">
      <c r="A48" s="194" t="s">
        <v>59</v>
      </c>
      <c r="B48" s="195" t="s">
        <v>556</v>
      </c>
      <c r="C48" s="174">
        <v>35000</v>
      </c>
      <c r="D48" s="196"/>
      <c r="E48" s="132"/>
      <c r="F48" s="192">
        <f>C48</f>
        <v>35000</v>
      </c>
      <c r="G48" s="193" t="s">
        <v>581</v>
      </c>
      <c r="H48" s="193"/>
      <c r="I48" s="176">
        <v>0.5</v>
      </c>
      <c r="J48" s="260"/>
      <c r="K48" s="264">
        <v>45000</v>
      </c>
      <c r="L48" s="261">
        <f>(K48-M48-N48)</f>
        <v>5016.7999999999993</v>
      </c>
      <c r="M48" s="262">
        <v>19983.2</v>
      </c>
      <c r="N48" s="237">
        <v>20000</v>
      </c>
      <c r="O48" s="237">
        <v>0</v>
      </c>
    </row>
    <row r="49" spans="1:15" ht="33.75" customHeight="1" thickBot="1" x14ac:dyDescent="0.3">
      <c r="A49" s="124" t="s">
        <v>58</v>
      </c>
      <c r="B49" s="169" t="s">
        <v>557</v>
      </c>
      <c r="C49" s="132">
        <v>20000</v>
      </c>
      <c r="D49" s="21"/>
      <c r="E49" s="21"/>
      <c r="F49" s="100">
        <f t="shared" ref="F49:F55" si="5">C49</f>
        <v>20000</v>
      </c>
      <c r="G49" s="21">
        <v>35000</v>
      </c>
      <c r="H49" s="133"/>
      <c r="I49" s="134">
        <v>0.5</v>
      </c>
      <c r="J49" s="170"/>
      <c r="K49" s="265">
        <f>(C49+G49+H49)</f>
        <v>55000</v>
      </c>
      <c r="L49" s="263">
        <f>(K49-M49-N49-O49)</f>
        <v>25000</v>
      </c>
      <c r="M49" s="266">
        <v>15000</v>
      </c>
      <c r="N49" s="217">
        <v>15000</v>
      </c>
      <c r="O49" s="217">
        <v>0</v>
      </c>
    </row>
    <row r="50" spans="1:15" ht="33.75" customHeight="1" x14ac:dyDescent="0.25">
      <c r="A50" s="124" t="s">
        <v>60</v>
      </c>
      <c r="B50" s="20" t="s">
        <v>558</v>
      </c>
      <c r="C50" s="21">
        <v>20000</v>
      </c>
      <c r="D50" s="21"/>
      <c r="E50" s="21"/>
      <c r="F50" s="100">
        <f t="shared" si="5"/>
        <v>20000</v>
      </c>
      <c r="G50" s="21">
        <v>50000</v>
      </c>
      <c r="H50" s="100"/>
      <c r="I50" s="96">
        <v>0.5</v>
      </c>
      <c r="J50" s="154"/>
      <c r="K50" s="167">
        <f>(C50+G50+H50)</f>
        <v>70000</v>
      </c>
      <c r="L50" s="225">
        <f>(K50-M50-N50-O50)</f>
        <v>30990</v>
      </c>
      <c r="M50" s="252">
        <v>0</v>
      </c>
      <c r="N50" s="217">
        <v>39010</v>
      </c>
      <c r="O50" s="217">
        <v>0</v>
      </c>
    </row>
    <row r="51" spans="1:15" x14ac:dyDescent="0.25">
      <c r="A51" s="124" t="s">
        <v>61</v>
      </c>
      <c r="B51" s="20"/>
      <c r="C51" s="21"/>
      <c r="D51" s="21"/>
      <c r="E51" s="21"/>
      <c r="F51" s="100">
        <f t="shared" si="5"/>
        <v>0</v>
      </c>
      <c r="G51" s="100"/>
      <c r="H51" s="100"/>
      <c r="I51" s="96"/>
      <c r="J51" s="154"/>
      <c r="K51" s="167"/>
      <c r="L51" s="226">
        <f>C51-K51</f>
        <v>0</v>
      </c>
      <c r="M51" s="217"/>
      <c r="N51" s="217"/>
      <c r="O51" s="217"/>
    </row>
    <row r="52" spans="1:15" x14ac:dyDescent="0.25">
      <c r="A52" s="124" t="s">
        <v>62</v>
      </c>
      <c r="B52" s="20"/>
      <c r="C52" s="21"/>
      <c r="D52" s="21"/>
      <c r="E52" s="21"/>
      <c r="F52" s="100">
        <f t="shared" si="5"/>
        <v>0</v>
      </c>
      <c r="G52" s="100"/>
      <c r="H52" s="100"/>
      <c r="I52" s="96"/>
      <c r="J52" s="154"/>
      <c r="K52" s="167"/>
      <c r="L52" s="226"/>
      <c r="M52" s="217"/>
      <c r="N52" s="217"/>
      <c r="O52" s="217"/>
    </row>
    <row r="53" spans="1:15" x14ac:dyDescent="0.25">
      <c r="A53" s="124" t="s">
        <v>63</v>
      </c>
      <c r="B53" s="20"/>
      <c r="C53" s="21"/>
      <c r="D53" s="21"/>
      <c r="E53" s="21"/>
      <c r="F53" s="100">
        <f t="shared" si="5"/>
        <v>0</v>
      </c>
      <c r="G53" s="100"/>
      <c r="H53" s="100"/>
      <c r="I53" s="96"/>
      <c r="J53" s="154"/>
      <c r="K53" s="167"/>
      <c r="L53" s="226">
        <f>C53-K53</f>
        <v>0</v>
      </c>
      <c r="M53" s="217"/>
      <c r="N53" s="217"/>
      <c r="O53" s="217"/>
    </row>
    <row r="54" spans="1:15" x14ac:dyDescent="0.25">
      <c r="A54" s="124" t="s">
        <v>64</v>
      </c>
      <c r="B54" s="135"/>
      <c r="C54" s="22"/>
      <c r="D54" s="22"/>
      <c r="E54" s="22"/>
      <c r="F54" s="100">
        <f t="shared" si="5"/>
        <v>0</v>
      </c>
      <c r="G54" s="100"/>
      <c r="H54" s="100"/>
      <c r="I54" s="97"/>
      <c r="J54" s="155"/>
      <c r="K54" s="167"/>
      <c r="L54" s="226">
        <f>C54-K54</f>
        <v>0</v>
      </c>
      <c r="M54" s="217"/>
      <c r="N54" s="217"/>
      <c r="O54" s="217"/>
    </row>
    <row r="55" spans="1:15" s="46" customFormat="1" x14ac:dyDescent="0.25">
      <c r="A55" s="124" t="s">
        <v>65</v>
      </c>
      <c r="B55" s="135"/>
      <c r="C55" s="22"/>
      <c r="D55" s="22"/>
      <c r="E55" s="22"/>
      <c r="F55" s="100">
        <f t="shared" si="5"/>
        <v>0</v>
      </c>
      <c r="G55" s="100"/>
      <c r="H55" s="100"/>
      <c r="I55" s="97"/>
      <c r="J55" s="155"/>
      <c r="K55" s="167"/>
      <c r="L55" s="226">
        <f>C55-K55</f>
        <v>0</v>
      </c>
      <c r="M55" s="253"/>
      <c r="N55" s="253"/>
      <c r="O55" s="253"/>
    </row>
    <row r="56" spans="1:15" s="46" customFormat="1" ht="16.5" thickBot="1" x14ac:dyDescent="0.3">
      <c r="A56" s="44"/>
      <c r="B56" s="73" t="s">
        <v>157</v>
      </c>
      <c r="C56" s="23">
        <f>SUM(C48:C55)</f>
        <v>75000</v>
      </c>
      <c r="D56" s="23">
        <f t="shared" ref="D56:F56" si="6">SUM(D48:D55)</f>
        <v>0</v>
      </c>
      <c r="E56" s="23">
        <f t="shared" si="6"/>
        <v>0</v>
      </c>
      <c r="F56" s="23">
        <f t="shared" si="6"/>
        <v>75000</v>
      </c>
      <c r="G56" s="23">
        <f>SUM(G49:G55)</f>
        <v>85000</v>
      </c>
      <c r="H56" s="23"/>
      <c r="I56" s="88">
        <f>(I48*F48)+(I49*F49)+(I50*F50)+(I51*F51)+(I52*F52)+(I53*F53)+(I54*F54)+(I55*F55)</f>
        <v>37500</v>
      </c>
      <c r="J56" s="153"/>
      <c r="K56" s="164">
        <f>SUM(K48:K55)</f>
        <v>170000</v>
      </c>
      <c r="L56" s="227">
        <f>SUM(L48:L55)</f>
        <v>61006.8</v>
      </c>
      <c r="M56" s="253"/>
      <c r="N56" s="253"/>
      <c r="O56" s="253"/>
    </row>
    <row r="57" spans="1:15" ht="51" customHeight="1" thickBot="1" x14ac:dyDescent="0.3">
      <c r="A57" s="73" t="s">
        <v>66</v>
      </c>
      <c r="B57" s="356" t="s">
        <v>559</v>
      </c>
      <c r="C57" s="357"/>
      <c r="D57" s="357"/>
      <c r="E57" s="357"/>
      <c r="F57" s="357"/>
      <c r="G57" s="357"/>
      <c r="H57" s="357"/>
      <c r="I57" s="357"/>
      <c r="J57" s="357"/>
      <c r="K57" s="357"/>
      <c r="L57" s="357"/>
      <c r="M57" s="235"/>
      <c r="N57" s="235"/>
      <c r="O57" s="235"/>
    </row>
    <row r="58" spans="1:15" ht="32.25" thickBot="1" x14ac:dyDescent="0.3">
      <c r="A58" s="124" t="s">
        <v>67</v>
      </c>
      <c r="B58" s="20" t="s">
        <v>560</v>
      </c>
      <c r="C58" s="21">
        <v>10000</v>
      </c>
      <c r="D58" s="21"/>
      <c r="E58" s="21"/>
      <c r="F58" s="100">
        <f>C58</f>
        <v>10000</v>
      </c>
      <c r="G58" s="270">
        <v>20000</v>
      </c>
      <c r="H58" s="270">
        <v>51944.943015271398</v>
      </c>
      <c r="I58" s="96">
        <v>0.4</v>
      </c>
      <c r="J58" s="154"/>
      <c r="K58" s="267">
        <f>(C58+G58+H58)</f>
        <v>81944.94301527139</v>
      </c>
      <c r="L58" s="228">
        <f>(K58-M58-N58-O58)</f>
        <v>48597.303015271391</v>
      </c>
      <c r="M58" s="217">
        <v>10000</v>
      </c>
      <c r="N58" s="217"/>
      <c r="O58" s="217">
        <v>23347.64</v>
      </c>
    </row>
    <row r="59" spans="1:15" ht="72.75" customHeight="1" thickBot="1" x14ac:dyDescent="0.3">
      <c r="A59" s="124" t="s">
        <v>68</v>
      </c>
      <c r="B59" s="20" t="s">
        <v>582</v>
      </c>
      <c r="D59" s="21"/>
      <c r="E59" s="21"/>
      <c r="F59" s="100">
        <f>C60</f>
        <v>70000</v>
      </c>
      <c r="G59" s="270">
        <v>10000</v>
      </c>
      <c r="H59" s="270">
        <v>51944.943015271398</v>
      </c>
      <c r="J59" s="154"/>
      <c r="K59" s="271">
        <f>(C59+G59+H59)</f>
        <v>61944.943015271398</v>
      </c>
      <c r="L59" s="268">
        <f>(K59-M59-N59-O59)</f>
        <v>44886.283015271401</v>
      </c>
      <c r="M59" s="217"/>
      <c r="N59" s="217"/>
      <c r="O59" s="217">
        <v>17058.66</v>
      </c>
    </row>
    <row r="60" spans="1:15" ht="63" x14ac:dyDescent="0.25">
      <c r="A60" s="124" t="s">
        <v>69</v>
      </c>
      <c r="B60" s="20" t="s">
        <v>561</v>
      </c>
      <c r="C60" s="21">
        <v>70000</v>
      </c>
      <c r="D60" s="21"/>
      <c r="E60" s="21"/>
      <c r="F60" s="100" t="e">
        <f>#REF!</f>
        <v>#REF!</v>
      </c>
      <c r="G60" s="255"/>
      <c r="H60" s="100"/>
      <c r="I60" s="96">
        <v>0.8</v>
      </c>
      <c r="J60" s="154"/>
      <c r="K60" s="165">
        <v>70000</v>
      </c>
      <c r="L60" s="229">
        <f>(K60-M60)</f>
        <v>22000</v>
      </c>
      <c r="M60" s="217">
        <v>48000</v>
      </c>
      <c r="N60" s="217"/>
      <c r="O60" s="217"/>
    </row>
    <row r="61" spans="1:15" ht="63" x14ac:dyDescent="0.25">
      <c r="A61" s="124" t="s">
        <v>70</v>
      </c>
      <c r="B61" s="20" t="s">
        <v>583</v>
      </c>
      <c r="C61" s="21"/>
      <c r="D61" s="21"/>
      <c r="E61" s="21"/>
      <c r="F61" s="100">
        <f t="shared" ref="F61:F65" si="7">C61</f>
        <v>0</v>
      </c>
      <c r="G61" s="270">
        <v>20000</v>
      </c>
      <c r="H61" s="100"/>
      <c r="I61" s="96"/>
      <c r="J61" s="154"/>
      <c r="K61" s="165">
        <v>20000</v>
      </c>
      <c r="L61" s="269">
        <f>(K61-M61-N61-O61)</f>
        <v>20000</v>
      </c>
      <c r="M61" s="217">
        <v>0</v>
      </c>
      <c r="N61" s="217">
        <v>0</v>
      </c>
      <c r="O61" s="217">
        <v>0</v>
      </c>
    </row>
    <row r="62" spans="1:15" x14ac:dyDescent="0.25">
      <c r="A62" s="124" t="s">
        <v>71</v>
      </c>
      <c r="B62" s="20"/>
      <c r="C62" s="21"/>
      <c r="D62" s="21"/>
      <c r="E62" s="21"/>
      <c r="F62" s="100">
        <f t="shared" si="7"/>
        <v>0</v>
      </c>
      <c r="G62" s="100"/>
      <c r="H62" s="100"/>
      <c r="I62" s="96"/>
      <c r="J62" s="154"/>
      <c r="K62" s="165"/>
      <c r="L62" s="226"/>
      <c r="M62" s="217"/>
      <c r="N62" s="217"/>
      <c r="O62" s="217"/>
    </row>
    <row r="63" spans="1:15" x14ac:dyDescent="0.25">
      <c r="A63" s="124" t="s">
        <v>72</v>
      </c>
      <c r="B63" s="20"/>
      <c r="C63" s="21"/>
      <c r="D63" s="21"/>
      <c r="E63" s="21"/>
      <c r="F63" s="100">
        <f t="shared" si="7"/>
        <v>0</v>
      </c>
      <c r="G63" s="100"/>
      <c r="H63" s="100"/>
      <c r="I63" s="96"/>
      <c r="J63" s="154"/>
      <c r="K63" s="165"/>
      <c r="L63" s="226"/>
      <c r="M63" s="217"/>
      <c r="N63" s="217"/>
      <c r="O63" s="217"/>
    </row>
    <row r="64" spans="1:15" x14ac:dyDescent="0.25">
      <c r="A64" s="124" t="s">
        <v>73</v>
      </c>
      <c r="B64" s="135"/>
      <c r="C64" s="22"/>
      <c r="D64" s="22"/>
      <c r="E64" s="22"/>
      <c r="F64" s="100">
        <f t="shared" si="7"/>
        <v>0</v>
      </c>
      <c r="G64" s="100"/>
      <c r="H64" s="100"/>
      <c r="I64" s="97"/>
      <c r="J64" s="155"/>
      <c r="K64" s="165"/>
      <c r="L64" s="226"/>
      <c r="M64" s="217"/>
      <c r="N64" s="217"/>
      <c r="O64" s="217"/>
    </row>
    <row r="65" spans="1:15" x14ac:dyDescent="0.25">
      <c r="A65" s="124" t="s">
        <v>74</v>
      </c>
      <c r="B65" s="135"/>
      <c r="C65" s="22"/>
      <c r="D65" s="22"/>
      <c r="E65" s="22"/>
      <c r="F65" s="100">
        <f t="shared" si="7"/>
        <v>0</v>
      </c>
      <c r="G65" s="100"/>
      <c r="H65" s="100"/>
      <c r="I65" s="97"/>
      <c r="J65" s="155"/>
      <c r="K65" s="165"/>
      <c r="L65" s="226"/>
      <c r="M65" s="217"/>
      <c r="N65" s="217"/>
      <c r="O65" s="217"/>
    </row>
    <row r="66" spans="1:15" ht="16.5" thickBot="1" x14ac:dyDescent="0.3">
      <c r="B66" s="73" t="s">
        <v>157</v>
      </c>
      <c r="C66" s="25">
        <f>SUM(C58:C65)</f>
        <v>80000</v>
      </c>
      <c r="D66" s="25">
        <f t="shared" ref="D66:F66" si="8">SUM(D58:D65)</f>
        <v>0</v>
      </c>
      <c r="E66" s="25">
        <f t="shared" si="8"/>
        <v>0</v>
      </c>
      <c r="F66" s="25" t="e">
        <f t="shared" si="8"/>
        <v>#REF!</v>
      </c>
      <c r="G66" s="25">
        <f>SUM(G58:G65)</f>
        <v>50000</v>
      </c>
      <c r="H66" s="25"/>
      <c r="I66" s="88" t="e">
        <f>(I58*F58)+(I60*F59)+(#REF!*F60)+(I61*F61)+(I62*F62)+(I63*F63)+(I64*F64)+(I65*F65)</f>
        <v>#REF!</v>
      </c>
      <c r="J66" s="153"/>
      <c r="K66" s="166">
        <f>SUM(K58:K65)</f>
        <v>233889.88603054278</v>
      </c>
      <c r="L66" s="227">
        <f>SUM(L58:L65)</f>
        <v>135483.58603054279</v>
      </c>
      <c r="M66" s="217"/>
      <c r="N66" s="217"/>
      <c r="O66" s="217"/>
    </row>
    <row r="67" spans="1:15" ht="51" hidden="1" customHeight="1" x14ac:dyDescent="0.25">
      <c r="A67" s="73" t="s">
        <v>75</v>
      </c>
      <c r="B67" s="344"/>
      <c r="C67" s="344"/>
      <c r="D67" s="344"/>
      <c r="E67" s="344"/>
      <c r="F67" s="344"/>
      <c r="G67" s="344"/>
      <c r="H67" s="344"/>
      <c r="I67" s="344"/>
      <c r="J67" s="344"/>
      <c r="M67" s="235"/>
      <c r="N67" s="235"/>
      <c r="O67" s="235"/>
    </row>
    <row r="68" spans="1:15" hidden="1" x14ac:dyDescent="0.25">
      <c r="A68" s="124" t="s">
        <v>76</v>
      </c>
      <c r="B68" s="20"/>
      <c r="C68" s="21"/>
      <c r="D68" s="21"/>
      <c r="E68" s="21"/>
      <c r="F68" s="100">
        <f>C68</f>
        <v>0</v>
      </c>
      <c r="G68" s="100"/>
      <c r="H68" s="100"/>
      <c r="I68" s="96"/>
      <c r="J68" s="86"/>
      <c r="M68" s="235"/>
      <c r="N68" s="235"/>
      <c r="O68" s="235"/>
    </row>
    <row r="69" spans="1:15" hidden="1" x14ac:dyDescent="0.25">
      <c r="A69" s="124" t="s">
        <v>77</v>
      </c>
      <c r="B69" s="20"/>
      <c r="C69" s="21"/>
      <c r="D69" s="21"/>
      <c r="E69" s="21"/>
      <c r="F69" s="100">
        <f t="shared" ref="F69:F75" si="9">C69</f>
        <v>0</v>
      </c>
      <c r="G69" s="100"/>
      <c r="H69" s="100"/>
      <c r="I69" s="96"/>
      <c r="J69" s="86"/>
      <c r="M69" s="235"/>
      <c r="N69" s="235"/>
      <c r="O69" s="235"/>
    </row>
    <row r="70" spans="1:15" hidden="1" x14ac:dyDescent="0.25">
      <c r="A70" s="124" t="s">
        <v>78</v>
      </c>
      <c r="B70" s="20"/>
      <c r="C70" s="21"/>
      <c r="D70" s="21"/>
      <c r="E70" s="21"/>
      <c r="F70" s="100">
        <f t="shared" si="9"/>
        <v>0</v>
      </c>
      <c r="G70" s="100"/>
      <c r="H70" s="100"/>
      <c r="I70" s="96"/>
      <c r="J70" s="86"/>
      <c r="M70" s="235"/>
      <c r="N70" s="235"/>
      <c r="O70" s="235"/>
    </row>
    <row r="71" spans="1:15" hidden="1" x14ac:dyDescent="0.25">
      <c r="A71" s="124" t="s">
        <v>79</v>
      </c>
      <c r="B71" s="20"/>
      <c r="C71" s="21"/>
      <c r="D71" s="21"/>
      <c r="E71" s="21"/>
      <c r="F71" s="100">
        <f t="shared" si="9"/>
        <v>0</v>
      </c>
      <c r="G71" s="100"/>
      <c r="H71" s="100"/>
      <c r="I71" s="96"/>
      <c r="J71" s="86"/>
      <c r="M71" s="235"/>
      <c r="N71" s="235"/>
      <c r="O71" s="235"/>
    </row>
    <row r="72" spans="1:15" s="46" customFormat="1" hidden="1" x14ac:dyDescent="0.25">
      <c r="A72" s="124" t="s">
        <v>80</v>
      </c>
      <c r="B72" s="20"/>
      <c r="C72" s="21"/>
      <c r="D72" s="21"/>
      <c r="E72" s="21"/>
      <c r="F72" s="100">
        <f t="shared" si="9"/>
        <v>0</v>
      </c>
      <c r="G72" s="100"/>
      <c r="H72" s="100"/>
      <c r="I72" s="96"/>
      <c r="J72" s="86"/>
      <c r="M72" s="236"/>
      <c r="N72" s="236"/>
      <c r="O72" s="236"/>
    </row>
    <row r="73" spans="1:15" hidden="1" x14ac:dyDescent="0.25">
      <c r="A73" s="124" t="s">
        <v>81</v>
      </c>
      <c r="B73" s="20"/>
      <c r="C73" s="21"/>
      <c r="D73" s="21"/>
      <c r="E73" s="21"/>
      <c r="F73" s="100">
        <f t="shared" si="9"/>
        <v>0</v>
      </c>
      <c r="G73" s="100"/>
      <c r="H73" s="100"/>
      <c r="I73" s="96"/>
      <c r="J73" s="86"/>
      <c r="M73" s="235"/>
      <c r="N73" s="235"/>
      <c r="O73" s="235"/>
    </row>
    <row r="74" spans="1:15" hidden="1" x14ac:dyDescent="0.25">
      <c r="A74" s="124" t="s">
        <v>82</v>
      </c>
      <c r="B74" s="135"/>
      <c r="C74" s="22"/>
      <c r="D74" s="22"/>
      <c r="E74" s="22"/>
      <c r="F74" s="100">
        <f t="shared" si="9"/>
        <v>0</v>
      </c>
      <c r="G74" s="100"/>
      <c r="H74" s="100"/>
      <c r="I74" s="97"/>
      <c r="J74" s="87"/>
      <c r="M74" s="235"/>
      <c r="N74" s="235"/>
      <c r="O74" s="235"/>
    </row>
    <row r="75" spans="1:15" hidden="1" x14ac:dyDescent="0.25">
      <c r="A75" s="124" t="s">
        <v>83</v>
      </c>
      <c r="B75" s="135"/>
      <c r="C75" s="22"/>
      <c r="D75" s="22"/>
      <c r="E75" s="22"/>
      <c r="F75" s="100">
        <f t="shared" si="9"/>
        <v>0</v>
      </c>
      <c r="G75" s="100"/>
      <c r="H75" s="100"/>
      <c r="I75" s="97"/>
      <c r="J75" s="87"/>
      <c r="M75" s="235"/>
      <c r="N75" s="235"/>
      <c r="O75" s="235"/>
    </row>
    <row r="76" spans="1:15" hidden="1" x14ac:dyDescent="0.25">
      <c r="B76" s="73" t="s">
        <v>157</v>
      </c>
      <c r="C76" s="25">
        <f>SUM(C68:C75)</f>
        <v>0</v>
      </c>
      <c r="D76" s="25">
        <f t="shared" ref="D76:F76" si="10">SUM(D68:D75)</f>
        <v>0</v>
      </c>
      <c r="E76" s="25">
        <f t="shared" si="10"/>
        <v>0</v>
      </c>
      <c r="F76" s="25">
        <f t="shared" si="10"/>
        <v>0</v>
      </c>
      <c r="G76" s="25"/>
      <c r="H76" s="25"/>
      <c r="I76" s="88">
        <f>(I68*F68)+(I69*F69)+(I70*F70)+(I71*F71)+(I72*F72)+(I73*F73)+(I74*F74)+(I75*F75)</f>
        <v>0</v>
      </c>
      <c r="J76" s="87"/>
      <c r="M76" s="235"/>
      <c r="N76" s="235"/>
      <c r="O76" s="235"/>
    </row>
    <row r="77" spans="1:15" ht="51" hidden="1" customHeight="1" x14ac:dyDescent="0.25">
      <c r="A77" s="73" t="s">
        <v>92</v>
      </c>
      <c r="B77" s="344"/>
      <c r="C77" s="344"/>
      <c r="D77" s="344"/>
      <c r="E77" s="344"/>
      <c r="F77" s="344"/>
      <c r="G77" s="344"/>
      <c r="H77" s="344"/>
      <c r="I77" s="344"/>
      <c r="J77" s="344"/>
      <c r="M77" s="235"/>
      <c r="N77" s="235"/>
      <c r="O77" s="235"/>
    </row>
    <row r="78" spans="1:15" hidden="1" x14ac:dyDescent="0.25">
      <c r="A78" s="124" t="s">
        <v>84</v>
      </c>
      <c r="B78" s="20"/>
      <c r="C78" s="21"/>
      <c r="D78" s="21"/>
      <c r="E78" s="21"/>
      <c r="F78" s="100">
        <f>C78</f>
        <v>0</v>
      </c>
      <c r="G78" s="100"/>
      <c r="H78" s="100"/>
      <c r="I78" s="96"/>
      <c r="J78" s="86"/>
      <c r="M78" s="235"/>
      <c r="N78" s="235"/>
      <c r="O78" s="235"/>
    </row>
    <row r="79" spans="1:15" hidden="1" x14ac:dyDescent="0.25">
      <c r="A79" s="124" t="s">
        <v>85</v>
      </c>
      <c r="B79" s="20"/>
      <c r="C79" s="21"/>
      <c r="D79" s="21"/>
      <c r="E79" s="21"/>
      <c r="F79" s="100">
        <f t="shared" ref="F79:F85" si="11">C79</f>
        <v>0</v>
      </c>
      <c r="G79" s="100"/>
      <c r="H79" s="100"/>
      <c r="I79" s="96"/>
      <c r="J79" s="86"/>
      <c r="M79" s="235"/>
      <c r="N79" s="235"/>
      <c r="O79" s="235"/>
    </row>
    <row r="80" spans="1:15" hidden="1" x14ac:dyDescent="0.25">
      <c r="A80" s="124" t="s">
        <v>86</v>
      </c>
      <c r="B80" s="20"/>
      <c r="C80" s="21"/>
      <c r="D80" s="21"/>
      <c r="E80" s="21"/>
      <c r="F80" s="100">
        <f t="shared" si="11"/>
        <v>0</v>
      </c>
      <c r="G80" s="100"/>
      <c r="H80" s="100"/>
      <c r="I80" s="96"/>
      <c r="J80" s="86"/>
      <c r="M80" s="235"/>
      <c r="N80" s="235"/>
      <c r="O80" s="235"/>
    </row>
    <row r="81" spans="1:15" hidden="1" x14ac:dyDescent="0.25">
      <c r="A81" s="124" t="s">
        <v>87</v>
      </c>
      <c r="B81" s="20"/>
      <c r="C81" s="21"/>
      <c r="D81" s="21"/>
      <c r="E81" s="21"/>
      <c r="F81" s="100">
        <f t="shared" si="11"/>
        <v>0</v>
      </c>
      <c r="G81" s="100"/>
      <c r="H81" s="100"/>
      <c r="I81" s="96"/>
      <c r="J81" s="86"/>
      <c r="M81" s="235"/>
      <c r="N81" s="235"/>
      <c r="O81" s="235"/>
    </row>
    <row r="82" spans="1:15" hidden="1" x14ac:dyDescent="0.25">
      <c r="A82" s="124" t="s">
        <v>88</v>
      </c>
      <c r="B82" s="20"/>
      <c r="C82" s="21"/>
      <c r="D82" s="21"/>
      <c r="E82" s="21"/>
      <c r="F82" s="100">
        <f t="shared" si="11"/>
        <v>0</v>
      </c>
      <c r="G82" s="100"/>
      <c r="H82" s="100"/>
      <c r="I82" s="96"/>
      <c r="J82" s="86"/>
      <c r="M82" s="235"/>
      <c r="N82" s="235"/>
      <c r="O82" s="235"/>
    </row>
    <row r="83" spans="1:15" hidden="1" x14ac:dyDescent="0.25">
      <c r="A83" s="124" t="s">
        <v>89</v>
      </c>
      <c r="B83" s="20"/>
      <c r="C83" s="21"/>
      <c r="D83" s="21"/>
      <c r="E83" s="21"/>
      <c r="F83" s="100">
        <f t="shared" si="11"/>
        <v>0</v>
      </c>
      <c r="G83" s="100"/>
      <c r="H83" s="100"/>
      <c r="I83" s="96"/>
      <c r="J83" s="86"/>
      <c r="M83" s="235"/>
      <c r="N83" s="235"/>
      <c r="O83" s="235"/>
    </row>
    <row r="84" spans="1:15" hidden="1" x14ac:dyDescent="0.25">
      <c r="A84" s="124" t="s">
        <v>90</v>
      </c>
      <c r="B84" s="135"/>
      <c r="C84" s="22"/>
      <c r="D84" s="22"/>
      <c r="E84" s="22"/>
      <c r="F84" s="100">
        <f t="shared" si="11"/>
        <v>0</v>
      </c>
      <c r="G84" s="100"/>
      <c r="H84" s="100"/>
      <c r="I84" s="97"/>
      <c r="J84" s="87"/>
      <c r="M84" s="235"/>
      <c r="N84" s="235"/>
      <c r="O84" s="235"/>
    </row>
    <row r="85" spans="1:15" hidden="1" x14ac:dyDescent="0.25">
      <c r="A85" s="124" t="s">
        <v>91</v>
      </c>
      <c r="B85" s="135"/>
      <c r="C85" s="22"/>
      <c r="D85" s="22"/>
      <c r="E85" s="22"/>
      <c r="F85" s="100">
        <f t="shared" si="11"/>
        <v>0</v>
      </c>
      <c r="G85" s="100"/>
      <c r="H85" s="100"/>
      <c r="I85" s="97"/>
      <c r="J85" s="87"/>
      <c r="M85" s="235"/>
      <c r="N85" s="235"/>
      <c r="O85" s="235"/>
    </row>
    <row r="86" spans="1:15" hidden="1" x14ac:dyDescent="0.25">
      <c r="B86" s="73" t="s">
        <v>157</v>
      </c>
      <c r="C86" s="23">
        <f>SUM(C78:C85)</f>
        <v>0</v>
      </c>
      <c r="D86" s="23">
        <f t="shared" ref="D86:F86" si="12">SUM(D78:D85)</f>
        <v>0</v>
      </c>
      <c r="E86" s="23">
        <f t="shared" si="12"/>
        <v>0</v>
      </c>
      <c r="F86" s="23">
        <f t="shared" si="12"/>
        <v>0</v>
      </c>
      <c r="G86" s="23"/>
      <c r="H86" s="23"/>
      <c r="I86" s="88">
        <f>(I78*F78)+(I79*F79)+(I80*F80)+(I81*F81)+(I82*F82)+(I83*F83)+(I84*F84)+(I85*F85)</f>
        <v>0</v>
      </c>
      <c r="J86" s="87"/>
      <c r="M86" s="235"/>
      <c r="N86" s="235"/>
      <c r="O86" s="235"/>
    </row>
    <row r="87" spans="1:15" ht="15.75" customHeight="1" x14ac:dyDescent="0.25">
      <c r="A87" s="5"/>
      <c r="B87" s="15"/>
      <c r="C87" s="26"/>
      <c r="D87" s="26"/>
      <c r="E87" s="26"/>
      <c r="F87" s="26"/>
      <c r="G87" s="26"/>
      <c r="H87" s="26"/>
      <c r="I87" s="26"/>
      <c r="J87" s="15"/>
      <c r="M87" s="217"/>
      <c r="N87" s="217"/>
      <c r="O87" s="217"/>
    </row>
    <row r="88" spans="1:15" ht="51" customHeight="1" x14ac:dyDescent="0.25">
      <c r="A88" s="131" t="s">
        <v>93</v>
      </c>
      <c r="B88" s="359" t="s">
        <v>562</v>
      </c>
      <c r="C88" s="360"/>
      <c r="D88" s="360"/>
      <c r="E88" s="360"/>
      <c r="F88" s="360"/>
      <c r="G88" s="360"/>
      <c r="H88" s="360"/>
      <c r="I88" s="360"/>
      <c r="J88" s="360"/>
      <c r="K88" s="360"/>
      <c r="L88" s="360"/>
      <c r="M88" s="234"/>
      <c r="N88" s="234"/>
      <c r="O88" s="234"/>
    </row>
    <row r="89" spans="1:15" ht="51" customHeight="1" thickBot="1" x14ac:dyDescent="0.3">
      <c r="A89" s="75" t="s">
        <v>94</v>
      </c>
      <c r="B89" s="361" t="s">
        <v>563</v>
      </c>
      <c r="C89" s="362"/>
      <c r="D89" s="362"/>
      <c r="E89" s="362"/>
      <c r="F89" s="362"/>
      <c r="G89" s="362"/>
      <c r="H89" s="362"/>
      <c r="I89" s="362"/>
      <c r="J89" s="362"/>
      <c r="K89" s="362"/>
      <c r="L89" s="362"/>
      <c r="M89" s="237"/>
      <c r="N89" s="237"/>
      <c r="O89" s="237"/>
    </row>
    <row r="90" spans="1:15" ht="63.75" thickBot="1" x14ac:dyDescent="0.3">
      <c r="A90" s="43" t="s">
        <v>95</v>
      </c>
      <c r="B90" s="20" t="s">
        <v>564</v>
      </c>
      <c r="C90" s="21">
        <v>60000</v>
      </c>
      <c r="D90" s="132"/>
      <c r="E90" s="132"/>
      <c r="F90" s="133">
        <f>C90</f>
        <v>60000</v>
      </c>
      <c r="G90" s="198">
        <v>32500</v>
      </c>
      <c r="H90" s="193"/>
      <c r="I90" s="176">
        <v>0.4</v>
      </c>
      <c r="J90" s="182"/>
      <c r="K90" s="267">
        <f>(C90+G90)</f>
        <v>92500</v>
      </c>
      <c r="L90" s="225">
        <f>(K90-M90-N90-O90)</f>
        <v>71063</v>
      </c>
      <c r="M90" s="217">
        <v>0</v>
      </c>
      <c r="N90" s="217">
        <v>21437</v>
      </c>
      <c r="O90" s="217">
        <v>0</v>
      </c>
    </row>
    <row r="91" spans="1:15" ht="48" thickBot="1" x14ac:dyDescent="0.3">
      <c r="A91" s="43" t="s">
        <v>96</v>
      </c>
      <c r="B91" s="20" t="s">
        <v>584</v>
      </c>
      <c r="D91" s="21"/>
      <c r="E91" s="21"/>
      <c r="F91" s="100">
        <f>C92</f>
        <v>10000</v>
      </c>
      <c r="G91" s="21">
        <v>60000</v>
      </c>
      <c r="H91" s="192"/>
      <c r="I91" s="197"/>
      <c r="J91" s="199"/>
      <c r="K91" s="165">
        <v>60000</v>
      </c>
      <c r="L91" s="272">
        <f>(K91-M91-N91-O91)</f>
        <v>60000</v>
      </c>
      <c r="M91" s="217"/>
      <c r="N91" s="217"/>
      <c r="O91" s="217"/>
    </row>
    <row r="92" spans="1:15" ht="94.5" x14ac:dyDescent="0.25">
      <c r="A92" s="43" t="s">
        <v>97</v>
      </c>
      <c r="B92" s="20" t="s">
        <v>565</v>
      </c>
      <c r="C92" s="21">
        <v>10000</v>
      </c>
      <c r="D92" s="21"/>
      <c r="E92" s="21"/>
      <c r="F92" s="100" t="e">
        <f>#REF!</f>
        <v>#REF!</v>
      </c>
      <c r="G92" s="21">
        <v>20000</v>
      </c>
      <c r="H92" s="100"/>
      <c r="I92" s="134">
        <v>0.5</v>
      </c>
      <c r="J92" s="150"/>
      <c r="K92" s="273">
        <f>(C92+G92+H92)</f>
        <v>30000</v>
      </c>
      <c r="L92" s="226">
        <f>(K92-M92-N92-O92)</f>
        <v>20000</v>
      </c>
      <c r="M92" s="217">
        <v>10000</v>
      </c>
      <c r="N92" s="217"/>
      <c r="O92" s="217"/>
    </row>
    <row r="93" spans="1:15" x14ac:dyDescent="0.25">
      <c r="A93" s="43" t="s">
        <v>98</v>
      </c>
      <c r="B93" s="130"/>
      <c r="C93" s="21"/>
      <c r="D93" s="21"/>
      <c r="E93" s="21"/>
      <c r="F93" s="100">
        <f t="shared" ref="F93:F97" si="13">C93</f>
        <v>0</v>
      </c>
      <c r="G93" s="100"/>
      <c r="H93" s="100"/>
      <c r="I93" s="96"/>
      <c r="J93" s="150"/>
      <c r="K93" s="165"/>
      <c r="L93" s="226">
        <f>C93-K93</f>
        <v>0</v>
      </c>
      <c r="M93" s="217"/>
      <c r="N93" s="217"/>
      <c r="O93" s="217"/>
    </row>
    <row r="94" spans="1:15" x14ac:dyDescent="0.25">
      <c r="A94" s="43" t="s">
        <v>99</v>
      </c>
      <c r="B94" s="130"/>
      <c r="C94" s="21"/>
      <c r="D94" s="21"/>
      <c r="E94" s="21"/>
      <c r="F94" s="100">
        <f t="shared" si="13"/>
        <v>0</v>
      </c>
      <c r="G94" s="100"/>
      <c r="H94" s="100"/>
      <c r="I94" s="96"/>
      <c r="J94" s="150"/>
      <c r="K94" s="165"/>
      <c r="L94" s="226">
        <f>C94-K94</f>
        <v>0</v>
      </c>
      <c r="M94" s="217"/>
      <c r="N94" s="217"/>
      <c r="O94" s="217"/>
    </row>
    <row r="95" spans="1:15" x14ac:dyDescent="0.25">
      <c r="A95" s="43" t="s">
        <v>100</v>
      </c>
      <c r="B95" s="130"/>
      <c r="C95" s="21"/>
      <c r="D95" s="21"/>
      <c r="E95" s="21"/>
      <c r="F95" s="100">
        <f t="shared" si="13"/>
        <v>0</v>
      </c>
      <c r="G95" s="100"/>
      <c r="H95" s="100"/>
      <c r="I95" s="96"/>
      <c r="J95" s="150"/>
      <c r="K95" s="165"/>
      <c r="L95" s="226">
        <f>C95-K95</f>
        <v>0</v>
      </c>
      <c r="M95" s="217"/>
      <c r="N95" s="217"/>
      <c r="O95" s="217"/>
    </row>
    <row r="96" spans="1:15" x14ac:dyDescent="0.25">
      <c r="A96" s="43" t="s">
        <v>101</v>
      </c>
      <c r="B96" s="136"/>
      <c r="C96" s="22"/>
      <c r="D96" s="22"/>
      <c r="E96" s="22"/>
      <c r="F96" s="100">
        <f t="shared" si="13"/>
        <v>0</v>
      </c>
      <c r="G96" s="100"/>
      <c r="H96" s="100"/>
      <c r="I96" s="97"/>
      <c r="J96" s="151"/>
      <c r="K96" s="165"/>
      <c r="L96" s="226">
        <f>C96-K96</f>
        <v>0</v>
      </c>
      <c r="M96" s="217"/>
      <c r="N96" s="217"/>
      <c r="O96" s="217"/>
    </row>
    <row r="97" spans="1:15" x14ac:dyDescent="0.25">
      <c r="A97" s="43" t="s">
        <v>102</v>
      </c>
      <c r="B97" s="136"/>
      <c r="C97" s="22"/>
      <c r="D97" s="22"/>
      <c r="E97" s="22"/>
      <c r="F97" s="100">
        <f t="shared" si="13"/>
        <v>0</v>
      </c>
      <c r="G97" s="100"/>
      <c r="H97" s="100"/>
      <c r="I97" s="97"/>
      <c r="J97" s="151"/>
      <c r="K97" s="165"/>
      <c r="L97" s="226">
        <f>C97-K97</f>
        <v>0</v>
      </c>
      <c r="M97" s="217"/>
      <c r="N97" s="217"/>
      <c r="O97" s="217"/>
    </row>
    <row r="98" spans="1:15" ht="16.5" thickBot="1" x14ac:dyDescent="0.3">
      <c r="A98" s="144"/>
      <c r="B98" s="75" t="s">
        <v>157</v>
      </c>
      <c r="C98" s="23">
        <f>SUM(C90:C97)</f>
        <v>70000</v>
      </c>
      <c r="D98" s="23">
        <f t="shared" ref="D98:F98" si="14">SUM(D90:D97)</f>
        <v>0</v>
      </c>
      <c r="E98" s="23">
        <f t="shared" si="14"/>
        <v>0</v>
      </c>
      <c r="F98" s="23" t="e">
        <f t="shared" si="14"/>
        <v>#REF!</v>
      </c>
      <c r="G98" s="23">
        <f>SUM(G90:G97)</f>
        <v>112500</v>
      </c>
      <c r="H98" s="23"/>
      <c r="I98" s="88" t="e">
        <f>(I90*F90)+(I92*F91)+(#REF!*F92)+(I93*F93)+(I94*F94)+(I95*F95)+(I96*F96)+(I97*F97)</f>
        <v>#REF!</v>
      </c>
      <c r="J98" s="157"/>
      <c r="K98" s="166">
        <f>SUM(K90:K97)</f>
        <v>182500</v>
      </c>
      <c r="L98" s="227">
        <f>SUM(L90:L97)</f>
        <v>151063</v>
      </c>
      <c r="M98" s="234"/>
      <c r="N98" s="234"/>
      <c r="O98" s="234"/>
    </row>
    <row r="99" spans="1:15" ht="51" customHeight="1" thickBot="1" x14ac:dyDescent="0.3">
      <c r="A99" s="91" t="s">
        <v>7</v>
      </c>
      <c r="B99" s="363" t="s">
        <v>566</v>
      </c>
      <c r="C99" s="364"/>
      <c r="D99" s="364"/>
      <c r="E99" s="364"/>
      <c r="F99" s="364"/>
      <c r="G99" s="364"/>
      <c r="H99" s="364"/>
      <c r="I99" s="364"/>
      <c r="J99" s="364"/>
      <c r="K99" s="364"/>
      <c r="L99" s="364"/>
      <c r="M99" s="239"/>
      <c r="N99" s="240"/>
      <c r="O99" s="241"/>
    </row>
    <row r="100" spans="1:15" ht="47.25" x14ac:dyDescent="0.25">
      <c r="A100" s="124" t="s">
        <v>103</v>
      </c>
      <c r="B100" s="20" t="s">
        <v>567</v>
      </c>
      <c r="C100" s="21">
        <v>7500</v>
      </c>
      <c r="D100" s="21"/>
      <c r="E100" s="21"/>
      <c r="F100" s="100">
        <f>C100</f>
        <v>7500</v>
      </c>
      <c r="G100" s="100"/>
      <c r="H100" s="21">
        <v>53067.535185745801</v>
      </c>
      <c r="I100" s="96">
        <v>0.5</v>
      </c>
      <c r="J100" s="154"/>
      <c r="K100" s="267">
        <f>(C100+H100)</f>
        <v>60567.535185745801</v>
      </c>
      <c r="L100" s="230">
        <f>(K100-M100-N100-O100)</f>
        <v>60567.535185745801</v>
      </c>
      <c r="M100" s="217"/>
      <c r="N100" s="217"/>
      <c r="O100" s="217"/>
    </row>
    <row r="101" spans="1:15" ht="47.25" x14ac:dyDescent="0.25">
      <c r="A101" s="124" t="s">
        <v>104</v>
      </c>
      <c r="B101" s="20" t="s">
        <v>568</v>
      </c>
      <c r="C101" s="21"/>
      <c r="D101" s="21"/>
      <c r="E101" s="21"/>
      <c r="F101" s="100">
        <f t="shared" ref="F101:F107" si="15">C101</f>
        <v>0</v>
      </c>
      <c r="G101" s="100"/>
      <c r="H101" s="21">
        <v>67572.9455410886</v>
      </c>
      <c r="I101" s="96">
        <v>0.5</v>
      </c>
      <c r="J101" s="154"/>
      <c r="K101" s="209">
        <f>(C101+G101+H101)</f>
        <v>67572.9455410886</v>
      </c>
      <c r="L101" s="198">
        <f>(K101-M101-N101-O101)</f>
        <v>67572.9455410886</v>
      </c>
      <c r="M101" s="217"/>
      <c r="N101" s="217"/>
      <c r="O101" s="217"/>
    </row>
    <row r="102" spans="1:15" ht="78.75" x14ac:dyDescent="0.25">
      <c r="A102" s="124" t="s">
        <v>105</v>
      </c>
      <c r="B102" s="20" t="s">
        <v>569</v>
      </c>
      <c r="C102" s="21">
        <v>37000</v>
      </c>
      <c r="D102" s="21"/>
      <c r="E102" s="21"/>
      <c r="F102" s="100">
        <f t="shared" si="15"/>
        <v>37000</v>
      </c>
      <c r="G102" s="100"/>
      <c r="H102" s="100"/>
      <c r="I102" s="96">
        <v>0.5</v>
      </c>
      <c r="J102" s="154"/>
      <c r="K102" s="273">
        <f>(C102+G102+H102)</f>
        <v>37000</v>
      </c>
      <c r="L102" s="231">
        <f>(K102-M102-N102-O102)</f>
        <v>37000</v>
      </c>
      <c r="M102" s="217"/>
      <c r="N102" s="217"/>
      <c r="O102" s="217"/>
    </row>
    <row r="103" spans="1:15" ht="47.25" x14ac:dyDescent="0.25">
      <c r="A103" s="124" t="s">
        <v>106</v>
      </c>
      <c r="B103" s="20" t="s">
        <v>570</v>
      </c>
      <c r="C103" s="21">
        <v>5000</v>
      </c>
      <c r="D103" s="21"/>
      <c r="E103" s="21"/>
      <c r="F103" s="100">
        <f t="shared" si="15"/>
        <v>5000</v>
      </c>
      <c r="G103" s="100"/>
      <c r="H103" s="21">
        <v>15000</v>
      </c>
      <c r="I103" s="96">
        <v>0.4</v>
      </c>
      <c r="J103" s="154"/>
      <c r="K103" s="273">
        <f>(C103+G103+H103)</f>
        <v>20000</v>
      </c>
      <c r="L103" s="231">
        <f>(K103-M103-N103-O103)</f>
        <v>20000</v>
      </c>
      <c r="M103" s="217"/>
      <c r="N103" s="217"/>
      <c r="O103" s="217"/>
    </row>
    <row r="104" spans="1:15" x14ac:dyDescent="0.25">
      <c r="A104" s="124" t="s">
        <v>107</v>
      </c>
      <c r="B104" s="20"/>
      <c r="C104" s="21"/>
      <c r="D104" s="21"/>
      <c r="E104" s="21"/>
      <c r="F104" s="100">
        <f t="shared" si="15"/>
        <v>0</v>
      </c>
      <c r="G104" s="100"/>
      <c r="H104" s="100"/>
      <c r="I104" s="96"/>
      <c r="J104" s="154"/>
      <c r="K104" s="165"/>
      <c r="L104" s="231">
        <f>C104-K104</f>
        <v>0</v>
      </c>
      <c r="M104" s="217"/>
      <c r="N104" s="217"/>
      <c r="O104" s="217"/>
    </row>
    <row r="105" spans="1:15" x14ac:dyDescent="0.25">
      <c r="A105" s="124" t="s">
        <v>108</v>
      </c>
      <c r="B105" s="20"/>
      <c r="C105" s="21"/>
      <c r="D105" s="21"/>
      <c r="E105" s="21"/>
      <c r="F105" s="100">
        <f t="shared" si="15"/>
        <v>0</v>
      </c>
      <c r="G105" s="100"/>
      <c r="H105" s="100"/>
      <c r="I105" s="96"/>
      <c r="J105" s="154"/>
      <c r="K105" s="165"/>
      <c r="L105" s="231">
        <f>C105-K105</f>
        <v>0</v>
      </c>
      <c r="M105" s="217"/>
      <c r="N105" s="217"/>
      <c r="O105" s="217"/>
    </row>
    <row r="106" spans="1:15" x14ac:dyDescent="0.25">
      <c r="A106" s="124" t="s">
        <v>109</v>
      </c>
      <c r="B106" s="135"/>
      <c r="C106" s="22"/>
      <c r="D106" s="22"/>
      <c r="E106" s="22"/>
      <c r="F106" s="100">
        <f t="shared" si="15"/>
        <v>0</v>
      </c>
      <c r="G106" s="100"/>
      <c r="H106" s="100"/>
      <c r="I106" s="97"/>
      <c r="J106" s="155"/>
      <c r="K106" s="165"/>
      <c r="L106" s="231">
        <f>C106-K106</f>
        <v>0</v>
      </c>
      <c r="M106" s="217"/>
      <c r="N106" s="217"/>
      <c r="O106" s="217"/>
    </row>
    <row r="107" spans="1:15" x14ac:dyDescent="0.25">
      <c r="A107" s="124" t="s">
        <v>110</v>
      </c>
      <c r="B107" s="135"/>
      <c r="C107" s="22"/>
      <c r="D107" s="22"/>
      <c r="E107" s="22"/>
      <c r="F107" s="100">
        <f t="shared" si="15"/>
        <v>0</v>
      </c>
      <c r="G107" s="100"/>
      <c r="H107" s="100"/>
      <c r="I107" s="97"/>
      <c r="J107" s="155"/>
      <c r="K107" s="165"/>
      <c r="L107" s="231">
        <f>C107-K107</f>
        <v>0</v>
      </c>
      <c r="M107" s="217"/>
      <c r="N107" s="217"/>
      <c r="O107" s="217"/>
    </row>
    <row r="108" spans="1:15" ht="16.5" thickBot="1" x14ac:dyDescent="0.3">
      <c r="B108" s="73" t="s">
        <v>157</v>
      </c>
      <c r="C108" s="23">
        <f>SUM(C100:C107)</f>
        <v>49500</v>
      </c>
      <c r="D108" s="23">
        <f t="shared" ref="D108:F108" si="16">SUM(D100:D107)</f>
        <v>0</v>
      </c>
      <c r="E108" s="23">
        <f t="shared" si="16"/>
        <v>0</v>
      </c>
      <c r="F108" s="23">
        <f t="shared" si="16"/>
        <v>49500</v>
      </c>
      <c r="G108" s="23"/>
      <c r="H108" s="23">
        <f>SUM(H100:H107)</f>
        <v>135640.48072683439</v>
      </c>
      <c r="I108" s="88">
        <f>(I100*F100)+(I101*F101)+(I102*F102)+(I103*F103)+(I104*F104)+(I105*F105)+(I106*F106)+(I107*F107)</f>
        <v>24250</v>
      </c>
      <c r="J108" s="153"/>
      <c r="K108" s="166">
        <f>SUM(K100:K107)</f>
        <v>185140.48072683439</v>
      </c>
      <c r="L108" s="232">
        <f>SUM(L100:L107)</f>
        <v>185140.48072683439</v>
      </c>
      <c r="M108" s="217"/>
      <c r="N108" s="217"/>
      <c r="O108" s="217"/>
    </row>
    <row r="109" spans="1:15" ht="51" hidden="1" customHeight="1" x14ac:dyDescent="0.25">
      <c r="A109" s="73" t="s">
        <v>111</v>
      </c>
      <c r="B109" s="358"/>
      <c r="C109" s="358"/>
      <c r="D109" s="358"/>
      <c r="E109" s="358"/>
      <c r="F109" s="358"/>
      <c r="G109" s="358"/>
      <c r="H109" s="358"/>
      <c r="I109" s="358"/>
      <c r="J109" s="358"/>
      <c r="M109" s="235"/>
      <c r="N109" s="235"/>
      <c r="O109" s="235"/>
    </row>
    <row r="110" spans="1:15" hidden="1" x14ac:dyDescent="0.25">
      <c r="A110" s="124" t="s">
        <v>112</v>
      </c>
      <c r="B110" s="20"/>
      <c r="C110" s="21"/>
      <c r="D110" s="21"/>
      <c r="E110" s="21"/>
      <c r="F110" s="100">
        <f>C110</f>
        <v>0</v>
      </c>
      <c r="G110" s="100"/>
      <c r="H110" s="100"/>
      <c r="I110" s="96"/>
      <c r="J110" s="86"/>
      <c r="M110" s="235"/>
      <c r="N110" s="235"/>
      <c r="O110" s="235"/>
    </row>
    <row r="111" spans="1:15" hidden="1" x14ac:dyDescent="0.25">
      <c r="A111" s="124" t="s">
        <v>113</v>
      </c>
      <c r="B111" s="20"/>
      <c r="C111" s="21"/>
      <c r="D111" s="21"/>
      <c r="E111" s="21"/>
      <c r="F111" s="100">
        <f t="shared" ref="F111:F117" si="17">C111</f>
        <v>0</v>
      </c>
      <c r="G111" s="100"/>
      <c r="H111" s="100"/>
      <c r="I111" s="96"/>
      <c r="J111" s="86"/>
      <c r="M111" s="235"/>
      <c r="N111" s="235"/>
      <c r="O111" s="235"/>
    </row>
    <row r="112" spans="1:15" hidden="1" x14ac:dyDescent="0.25">
      <c r="A112" s="124" t="s">
        <v>114</v>
      </c>
      <c r="B112" s="20"/>
      <c r="C112" s="21"/>
      <c r="D112" s="21"/>
      <c r="E112" s="21"/>
      <c r="F112" s="100">
        <f t="shared" si="17"/>
        <v>0</v>
      </c>
      <c r="G112" s="100"/>
      <c r="H112" s="100"/>
      <c r="I112" s="96"/>
      <c r="J112" s="86"/>
      <c r="M112" s="235"/>
      <c r="N112" s="235"/>
      <c r="O112" s="235"/>
    </row>
    <row r="113" spans="1:15" hidden="1" x14ac:dyDescent="0.25">
      <c r="A113" s="124" t="s">
        <v>115</v>
      </c>
      <c r="B113" s="20"/>
      <c r="C113" s="21"/>
      <c r="D113" s="21"/>
      <c r="E113" s="21"/>
      <c r="F113" s="100">
        <f t="shared" si="17"/>
        <v>0</v>
      </c>
      <c r="G113" s="100"/>
      <c r="H113" s="100"/>
      <c r="I113" s="96"/>
      <c r="J113" s="86"/>
      <c r="M113" s="235"/>
      <c r="N113" s="235"/>
      <c r="O113" s="235"/>
    </row>
    <row r="114" spans="1:15" hidden="1" x14ac:dyDescent="0.25">
      <c r="A114" s="124" t="s">
        <v>116</v>
      </c>
      <c r="B114" s="20"/>
      <c r="C114" s="21"/>
      <c r="D114" s="21"/>
      <c r="E114" s="21"/>
      <c r="F114" s="100">
        <f t="shared" si="17"/>
        <v>0</v>
      </c>
      <c r="G114" s="100"/>
      <c r="H114" s="100"/>
      <c r="I114" s="96"/>
      <c r="J114" s="86"/>
      <c r="M114" s="235"/>
      <c r="N114" s="235"/>
      <c r="O114" s="235"/>
    </row>
    <row r="115" spans="1:15" hidden="1" x14ac:dyDescent="0.25">
      <c r="A115" s="124" t="s">
        <v>117</v>
      </c>
      <c r="B115" s="20"/>
      <c r="C115" s="21"/>
      <c r="D115" s="21"/>
      <c r="E115" s="21"/>
      <c r="F115" s="100">
        <f t="shared" si="17"/>
        <v>0</v>
      </c>
      <c r="G115" s="100"/>
      <c r="H115" s="100"/>
      <c r="I115" s="96"/>
      <c r="J115" s="86"/>
      <c r="M115" s="235"/>
      <c r="N115" s="235"/>
      <c r="O115" s="235"/>
    </row>
    <row r="116" spans="1:15" hidden="1" x14ac:dyDescent="0.25">
      <c r="A116" s="124" t="s">
        <v>118</v>
      </c>
      <c r="B116" s="135"/>
      <c r="C116" s="22"/>
      <c r="D116" s="22"/>
      <c r="E116" s="22"/>
      <c r="F116" s="100">
        <f t="shared" si="17"/>
        <v>0</v>
      </c>
      <c r="G116" s="100"/>
      <c r="H116" s="100"/>
      <c r="I116" s="97"/>
      <c r="J116" s="87"/>
      <c r="M116" s="235"/>
      <c r="N116" s="235"/>
      <c r="O116" s="235"/>
    </row>
    <row r="117" spans="1:15" hidden="1" x14ac:dyDescent="0.25">
      <c r="A117" s="124" t="s">
        <v>119</v>
      </c>
      <c r="B117" s="135"/>
      <c r="C117" s="22"/>
      <c r="D117" s="22"/>
      <c r="E117" s="22"/>
      <c r="F117" s="100">
        <f t="shared" si="17"/>
        <v>0</v>
      </c>
      <c r="G117" s="100"/>
      <c r="H117" s="100"/>
      <c r="I117" s="97"/>
      <c r="J117" s="87"/>
      <c r="M117" s="235"/>
      <c r="N117" s="235"/>
      <c r="O117" s="235"/>
    </row>
    <row r="118" spans="1:15" hidden="1" x14ac:dyDescent="0.25">
      <c r="B118" s="73" t="s">
        <v>157</v>
      </c>
      <c r="C118" s="23">
        <f>SUM(C110:C117)</f>
        <v>0</v>
      </c>
      <c r="D118" s="23">
        <f t="shared" ref="D118:F118" si="18">SUM(D110:D117)</f>
        <v>0</v>
      </c>
      <c r="E118" s="23">
        <f t="shared" si="18"/>
        <v>0</v>
      </c>
      <c r="F118" s="23">
        <f t="shared" si="18"/>
        <v>0</v>
      </c>
      <c r="G118" s="23"/>
      <c r="H118" s="23"/>
      <c r="I118" s="88">
        <f>(I110*F110)+(I111*F111)+(I112*F112)+(I113*F113)+(I114*F114)+(I115*F115)+(I116*F116)+(I117*F117)</f>
        <v>0</v>
      </c>
      <c r="J118" s="87"/>
      <c r="M118" s="235"/>
      <c r="N118" s="235"/>
      <c r="O118" s="235"/>
    </row>
    <row r="119" spans="1:15" ht="15.75" hidden="1" customHeight="1" x14ac:dyDescent="0.25">
      <c r="A119" s="5"/>
      <c r="B119" s="15"/>
      <c r="C119" s="26"/>
      <c r="D119" s="26"/>
      <c r="E119" s="26"/>
      <c r="F119" s="26"/>
      <c r="G119" s="26"/>
      <c r="H119" s="26"/>
      <c r="I119" s="26"/>
      <c r="J119" s="49"/>
      <c r="M119" s="235"/>
      <c r="N119" s="235"/>
      <c r="O119" s="235"/>
    </row>
    <row r="120" spans="1:15" ht="51" hidden="1" customHeight="1" x14ac:dyDescent="0.25">
      <c r="A120" s="73" t="s">
        <v>120</v>
      </c>
      <c r="B120" s="351"/>
      <c r="C120" s="351"/>
      <c r="D120" s="351"/>
      <c r="E120" s="351"/>
      <c r="F120" s="351"/>
      <c r="G120" s="351"/>
      <c r="H120" s="351"/>
      <c r="I120" s="351"/>
      <c r="J120" s="351"/>
      <c r="M120" s="235"/>
      <c r="N120" s="235"/>
      <c r="O120" s="235"/>
    </row>
    <row r="121" spans="1:15" ht="51" hidden="1" customHeight="1" x14ac:dyDescent="0.25">
      <c r="A121" s="73" t="s">
        <v>121</v>
      </c>
      <c r="B121" s="344"/>
      <c r="C121" s="344"/>
      <c r="D121" s="344"/>
      <c r="E121" s="344"/>
      <c r="F121" s="344"/>
      <c r="G121" s="344"/>
      <c r="H121" s="344"/>
      <c r="I121" s="344"/>
      <c r="J121" s="344"/>
      <c r="M121" s="235"/>
      <c r="N121" s="235"/>
      <c r="O121" s="235"/>
    </row>
    <row r="122" spans="1:15" hidden="1" x14ac:dyDescent="0.25">
      <c r="A122" s="124" t="s">
        <v>122</v>
      </c>
      <c r="B122" s="20"/>
      <c r="C122" s="21"/>
      <c r="D122" s="21"/>
      <c r="E122" s="21"/>
      <c r="F122" s="100">
        <f>C122</f>
        <v>0</v>
      </c>
      <c r="G122" s="100"/>
      <c r="H122" s="100"/>
      <c r="I122" s="96"/>
      <c r="J122" s="86"/>
      <c r="M122" s="235"/>
      <c r="N122" s="235"/>
      <c r="O122" s="235"/>
    </row>
    <row r="123" spans="1:15" hidden="1" x14ac:dyDescent="0.25">
      <c r="A123" s="124" t="s">
        <v>123</v>
      </c>
      <c r="B123" s="20"/>
      <c r="C123" s="21"/>
      <c r="D123" s="21"/>
      <c r="E123" s="21"/>
      <c r="F123" s="100">
        <f t="shared" ref="F123:F129" si="19">C123</f>
        <v>0</v>
      </c>
      <c r="G123" s="100"/>
      <c r="H123" s="100"/>
      <c r="I123" s="96"/>
      <c r="J123" s="86"/>
      <c r="M123" s="235"/>
      <c r="N123" s="235"/>
      <c r="O123" s="235"/>
    </row>
    <row r="124" spans="1:15" hidden="1" x14ac:dyDescent="0.25">
      <c r="A124" s="124" t="s">
        <v>124</v>
      </c>
      <c r="B124" s="20"/>
      <c r="C124" s="21"/>
      <c r="D124" s="21"/>
      <c r="E124" s="21"/>
      <c r="F124" s="100">
        <f t="shared" si="19"/>
        <v>0</v>
      </c>
      <c r="G124" s="100"/>
      <c r="H124" s="100"/>
      <c r="I124" s="96"/>
      <c r="J124" s="86"/>
      <c r="M124" s="235"/>
      <c r="N124" s="235"/>
      <c r="O124" s="235"/>
    </row>
    <row r="125" spans="1:15" hidden="1" x14ac:dyDescent="0.25">
      <c r="A125" s="124" t="s">
        <v>125</v>
      </c>
      <c r="B125" s="20"/>
      <c r="C125" s="21"/>
      <c r="D125" s="21"/>
      <c r="E125" s="21"/>
      <c r="F125" s="100">
        <f t="shared" si="19"/>
        <v>0</v>
      </c>
      <c r="G125" s="100"/>
      <c r="H125" s="100"/>
      <c r="I125" s="96"/>
      <c r="J125" s="86"/>
      <c r="M125" s="235"/>
      <c r="N125" s="235"/>
      <c r="O125" s="235"/>
    </row>
    <row r="126" spans="1:15" hidden="1" x14ac:dyDescent="0.25">
      <c r="A126" s="124" t="s">
        <v>126</v>
      </c>
      <c r="B126" s="20"/>
      <c r="C126" s="21"/>
      <c r="D126" s="21"/>
      <c r="E126" s="21"/>
      <c r="F126" s="100">
        <f t="shared" si="19"/>
        <v>0</v>
      </c>
      <c r="G126" s="100"/>
      <c r="H126" s="100"/>
      <c r="I126" s="96"/>
      <c r="J126" s="86"/>
      <c r="M126" s="235"/>
      <c r="N126" s="235"/>
      <c r="O126" s="235"/>
    </row>
    <row r="127" spans="1:15" hidden="1" x14ac:dyDescent="0.25">
      <c r="A127" s="124" t="s">
        <v>127</v>
      </c>
      <c r="B127" s="20"/>
      <c r="C127" s="21"/>
      <c r="D127" s="21"/>
      <c r="E127" s="21"/>
      <c r="F127" s="100">
        <f t="shared" si="19"/>
        <v>0</v>
      </c>
      <c r="G127" s="100"/>
      <c r="H127" s="100"/>
      <c r="I127" s="96"/>
      <c r="J127" s="86"/>
      <c r="M127" s="235"/>
      <c r="N127" s="235"/>
      <c r="O127" s="235"/>
    </row>
    <row r="128" spans="1:15" hidden="1" x14ac:dyDescent="0.25">
      <c r="A128" s="124" t="s">
        <v>128</v>
      </c>
      <c r="B128" s="135"/>
      <c r="C128" s="22"/>
      <c r="D128" s="22"/>
      <c r="E128" s="22"/>
      <c r="F128" s="100">
        <f t="shared" si="19"/>
        <v>0</v>
      </c>
      <c r="G128" s="100"/>
      <c r="H128" s="100"/>
      <c r="I128" s="97"/>
      <c r="J128" s="87"/>
      <c r="M128" s="235"/>
      <c r="N128" s="235"/>
      <c r="O128" s="235"/>
    </row>
    <row r="129" spans="1:15" hidden="1" x14ac:dyDescent="0.25">
      <c r="A129" s="124" t="s">
        <v>129</v>
      </c>
      <c r="B129" s="135"/>
      <c r="C129" s="22"/>
      <c r="D129" s="22"/>
      <c r="E129" s="22"/>
      <c r="F129" s="100">
        <f t="shared" si="19"/>
        <v>0</v>
      </c>
      <c r="G129" s="100"/>
      <c r="H129" s="100"/>
      <c r="I129" s="97"/>
      <c r="J129" s="87"/>
      <c r="M129" s="235"/>
      <c r="N129" s="235"/>
      <c r="O129" s="235"/>
    </row>
    <row r="130" spans="1:15" hidden="1" x14ac:dyDescent="0.25">
      <c r="B130" s="73" t="s">
        <v>157</v>
      </c>
      <c r="C130" s="23">
        <f>SUM(C122:C129)</f>
        <v>0</v>
      </c>
      <c r="D130" s="23">
        <f t="shared" ref="D130:F130" si="20">SUM(D122:D129)</f>
        <v>0</v>
      </c>
      <c r="E130" s="23">
        <f t="shared" si="20"/>
        <v>0</v>
      </c>
      <c r="F130" s="25">
        <f t="shared" si="20"/>
        <v>0</v>
      </c>
      <c r="G130" s="25"/>
      <c r="H130" s="25"/>
      <c r="I130" s="88">
        <f>(I122*F122)+(I123*F123)+(I124*F124)+(I125*F125)+(I126*F126)+(I127*F127)+(I128*F128)+(I129*F129)</f>
        <v>0</v>
      </c>
      <c r="J130" s="87"/>
      <c r="M130" s="235"/>
      <c r="N130" s="235"/>
      <c r="O130" s="235"/>
    </row>
    <row r="131" spans="1:15" ht="51" hidden="1" customHeight="1" x14ac:dyDescent="0.25">
      <c r="A131" s="73" t="s">
        <v>130</v>
      </c>
      <c r="B131" s="344"/>
      <c r="C131" s="344"/>
      <c r="D131" s="344"/>
      <c r="E131" s="344"/>
      <c r="F131" s="344"/>
      <c r="G131" s="344"/>
      <c r="H131" s="344"/>
      <c r="I131" s="344"/>
      <c r="J131" s="344"/>
      <c r="M131" s="235"/>
      <c r="N131" s="235"/>
      <c r="O131" s="235"/>
    </row>
    <row r="132" spans="1:15" hidden="1" x14ac:dyDescent="0.25">
      <c r="A132" s="124" t="s">
        <v>131</v>
      </c>
      <c r="B132" s="20"/>
      <c r="C132" s="21"/>
      <c r="D132" s="21"/>
      <c r="E132" s="21"/>
      <c r="F132" s="100">
        <f>C132</f>
        <v>0</v>
      </c>
      <c r="G132" s="100"/>
      <c r="H132" s="100"/>
      <c r="I132" s="96"/>
      <c r="J132" s="86"/>
      <c r="M132" s="235"/>
      <c r="N132" s="235"/>
      <c r="O132" s="235"/>
    </row>
    <row r="133" spans="1:15" hidden="1" x14ac:dyDescent="0.25">
      <c r="A133" s="124" t="s">
        <v>132</v>
      </c>
      <c r="B133" s="20"/>
      <c r="C133" s="21"/>
      <c r="D133" s="21"/>
      <c r="E133" s="21"/>
      <c r="F133" s="100">
        <f t="shared" ref="F133:F139" si="21">C133</f>
        <v>0</v>
      </c>
      <c r="G133" s="100"/>
      <c r="H133" s="100"/>
      <c r="I133" s="96"/>
      <c r="J133" s="86"/>
      <c r="M133" s="235"/>
      <c r="N133" s="235"/>
      <c r="O133" s="235"/>
    </row>
    <row r="134" spans="1:15" hidden="1" x14ac:dyDescent="0.25">
      <c r="A134" s="124" t="s">
        <v>133</v>
      </c>
      <c r="B134" s="20"/>
      <c r="C134" s="21"/>
      <c r="D134" s="21"/>
      <c r="E134" s="21"/>
      <c r="F134" s="100">
        <f t="shared" si="21"/>
        <v>0</v>
      </c>
      <c r="G134" s="100"/>
      <c r="H134" s="100"/>
      <c r="I134" s="96"/>
      <c r="J134" s="86"/>
      <c r="M134" s="235"/>
      <c r="N134" s="235"/>
      <c r="O134" s="235"/>
    </row>
    <row r="135" spans="1:15" hidden="1" x14ac:dyDescent="0.25">
      <c r="A135" s="124" t="s">
        <v>134</v>
      </c>
      <c r="B135" s="20"/>
      <c r="C135" s="21"/>
      <c r="D135" s="21"/>
      <c r="E135" s="21"/>
      <c r="F135" s="100">
        <f t="shared" si="21"/>
        <v>0</v>
      </c>
      <c r="G135" s="100"/>
      <c r="H135" s="100"/>
      <c r="I135" s="96"/>
      <c r="J135" s="86"/>
      <c r="M135" s="235"/>
      <c r="N135" s="235"/>
      <c r="O135" s="235"/>
    </row>
    <row r="136" spans="1:15" hidden="1" x14ac:dyDescent="0.25">
      <c r="A136" s="124" t="s">
        <v>135</v>
      </c>
      <c r="B136" s="20"/>
      <c r="C136" s="21"/>
      <c r="D136" s="21"/>
      <c r="E136" s="21"/>
      <c r="F136" s="100">
        <f t="shared" si="21"/>
        <v>0</v>
      </c>
      <c r="G136" s="100"/>
      <c r="H136" s="100"/>
      <c r="I136" s="96"/>
      <c r="J136" s="86"/>
      <c r="M136" s="235"/>
      <c r="N136" s="235"/>
      <c r="O136" s="235"/>
    </row>
    <row r="137" spans="1:15" hidden="1" x14ac:dyDescent="0.25">
      <c r="A137" s="124" t="s">
        <v>136</v>
      </c>
      <c r="B137" s="20"/>
      <c r="C137" s="21"/>
      <c r="D137" s="21"/>
      <c r="E137" s="21"/>
      <c r="F137" s="100">
        <f t="shared" si="21"/>
        <v>0</v>
      </c>
      <c r="G137" s="100"/>
      <c r="H137" s="100"/>
      <c r="I137" s="96"/>
      <c r="J137" s="86"/>
      <c r="M137" s="235"/>
      <c r="N137" s="235"/>
      <c r="O137" s="235"/>
    </row>
    <row r="138" spans="1:15" hidden="1" x14ac:dyDescent="0.25">
      <c r="A138" s="124" t="s">
        <v>137</v>
      </c>
      <c r="B138" s="135"/>
      <c r="C138" s="22"/>
      <c r="D138" s="22"/>
      <c r="E138" s="22"/>
      <c r="F138" s="100">
        <f t="shared" si="21"/>
        <v>0</v>
      </c>
      <c r="G138" s="100"/>
      <c r="H138" s="100"/>
      <c r="I138" s="97"/>
      <c r="J138" s="87"/>
      <c r="M138" s="235"/>
      <c r="N138" s="235"/>
      <c r="O138" s="235"/>
    </row>
    <row r="139" spans="1:15" hidden="1" x14ac:dyDescent="0.25">
      <c r="A139" s="124" t="s">
        <v>138</v>
      </c>
      <c r="B139" s="135"/>
      <c r="C139" s="22"/>
      <c r="D139" s="22"/>
      <c r="E139" s="22"/>
      <c r="F139" s="100">
        <f t="shared" si="21"/>
        <v>0</v>
      </c>
      <c r="G139" s="100"/>
      <c r="H139" s="100"/>
      <c r="I139" s="97"/>
      <c r="J139" s="87"/>
      <c r="M139" s="235"/>
      <c r="N139" s="235"/>
      <c r="O139" s="235"/>
    </row>
    <row r="140" spans="1:15" hidden="1" x14ac:dyDescent="0.25">
      <c r="B140" s="73" t="s">
        <v>157</v>
      </c>
      <c r="C140" s="25">
        <f>SUM(C132:C139)</f>
        <v>0</v>
      </c>
      <c r="D140" s="25">
        <f t="shared" ref="D140:F140" si="22">SUM(D132:D139)</f>
        <v>0</v>
      </c>
      <c r="E140" s="25">
        <f t="shared" si="22"/>
        <v>0</v>
      </c>
      <c r="F140" s="25">
        <f t="shared" si="22"/>
        <v>0</v>
      </c>
      <c r="G140" s="25"/>
      <c r="H140" s="25"/>
      <c r="I140" s="88">
        <f>(I132*F132)+(I133*F133)+(I134*F134)+(I135*F135)+(I136*F136)+(I137*F137)+(I138*F138)+(I139*F139)</f>
        <v>0</v>
      </c>
      <c r="J140" s="87"/>
      <c r="M140" s="235"/>
      <c r="N140" s="235"/>
      <c r="O140" s="235"/>
    </row>
    <row r="141" spans="1:15" ht="51" hidden="1" customHeight="1" x14ac:dyDescent="0.25">
      <c r="A141" s="73" t="s">
        <v>139</v>
      </c>
      <c r="B141" s="344"/>
      <c r="C141" s="344"/>
      <c r="D141" s="344"/>
      <c r="E141" s="344"/>
      <c r="F141" s="344"/>
      <c r="G141" s="344"/>
      <c r="H141" s="344"/>
      <c r="I141" s="344"/>
      <c r="J141" s="344"/>
      <c r="M141" s="235"/>
      <c r="N141" s="235"/>
      <c r="O141" s="235"/>
    </row>
    <row r="142" spans="1:15" hidden="1" x14ac:dyDescent="0.25">
      <c r="A142" s="124" t="s">
        <v>140</v>
      </c>
      <c r="B142" s="20"/>
      <c r="C142" s="21"/>
      <c r="D142" s="21"/>
      <c r="E142" s="21"/>
      <c r="F142" s="100">
        <f>C142</f>
        <v>0</v>
      </c>
      <c r="G142" s="100"/>
      <c r="H142" s="100"/>
      <c r="I142" s="96"/>
      <c r="J142" s="86"/>
      <c r="M142" s="235"/>
      <c r="N142" s="235"/>
      <c r="O142" s="235"/>
    </row>
    <row r="143" spans="1:15" hidden="1" x14ac:dyDescent="0.25">
      <c r="A143" s="124" t="s">
        <v>141</v>
      </c>
      <c r="B143" s="20"/>
      <c r="C143" s="21"/>
      <c r="D143" s="21"/>
      <c r="E143" s="21"/>
      <c r="F143" s="100">
        <f t="shared" ref="F143:F149" si="23">C143</f>
        <v>0</v>
      </c>
      <c r="G143" s="100"/>
      <c r="H143" s="100"/>
      <c r="I143" s="96"/>
      <c r="J143" s="86"/>
      <c r="M143" s="235"/>
      <c r="N143" s="235"/>
      <c r="O143" s="235"/>
    </row>
    <row r="144" spans="1:15" hidden="1" x14ac:dyDescent="0.25">
      <c r="A144" s="124" t="s">
        <v>142</v>
      </c>
      <c r="B144" s="20"/>
      <c r="C144" s="21"/>
      <c r="D144" s="21"/>
      <c r="E144" s="21"/>
      <c r="F144" s="100">
        <f t="shared" si="23"/>
        <v>0</v>
      </c>
      <c r="G144" s="100"/>
      <c r="H144" s="100"/>
      <c r="I144" s="96"/>
      <c r="J144" s="86"/>
      <c r="M144" s="235"/>
      <c r="N144" s="235"/>
      <c r="O144" s="235"/>
    </row>
    <row r="145" spans="1:15" hidden="1" x14ac:dyDescent="0.25">
      <c r="A145" s="124" t="s">
        <v>143</v>
      </c>
      <c r="B145" s="20"/>
      <c r="C145" s="21"/>
      <c r="D145" s="21"/>
      <c r="E145" s="21"/>
      <c r="F145" s="100">
        <f t="shared" si="23"/>
        <v>0</v>
      </c>
      <c r="G145" s="100"/>
      <c r="H145" s="100"/>
      <c r="I145" s="96"/>
      <c r="J145" s="86"/>
      <c r="M145" s="235"/>
      <c r="N145" s="235"/>
      <c r="O145" s="235"/>
    </row>
    <row r="146" spans="1:15" hidden="1" x14ac:dyDescent="0.25">
      <c r="A146" s="124" t="s">
        <v>144</v>
      </c>
      <c r="B146" s="20"/>
      <c r="C146" s="21"/>
      <c r="D146" s="21"/>
      <c r="E146" s="21"/>
      <c r="F146" s="100">
        <f t="shared" si="23"/>
        <v>0</v>
      </c>
      <c r="G146" s="100"/>
      <c r="H146" s="100"/>
      <c r="I146" s="96"/>
      <c r="J146" s="86"/>
      <c r="M146" s="235"/>
      <c r="N146" s="235"/>
      <c r="O146" s="235"/>
    </row>
    <row r="147" spans="1:15" hidden="1" x14ac:dyDescent="0.25">
      <c r="A147" s="124" t="s">
        <v>145</v>
      </c>
      <c r="B147" s="20"/>
      <c r="C147" s="21"/>
      <c r="D147" s="21"/>
      <c r="E147" s="21"/>
      <c r="F147" s="100">
        <f t="shared" si="23"/>
        <v>0</v>
      </c>
      <c r="G147" s="100"/>
      <c r="H147" s="100"/>
      <c r="I147" s="96"/>
      <c r="J147" s="86"/>
      <c r="M147" s="235"/>
      <c r="N147" s="235"/>
      <c r="O147" s="235"/>
    </row>
    <row r="148" spans="1:15" hidden="1" x14ac:dyDescent="0.25">
      <c r="A148" s="124" t="s">
        <v>146</v>
      </c>
      <c r="B148" s="135"/>
      <c r="C148" s="22"/>
      <c r="D148" s="22"/>
      <c r="E148" s="22"/>
      <c r="F148" s="100">
        <f t="shared" si="23"/>
        <v>0</v>
      </c>
      <c r="G148" s="100"/>
      <c r="H148" s="100"/>
      <c r="I148" s="97"/>
      <c r="J148" s="87"/>
      <c r="M148" s="235"/>
      <c r="N148" s="235"/>
      <c r="O148" s="235"/>
    </row>
    <row r="149" spans="1:15" hidden="1" x14ac:dyDescent="0.25">
      <c r="A149" s="124" t="s">
        <v>147</v>
      </c>
      <c r="B149" s="135"/>
      <c r="C149" s="22"/>
      <c r="D149" s="22"/>
      <c r="E149" s="22"/>
      <c r="F149" s="100">
        <f t="shared" si="23"/>
        <v>0</v>
      </c>
      <c r="G149" s="100"/>
      <c r="H149" s="100"/>
      <c r="I149" s="97"/>
      <c r="J149" s="87"/>
      <c r="M149" s="235"/>
      <c r="N149" s="235"/>
      <c r="O149" s="235"/>
    </row>
    <row r="150" spans="1:15" hidden="1" x14ac:dyDescent="0.25">
      <c r="B150" s="73" t="s">
        <v>157</v>
      </c>
      <c r="C150" s="25">
        <f>SUM(C142:C149)</f>
        <v>0</v>
      </c>
      <c r="D150" s="25">
        <f t="shared" ref="D150:F150" si="24">SUM(D142:D149)</f>
        <v>0</v>
      </c>
      <c r="E150" s="25">
        <f t="shared" si="24"/>
        <v>0</v>
      </c>
      <c r="F150" s="25">
        <f t="shared" si="24"/>
        <v>0</v>
      </c>
      <c r="G150" s="25"/>
      <c r="H150" s="25"/>
      <c r="I150" s="88">
        <f>(I142*F142)+(I143*F143)+(I144*F144)+(I145*F145)+(I146*F146)+(I147*F147)+(I148*F148)+(I149*F149)</f>
        <v>0</v>
      </c>
      <c r="J150" s="87"/>
      <c r="M150" s="235"/>
      <c r="N150" s="235"/>
      <c r="O150" s="235"/>
    </row>
    <row r="151" spans="1:15" ht="51" hidden="1" customHeight="1" x14ac:dyDescent="0.25">
      <c r="A151" s="73" t="s">
        <v>148</v>
      </c>
      <c r="B151" s="344"/>
      <c r="C151" s="344"/>
      <c r="D151" s="344"/>
      <c r="E151" s="344"/>
      <c r="F151" s="344"/>
      <c r="G151" s="344"/>
      <c r="H151" s="344"/>
      <c r="I151" s="344"/>
      <c r="J151" s="344"/>
      <c r="M151" s="235"/>
      <c r="N151" s="235"/>
      <c r="O151" s="235"/>
    </row>
    <row r="152" spans="1:15" hidden="1" x14ac:dyDescent="0.25">
      <c r="A152" s="124" t="s">
        <v>149</v>
      </c>
      <c r="B152" s="20"/>
      <c r="C152" s="21"/>
      <c r="D152" s="21"/>
      <c r="E152" s="21"/>
      <c r="F152" s="100">
        <f>C152</f>
        <v>0</v>
      </c>
      <c r="G152" s="100"/>
      <c r="H152" s="100"/>
      <c r="I152" s="96"/>
      <c r="J152" s="86"/>
      <c r="M152" s="235"/>
      <c r="N152" s="235"/>
      <c r="O152" s="235"/>
    </row>
    <row r="153" spans="1:15" hidden="1" x14ac:dyDescent="0.25">
      <c r="A153" s="124" t="s">
        <v>150</v>
      </c>
      <c r="B153" s="20"/>
      <c r="C153" s="21"/>
      <c r="D153" s="21"/>
      <c r="E153" s="21"/>
      <c r="F153" s="100">
        <f t="shared" ref="F153:F159" si="25">C153</f>
        <v>0</v>
      </c>
      <c r="G153" s="100"/>
      <c r="H153" s="100"/>
      <c r="I153" s="96"/>
      <c r="J153" s="86"/>
      <c r="M153" s="235"/>
      <c r="N153" s="235"/>
      <c r="O153" s="235"/>
    </row>
    <row r="154" spans="1:15" hidden="1" x14ac:dyDescent="0.25">
      <c r="A154" s="124" t="s">
        <v>151</v>
      </c>
      <c r="B154" s="20"/>
      <c r="C154" s="21"/>
      <c r="D154" s="21"/>
      <c r="E154" s="21"/>
      <c r="F154" s="100">
        <f t="shared" si="25"/>
        <v>0</v>
      </c>
      <c r="G154" s="100"/>
      <c r="H154" s="100"/>
      <c r="I154" s="96"/>
      <c r="J154" s="86"/>
      <c r="M154" s="235"/>
      <c r="N154" s="235"/>
      <c r="O154" s="235"/>
    </row>
    <row r="155" spans="1:15" hidden="1" x14ac:dyDescent="0.25">
      <c r="A155" s="124" t="s">
        <v>152</v>
      </c>
      <c r="B155" s="20"/>
      <c r="C155" s="21"/>
      <c r="D155" s="21"/>
      <c r="E155" s="21"/>
      <c r="F155" s="100">
        <f t="shared" si="25"/>
        <v>0</v>
      </c>
      <c r="G155" s="100"/>
      <c r="H155" s="100"/>
      <c r="I155" s="96"/>
      <c r="J155" s="86"/>
      <c r="M155" s="235"/>
      <c r="N155" s="235"/>
      <c r="O155" s="235"/>
    </row>
    <row r="156" spans="1:15" hidden="1" x14ac:dyDescent="0.25">
      <c r="A156" s="124" t="s">
        <v>153</v>
      </c>
      <c r="B156" s="20"/>
      <c r="C156" s="21"/>
      <c r="D156" s="21"/>
      <c r="E156" s="21"/>
      <c r="F156" s="100">
        <f t="shared" si="25"/>
        <v>0</v>
      </c>
      <c r="G156" s="100"/>
      <c r="H156" s="100"/>
      <c r="I156" s="96"/>
      <c r="J156" s="86"/>
      <c r="M156" s="235"/>
      <c r="N156" s="235"/>
      <c r="O156" s="235"/>
    </row>
    <row r="157" spans="1:15" hidden="1" x14ac:dyDescent="0.25">
      <c r="A157" s="124" t="s">
        <v>154</v>
      </c>
      <c r="B157" s="20"/>
      <c r="C157" s="21"/>
      <c r="D157" s="21"/>
      <c r="E157" s="21"/>
      <c r="F157" s="100">
        <f t="shared" si="25"/>
        <v>0</v>
      </c>
      <c r="G157" s="100"/>
      <c r="H157" s="100"/>
      <c r="I157" s="96"/>
      <c r="J157" s="86"/>
      <c r="M157" s="235"/>
      <c r="N157" s="235"/>
      <c r="O157" s="235"/>
    </row>
    <row r="158" spans="1:15" hidden="1" x14ac:dyDescent="0.25">
      <c r="A158" s="124" t="s">
        <v>155</v>
      </c>
      <c r="B158" s="135"/>
      <c r="C158" s="22"/>
      <c r="D158" s="22"/>
      <c r="E158" s="22"/>
      <c r="F158" s="100">
        <f t="shared" si="25"/>
        <v>0</v>
      </c>
      <c r="G158" s="100"/>
      <c r="H158" s="100"/>
      <c r="I158" s="97"/>
      <c r="J158" s="87"/>
      <c r="M158" s="235"/>
      <c r="N158" s="235"/>
      <c r="O158" s="235"/>
    </row>
    <row r="159" spans="1:15" hidden="1" x14ac:dyDescent="0.25">
      <c r="A159" s="124" t="s">
        <v>156</v>
      </c>
      <c r="B159" s="135"/>
      <c r="C159" s="22"/>
      <c r="D159" s="22"/>
      <c r="E159" s="22"/>
      <c r="F159" s="100">
        <f t="shared" si="25"/>
        <v>0</v>
      </c>
      <c r="G159" s="100"/>
      <c r="H159" s="100"/>
      <c r="I159" s="97"/>
      <c r="J159" s="87"/>
      <c r="M159" s="235"/>
      <c r="N159" s="235"/>
      <c r="O159" s="235"/>
    </row>
    <row r="160" spans="1:15" hidden="1" x14ac:dyDescent="0.25">
      <c r="B160" s="73" t="s">
        <v>157</v>
      </c>
      <c r="C160" s="23">
        <f>SUM(C152:C159)</f>
        <v>0</v>
      </c>
      <c r="D160" s="23">
        <f t="shared" ref="D160:F160" si="26">SUM(D152:D159)</f>
        <v>0</v>
      </c>
      <c r="E160" s="23">
        <f t="shared" si="26"/>
        <v>0</v>
      </c>
      <c r="F160" s="23">
        <f t="shared" si="26"/>
        <v>0</v>
      </c>
      <c r="G160" s="23"/>
      <c r="H160" s="23"/>
      <c r="I160" s="88">
        <f>(I152*F152)+(I153*F153)+(I154*F154)+(I155*F155)+(I156*F156)+(I157*F157)+(I158*F158)+(I159*F159)</f>
        <v>0</v>
      </c>
      <c r="J160" s="87"/>
      <c r="M160" s="235"/>
      <c r="N160" s="235"/>
      <c r="O160" s="235"/>
    </row>
    <row r="161" spans="1:16" ht="15.75" customHeight="1" x14ac:dyDescent="0.25">
      <c r="A161" s="5"/>
      <c r="B161" s="15"/>
      <c r="C161" s="26"/>
      <c r="D161" s="26"/>
      <c r="E161" s="26"/>
      <c r="F161" s="26"/>
      <c r="G161" s="26"/>
      <c r="H161" s="26"/>
      <c r="I161" s="26"/>
      <c r="J161" s="15"/>
      <c r="M161" s="246"/>
      <c r="N161" s="247"/>
      <c r="O161" s="248"/>
    </row>
    <row r="162" spans="1:16" ht="15.75" customHeight="1" thickBot="1" x14ac:dyDescent="0.3">
      <c r="A162" s="5"/>
      <c r="B162" s="15"/>
      <c r="C162" s="26"/>
      <c r="D162" s="26"/>
      <c r="E162" s="26"/>
      <c r="F162" s="26"/>
      <c r="G162" s="26"/>
      <c r="H162" s="26"/>
      <c r="I162" s="26"/>
      <c r="J162" s="15"/>
      <c r="M162" s="249"/>
      <c r="N162" s="250"/>
      <c r="O162" s="251"/>
    </row>
    <row r="163" spans="1:16" ht="63.75" customHeight="1" x14ac:dyDescent="0.25">
      <c r="A163" s="73" t="s">
        <v>521</v>
      </c>
      <c r="B163" s="19"/>
      <c r="C163" s="33">
        <v>105000</v>
      </c>
      <c r="D163" s="33"/>
      <c r="E163" s="33"/>
      <c r="F163" s="89">
        <f>C163</f>
        <v>105000</v>
      </c>
      <c r="G163" s="33">
        <v>100000</v>
      </c>
      <c r="H163" s="33">
        <v>27573.370820281099</v>
      </c>
      <c r="I163" s="98"/>
      <c r="J163" s="158"/>
      <c r="K163" s="278">
        <f>(C163+G163+H163)</f>
        <v>232573.3708202811</v>
      </c>
      <c r="L163" s="274">
        <f>(K163-M163-N163-O163)</f>
        <v>191764.60082028111</v>
      </c>
      <c r="M163" s="33">
        <v>15055</v>
      </c>
      <c r="N163" s="276">
        <v>15510</v>
      </c>
      <c r="O163" s="279">
        <v>10243.770000000002</v>
      </c>
    </row>
    <row r="164" spans="1:16" ht="69.75" customHeight="1" x14ac:dyDescent="0.25">
      <c r="A164" s="73" t="s">
        <v>519</v>
      </c>
      <c r="B164" s="19"/>
      <c r="C164" s="33">
        <v>36247.660000000003</v>
      </c>
      <c r="D164" s="33"/>
      <c r="E164" s="33"/>
      <c r="F164" s="89">
        <f t="shared" ref="F164:F166" si="27">C164</f>
        <v>36247.660000000003</v>
      </c>
      <c r="G164" s="33">
        <v>10000</v>
      </c>
      <c r="H164" s="33">
        <f>11356.4020389682+74.125</f>
        <v>11430.527038968199</v>
      </c>
      <c r="I164" s="98"/>
      <c r="J164" s="158"/>
      <c r="K164" s="275">
        <f>(C164+G164+H164)</f>
        <v>57678.187038968201</v>
      </c>
      <c r="L164" s="233">
        <f>(K164-M164-N164-O164)</f>
        <v>39223.447038968203</v>
      </c>
      <c r="M164" s="217"/>
      <c r="N164" s="277">
        <v>15434</v>
      </c>
      <c r="O164" s="280">
        <v>3020.7400000000002</v>
      </c>
    </row>
    <row r="165" spans="1:16" ht="57" customHeight="1" x14ac:dyDescent="0.25">
      <c r="A165" s="73" t="s">
        <v>522</v>
      </c>
      <c r="B165" s="90"/>
      <c r="C165" s="33">
        <v>15000</v>
      </c>
      <c r="D165" s="33"/>
      <c r="E165" s="33"/>
      <c r="F165" s="89">
        <f t="shared" si="27"/>
        <v>15000</v>
      </c>
      <c r="G165" s="33">
        <v>5560.75</v>
      </c>
      <c r="H165" s="89"/>
      <c r="I165" s="98"/>
      <c r="J165" s="158"/>
      <c r="K165" s="210">
        <f>(C165+G165+H165)</f>
        <v>20560.75</v>
      </c>
      <c r="L165" s="233">
        <f>(K165-M165-N165-O165)</f>
        <v>18060.75</v>
      </c>
      <c r="M165" s="217"/>
      <c r="N165" s="281">
        <v>2500</v>
      </c>
      <c r="O165" s="217"/>
    </row>
    <row r="166" spans="1:16" ht="65.25" customHeight="1" x14ac:dyDescent="0.25">
      <c r="A166" s="91" t="s">
        <v>524</v>
      </c>
      <c r="B166" s="19"/>
      <c r="C166" s="33">
        <v>55000</v>
      </c>
      <c r="D166" s="33"/>
      <c r="E166" s="33"/>
      <c r="F166" s="89">
        <f t="shared" si="27"/>
        <v>55000</v>
      </c>
      <c r="G166" s="89"/>
      <c r="H166" s="89"/>
      <c r="I166" s="98"/>
      <c r="J166" s="158"/>
      <c r="K166" s="210">
        <f>(C166+G166+H166)</f>
        <v>55000</v>
      </c>
      <c r="L166" s="233">
        <f>(K166-M166-N166-O166)</f>
        <v>41318</v>
      </c>
      <c r="M166" s="276">
        <v>13682</v>
      </c>
      <c r="N166" s="217"/>
      <c r="O166" s="217"/>
    </row>
    <row r="167" spans="1:16" ht="21.75" customHeight="1" thickBot="1" x14ac:dyDescent="0.3">
      <c r="A167" s="5"/>
      <c r="B167" s="92" t="s">
        <v>520</v>
      </c>
      <c r="C167" s="76">
        <f>SUM(C163:C166)</f>
        <v>211247.66</v>
      </c>
      <c r="D167" s="76">
        <f t="shared" ref="D167:E167" si="28">SUM(D163:D166)</f>
        <v>0</v>
      </c>
      <c r="E167" s="76">
        <f t="shared" si="28"/>
        <v>0</v>
      </c>
      <c r="F167" s="76">
        <f>SUM(F163:F166)</f>
        <v>211247.66</v>
      </c>
      <c r="G167" s="76">
        <f>SUM(G163:G166)</f>
        <v>115560.75</v>
      </c>
      <c r="H167" s="76">
        <f>SUM(H163:H166)</f>
        <v>39003.8978592493</v>
      </c>
      <c r="I167" s="88"/>
      <c r="J167" s="159"/>
      <c r="K167" s="164">
        <f>(K24+K56+K108+K166)</f>
        <v>515777.08072683436</v>
      </c>
      <c r="L167" s="227">
        <f>SUM(L163:L166)</f>
        <v>290366.79785924929</v>
      </c>
      <c r="M167" s="282">
        <f>(M48+M49+M58+M92+M163+M166)</f>
        <v>83720.2</v>
      </c>
      <c r="N167" s="283">
        <f>(N16+N28+N48+N49+N50+N90+N163+N164+N165)</f>
        <v>138789</v>
      </c>
      <c r="O167" s="284">
        <f>(O16+O26+O27+O58+O59+O163+O164)</f>
        <v>208897.32999999996</v>
      </c>
    </row>
    <row r="168" spans="1:16" ht="15.75" customHeight="1" x14ac:dyDescent="0.25">
      <c r="A168" s="5"/>
      <c r="B168" s="15"/>
      <c r="C168" s="26"/>
      <c r="D168" s="26"/>
      <c r="E168" s="26"/>
      <c r="F168" s="26"/>
      <c r="G168" s="26"/>
      <c r="H168" s="26"/>
      <c r="I168" s="26"/>
      <c r="J168" s="15"/>
    </row>
    <row r="169" spans="1:16" ht="15.75" customHeight="1" x14ac:dyDescent="0.25">
      <c r="A169" s="5"/>
      <c r="B169" s="15"/>
      <c r="C169" s="26"/>
      <c r="D169" s="26"/>
      <c r="E169" s="26"/>
      <c r="F169" s="26"/>
      <c r="G169" s="26"/>
      <c r="H169" s="26"/>
      <c r="I169" s="26"/>
      <c r="J169" s="15"/>
    </row>
    <row r="170" spans="1:16" ht="15.75" customHeight="1" x14ac:dyDescent="0.25">
      <c r="A170" s="5"/>
      <c r="B170" s="15"/>
      <c r="C170" s="26"/>
      <c r="D170" s="26"/>
      <c r="E170" s="26"/>
      <c r="F170" s="26"/>
      <c r="G170" s="26"/>
      <c r="H170" s="26"/>
      <c r="I170" s="26"/>
      <c r="J170" s="15"/>
    </row>
    <row r="171" spans="1:16" ht="15.75" customHeight="1" x14ac:dyDescent="0.25">
      <c r="A171" s="5"/>
      <c r="B171" s="15"/>
      <c r="C171" s="26"/>
      <c r="D171" s="26"/>
      <c r="E171" s="26"/>
      <c r="F171" s="26"/>
      <c r="G171" s="26"/>
      <c r="H171" s="26"/>
      <c r="I171" s="26"/>
      <c r="J171" s="15"/>
    </row>
    <row r="172" spans="1:16" ht="15.75" customHeight="1" x14ac:dyDescent="0.25">
      <c r="A172" s="5"/>
      <c r="B172" s="15"/>
      <c r="C172" s="26"/>
      <c r="D172" s="26"/>
      <c r="E172" s="26"/>
      <c r="F172" s="26"/>
      <c r="G172" s="26"/>
      <c r="H172" s="26"/>
      <c r="I172" s="26"/>
      <c r="J172" s="15"/>
    </row>
    <row r="173" spans="1:16" ht="15.75" customHeight="1" x14ac:dyDescent="0.25">
      <c r="A173" s="5"/>
      <c r="B173" s="15"/>
      <c r="C173" s="26"/>
      <c r="D173" s="26"/>
      <c r="E173" s="26"/>
      <c r="F173" s="26"/>
      <c r="G173" s="26"/>
      <c r="H173" s="26"/>
      <c r="I173" s="26"/>
      <c r="J173" s="15"/>
    </row>
    <row r="174" spans="1:16" ht="15.75" customHeight="1" thickBot="1" x14ac:dyDescent="0.3">
      <c r="A174" s="5"/>
      <c r="B174" s="15"/>
      <c r="C174" s="26"/>
      <c r="D174" s="26"/>
      <c r="E174" s="26"/>
      <c r="F174" s="26"/>
      <c r="G174" s="26"/>
      <c r="H174" s="26"/>
      <c r="I174" s="26"/>
      <c r="J174" s="15"/>
    </row>
    <row r="175" spans="1:16" ht="16.5" thickBot="1" x14ac:dyDescent="0.3">
      <c r="A175" s="201"/>
      <c r="B175" s="342" t="s">
        <v>536</v>
      </c>
      <c r="C175" s="343"/>
      <c r="D175" s="102"/>
      <c r="E175" s="102"/>
      <c r="F175" s="102"/>
      <c r="G175" s="211"/>
      <c r="H175" s="211"/>
      <c r="I175" s="18"/>
      <c r="J175" s="345"/>
      <c r="K175" s="345"/>
      <c r="M175" s="309" t="s">
        <v>537</v>
      </c>
      <c r="N175" s="310"/>
      <c r="O175" s="310"/>
      <c r="P175" s="310"/>
    </row>
    <row r="176" spans="1:16" ht="40.5" customHeight="1" thickBot="1" x14ac:dyDescent="0.3">
      <c r="A176" s="201"/>
      <c r="B176" s="347"/>
      <c r="C176" s="107" t="s">
        <v>525</v>
      </c>
      <c r="D176" s="103" t="s">
        <v>517</v>
      </c>
      <c r="E176" s="206" t="s">
        <v>518</v>
      </c>
      <c r="F176" s="349" t="s">
        <v>55</v>
      </c>
      <c r="G176" s="213"/>
      <c r="H176" s="213"/>
      <c r="I176" s="15"/>
      <c r="J176" s="346"/>
      <c r="K176" s="289"/>
      <c r="M176" s="311"/>
      <c r="N176" s="313" t="s">
        <v>525</v>
      </c>
      <c r="O176" s="314"/>
      <c r="P176" s="315"/>
    </row>
    <row r="177" spans="1:16" ht="24.75" customHeight="1" thickBot="1" x14ac:dyDescent="0.3">
      <c r="A177" s="201"/>
      <c r="B177" s="348"/>
      <c r="C177" s="108" t="s">
        <v>585</v>
      </c>
      <c r="D177" s="104">
        <f>D13</f>
        <v>0</v>
      </c>
      <c r="E177" s="101">
        <f>E13</f>
        <v>0</v>
      </c>
      <c r="F177" s="350"/>
      <c r="G177" s="213" t="s">
        <v>586</v>
      </c>
      <c r="H177" s="213" t="s">
        <v>587</v>
      </c>
      <c r="I177" s="15"/>
      <c r="J177" s="346"/>
      <c r="K177" s="301">
        <f>K13</f>
        <v>0</v>
      </c>
      <c r="M177" s="312"/>
      <c r="N177" s="285" t="s">
        <v>585</v>
      </c>
      <c r="O177" s="285" t="s">
        <v>586</v>
      </c>
      <c r="P177" s="308" t="s">
        <v>587</v>
      </c>
    </row>
    <row r="178" spans="1:16" ht="41.25" customHeight="1" x14ac:dyDescent="0.25">
      <c r="A178" s="202"/>
      <c r="B178" s="207" t="s">
        <v>54</v>
      </c>
      <c r="C178" s="204">
        <f>SUM(C4,C14,C24,C34,C46,C56,C66,C76,C88,C98,C108,C118,C130,C140,C150,C160,C163,C164,C165,C166)</f>
        <v>560747.66</v>
      </c>
      <c r="D178" s="105" t="e">
        <f>SUM(D24,D34,#REF!,D44,D56,D66,D76,D86,D98,D108,#REF!,D118,D130,D140,D150,D160,D163,D164,D165)</f>
        <v>#REF!</v>
      </c>
      <c r="E178" s="204" t="e">
        <f>SUM(E24,E34,#REF!,E44,E56,E66,E76,E86,E98,E108,#REF!,E118,E130,E140,E150,E160,E163,E164,E165)</f>
        <v>#REF!</v>
      </c>
      <c r="F178" s="99" t="e">
        <f>SUM(C178:E178)</f>
        <v>#REF!</v>
      </c>
      <c r="G178" s="204">
        <v>420560.75</v>
      </c>
      <c r="H178" s="204" t="s">
        <v>589</v>
      </c>
      <c r="I178" s="15"/>
      <c r="J178" s="288"/>
      <c r="K178" s="302"/>
      <c r="L178" s="183" t="s">
        <v>571</v>
      </c>
      <c r="M178" s="184" t="s">
        <v>539</v>
      </c>
      <c r="N178" s="291">
        <v>83720.2</v>
      </c>
      <c r="O178" s="292">
        <v>138789</v>
      </c>
      <c r="P178" s="293">
        <v>208897.33</v>
      </c>
    </row>
    <row r="179" spans="1:16" ht="51.75" customHeight="1" x14ac:dyDescent="0.25">
      <c r="A179" s="200"/>
      <c r="B179" s="207" t="s">
        <v>8</v>
      </c>
      <c r="C179" s="204">
        <f>C178*0.07</f>
        <v>39252.336200000005</v>
      </c>
      <c r="D179" s="105" t="e">
        <f>D178*0.07</f>
        <v>#REF!</v>
      </c>
      <c r="E179" s="204" t="e">
        <f>E178*0.07</f>
        <v>#REF!</v>
      </c>
      <c r="F179" s="99" t="e">
        <f>F178*0.07</f>
        <v>#REF!</v>
      </c>
      <c r="G179" s="204" t="s">
        <v>588</v>
      </c>
      <c r="H179" s="204" t="s">
        <v>588</v>
      </c>
      <c r="I179" s="4"/>
      <c r="J179" s="288"/>
      <c r="K179" s="303" t="s">
        <v>544</v>
      </c>
      <c r="L179" s="216"/>
      <c r="M179" s="299" t="s">
        <v>8</v>
      </c>
      <c r="N179" s="294" t="s">
        <v>597</v>
      </c>
      <c r="O179" s="295">
        <f>O178*0.07</f>
        <v>9715.2300000000014</v>
      </c>
      <c r="P179" s="296">
        <v>14622.813099999996</v>
      </c>
    </row>
    <row r="180" spans="1:16" ht="51.75" customHeight="1" thickBot="1" x14ac:dyDescent="0.3">
      <c r="A180" s="200"/>
      <c r="B180" s="203" t="s">
        <v>55</v>
      </c>
      <c r="C180" s="208">
        <f>SUM(C178:C179)</f>
        <v>599999.99620000005</v>
      </c>
      <c r="D180" s="106" t="e">
        <f>SUM(D178:D179)</f>
        <v>#REF!</v>
      </c>
      <c r="E180" s="205" t="e">
        <f>SUM(E178:E179)</f>
        <v>#REF!</v>
      </c>
      <c r="F180" s="79" t="e">
        <f>SUM(F178:F179)</f>
        <v>#REF!</v>
      </c>
      <c r="G180" s="212" t="s">
        <v>590</v>
      </c>
      <c r="H180" s="212" t="s">
        <v>591</v>
      </c>
      <c r="I180" s="4"/>
      <c r="J180" s="286"/>
      <c r="K180" s="290"/>
      <c r="L180" s="185"/>
      <c r="M180" s="168" t="s">
        <v>55</v>
      </c>
      <c r="N180" s="300">
        <f>SUM(N178:N179)</f>
        <v>83720.2</v>
      </c>
      <c r="O180" s="297">
        <f>SUM(O178:O179)</f>
        <v>148504.23000000001</v>
      </c>
      <c r="P180" s="298">
        <f>SUM(P178:P179)</f>
        <v>223520.14309999999</v>
      </c>
    </row>
    <row r="181" spans="1:16" ht="42" customHeight="1" thickBot="1" x14ac:dyDescent="0.3">
      <c r="A181" s="4"/>
      <c r="J181" s="287"/>
      <c r="K181" s="304"/>
      <c r="M181" s="215" t="s">
        <v>592</v>
      </c>
      <c r="N181" s="306">
        <f>N180/420000</f>
        <v>0.19933380952380952</v>
      </c>
      <c r="O181" s="307">
        <f>O180/315000</f>
        <v>0.47144200000000003</v>
      </c>
      <c r="P181" s="307">
        <f>P180/315000</f>
        <v>0.70958775587301581</v>
      </c>
    </row>
    <row r="182" spans="1:16" s="46" customFormat="1" ht="29.25" hidden="1" customHeight="1" x14ac:dyDescent="0.25">
      <c r="A182" s="15"/>
      <c r="B182" s="38"/>
      <c r="C182" s="39"/>
      <c r="D182" s="39"/>
      <c r="E182" s="39"/>
      <c r="F182" s="39"/>
      <c r="G182" s="39"/>
      <c r="H182" s="39"/>
      <c r="I182" s="39"/>
      <c r="J182" s="18"/>
    </row>
    <row r="183" spans="1:16" ht="23.25" hidden="1" customHeight="1" x14ac:dyDescent="0.25">
      <c r="A183" s="2"/>
      <c r="B183" s="330" t="s">
        <v>28</v>
      </c>
      <c r="C183" s="331"/>
      <c r="D183" s="332"/>
      <c r="E183" s="332"/>
      <c r="F183" s="332"/>
      <c r="G183" s="332"/>
      <c r="H183" s="332"/>
      <c r="I183" s="333"/>
      <c r="J183" s="2"/>
    </row>
    <row r="184" spans="1:16" ht="41.25" hidden="1" customHeight="1" x14ac:dyDescent="0.25">
      <c r="A184" s="2"/>
      <c r="B184" s="74"/>
      <c r="C184" s="75" t="s">
        <v>525</v>
      </c>
      <c r="D184" s="75" t="s">
        <v>517</v>
      </c>
      <c r="E184" s="75" t="s">
        <v>518</v>
      </c>
      <c r="F184" s="336" t="s">
        <v>55</v>
      </c>
      <c r="G184" s="189"/>
      <c r="H184" s="189"/>
      <c r="I184" s="338" t="s">
        <v>30</v>
      </c>
      <c r="J184" s="2"/>
    </row>
    <row r="185" spans="1:16" ht="27.75" hidden="1" customHeight="1" x14ac:dyDescent="0.25">
      <c r="A185" s="2"/>
      <c r="B185" s="74"/>
      <c r="C185" s="75" t="str">
        <f>C13</f>
        <v>Interpeace</v>
      </c>
      <c r="D185" s="75">
        <f>D13</f>
        <v>0</v>
      </c>
      <c r="E185" s="75">
        <f>E13</f>
        <v>0</v>
      </c>
      <c r="F185" s="337"/>
      <c r="G185" s="190"/>
      <c r="H185" s="190"/>
      <c r="I185" s="339"/>
      <c r="J185" s="2"/>
    </row>
    <row r="186" spans="1:16" ht="55.5" hidden="1" customHeight="1" x14ac:dyDescent="0.25">
      <c r="A186" s="2"/>
      <c r="B186" s="34" t="s">
        <v>29</v>
      </c>
      <c r="C186" s="76">
        <f>C180*I186</f>
        <v>209999.99867</v>
      </c>
      <c r="D186" s="77" t="e">
        <f>SUM(D178:D179)*0.7</f>
        <v>#REF!</v>
      </c>
      <c r="E186" s="77" t="e">
        <f>SUM(E178:E179)*0.7</f>
        <v>#REF!</v>
      </c>
      <c r="F186" s="77"/>
      <c r="G186" s="77"/>
      <c r="H186" s="77"/>
      <c r="I186" s="122">
        <v>0.35</v>
      </c>
      <c r="J186" s="2"/>
    </row>
    <row r="187" spans="1:16" ht="57.75" hidden="1" customHeight="1" x14ac:dyDescent="0.25">
      <c r="A187" s="329"/>
      <c r="B187" s="93" t="s">
        <v>31</v>
      </c>
      <c r="C187" s="94">
        <f>C180*I187</f>
        <v>209999.99867</v>
      </c>
      <c r="D187" s="95" t="e">
        <f>SUM(D178:D179)*0.3</f>
        <v>#REF!</v>
      </c>
      <c r="E187" s="95" t="e">
        <f>SUM(E178:E179)*0.3</f>
        <v>#REF!</v>
      </c>
      <c r="F187" s="95"/>
      <c r="G187" s="95"/>
      <c r="H187" s="95"/>
      <c r="I187" s="123">
        <v>0.35</v>
      </c>
      <c r="J187" s="47"/>
    </row>
    <row r="188" spans="1:16" ht="57.75" hidden="1" customHeight="1" x14ac:dyDescent="0.25">
      <c r="A188" s="329"/>
      <c r="B188" s="93" t="s">
        <v>526</v>
      </c>
      <c r="C188" s="94">
        <f>C180*I188</f>
        <v>179999.99886000002</v>
      </c>
      <c r="D188" s="95"/>
      <c r="E188" s="95"/>
      <c r="F188" s="95"/>
      <c r="G188" s="95"/>
      <c r="H188" s="95"/>
      <c r="I188" s="123">
        <v>0.3</v>
      </c>
      <c r="J188" s="47"/>
    </row>
    <row r="189" spans="1:16" ht="38.25" hidden="1" customHeight="1" x14ac:dyDescent="0.3">
      <c r="A189" s="329"/>
      <c r="B189" s="35" t="s">
        <v>523</v>
      </c>
      <c r="C189" s="78">
        <f>SUM(C186:C188)</f>
        <v>599999.99620000005</v>
      </c>
      <c r="D189" s="78" t="e">
        <f t="shared" ref="D189:E189" si="29">SUM(D186:D187)</f>
        <v>#REF!</v>
      </c>
      <c r="E189" s="78" t="e">
        <f t="shared" si="29"/>
        <v>#REF!</v>
      </c>
      <c r="F189" s="79"/>
      <c r="G189" s="79"/>
      <c r="H189" s="79"/>
      <c r="I189" s="80"/>
      <c r="J189" s="47"/>
    </row>
    <row r="190" spans="1:16" ht="21.75" hidden="1" customHeight="1" x14ac:dyDescent="0.25">
      <c r="A190" s="329"/>
      <c r="B190" s="3"/>
      <c r="C190" s="10"/>
      <c r="D190" s="10"/>
      <c r="E190" s="10"/>
      <c r="F190" s="10"/>
      <c r="G190" s="10"/>
      <c r="H190" s="10"/>
      <c r="I190" s="10"/>
      <c r="J190" s="47"/>
    </row>
    <row r="191" spans="1:16" ht="49.5" hidden="1" customHeight="1" x14ac:dyDescent="0.25">
      <c r="A191" s="329"/>
      <c r="B191" s="145" t="s">
        <v>158</v>
      </c>
      <c r="C191" s="81" t="e">
        <f>SUM(I24,I34,#REF!,I44,I56,I66,I76,I86,I98,I108,#REF!,I118,I130,I140,I150,I160,I167)*1.07</f>
        <v>#REF!</v>
      </c>
      <c r="D191" s="39"/>
      <c r="E191" s="39"/>
      <c r="F191" s="39"/>
      <c r="G191" s="39"/>
      <c r="H191" s="39"/>
      <c r="I191" s="10"/>
      <c r="J191" s="47"/>
    </row>
    <row r="192" spans="1:16" ht="28.5" hidden="1" customHeight="1" x14ac:dyDescent="0.25">
      <c r="A192" s="329"/>
      <c r="B192" s="146" t="s">
        <v>15</v>
      </c>
      <c r="C192" s="129" t="e">
        <f>C191/C180</f>
        <v>#REF!</v>
      </c>
      <c r="D192" s="41"/>
      <c r="E192" s="41"/>
      <c r="F192" s="41"/>
      <c r="G192" s="41"/>
      <c r="H192" s="41"/>
      <c r="J192" s="47"/>
    </row>
    <row r="193" spans="1:13" ht="28.5" hidden="1" customHeight="1" x14ac:dyDescent="0.25">
      <c r="A193" s="329"/>
      <c r="B193" s="340"/>
      <c r="C193" s="341"/>
      <c r="D193" s="147"/>
      <c r="E193" s="147"/>
      <c r="F193" s="147"/>
      <c r="G193" s="147"/>
      <c r="H193" s="147"/>
      <c r="J193" s="47"/>
    </row>
    <row r="194" spans="1:13" ht="28.5" hidden="1" customHeight="1" x14ac:dyDescent="0.25">
      <c r="A194" s="329"/>
      <c r="B194" s="146" t="s">
        <v>159</v>
      </c>
      <c r="C194" s="82">
        <f>SUM(C165:E166)*1.07</f>
        <v>74900</v>
      </c>
      <c r="D194" s="42"/>
      <c r="E194" s="42"/>
      <c r="F194" s="42"/>
      <c r="G194" s="42"/>
      <c r="H194" s="42"/>
      <c r="J194" s="47"/>
    </row>
    <row r="195" spans="1:13" ht="23.25" hidden="1" customHeight="1" x14ac:dyDescent="0.25">
      <c r="A195" s="329"/>
      <c r="B195" s="146" t="s">
        <v>16</v>
      </c>
      <c r="C195" s="129">
        <f>C194/C180</f>
        <v>0.12483333412394444</v>
      </c>
      <c r="D195" s="42"/>
      <c r="E195" s="42"/>
      <c r="F195" s="42"/>
      <c r="G195" s="42"/>
      <c r="H195" s="42"/>
      <c r="J195" s="47"/>
    </row>
    <row r="196" spans="1:13" ht="68.25" hidden="1" customHeight="1" x14ac:dyDescent="0.3">
      <c r="A196" s="329"/>
      <c r="B196" s="334" t="s">
        <v>541</v>
      </c>
      <c r="C196" s="335"/>
      <c r="D196" s="17"/>
      <c r="E196" s="17"/>
      <c r="F196" s="17"/>
      <c r="G196" s="17"/>
      <c r="H196" s="17"/>
      <c r="I196" s="47"/>
      <c r="J196" s="47"/>
    </row>
    <row r="197" spans="1:13" ht="55.5" hidden="1" customHeight="1" x14ac:dyDescent="0.25">
      <c r="A197" s="329"/>
    </row>
    <row r="198" spans="1:13" ht="42.75" customHeight="1" x14ac:dyDescent="0.25">
      <c r="A198" s="329"/>
      <c r="J198" s="47"/>
    </row>
    <row r="199" spans="1:13" ht="21.75" customHeight="1" x14ac:dyDescent="0.25">
      <c r="A199" s="329"/>
      <c r="J199" s="47"/>
      <c r="M199" s="305"/>
    </row>
    <row r="200" spans="1:13" ht="21.75" customHeight="1" x14ac:dyDescent="0.25">
      <c r="A200" s="329"/>
    </row>
    <row r="201" spans="1:13" s="47" customFormat="1" ht="23.25" customHeight="1" x14ac:dyDescent="0.25">
      <c r="A201" s="329"/>
      <c r="B201" s="44"/>
      <c r="C201" s="44"/>
      <c r="D201" s="44"/>
      <c r="E201" s="44"/>
      <c r="F201" s="44"/>
      <c r="G201" s="44"/>
      <c r="H201" s="44"/>
      <c r="I201" s="214"/>
      <c r="J201" s="44"/>
    </row>
    <row r="202" spans="1:13" ht="23.25" customHeight="1" x14ac:dyDescent="0.25"/>
    <row r="203" spans="1:13" ht="21.75" customHeight="1" x14ac:dyDescent="0.25"/>
    <row r="204" spans="1:13" ht="16.5" customHeight="1" x14ac:dyDescent="0.25"/>
    <row r="205" spans="1:13" ht="29.25" customHeight="1" x14ac:dyDescent="0.25"/>
    <row r="206" spans="1:13" ht="24.75" customHeight="1" x14ac:dyDescent="0.25"/>
    <row r="207" spans="1:13" ht="33" customHeight="1" x14ac:dyDescent="0.25"/>
    <row r="209" ht="15" customHeight="1" x14ac:dyDescent="0.25"/>
    <row r="210" ht="25.5" customHeight="1" x14ac:dyDescent="0.25"/>
  </sheetData>
  <sheetProtection formatCells="0" formatColumns="0" formatRows="0"/>
  <mergeCells count="37">
    <mergeCell ref="B25:L25"/>
    <mergeCell ref="B47:L47"/>
    <mergeCell ref="B57:L57"/>
    <mergeCell ref="B109:J109"/>
    <mergeCell ref="B35:J35"/>
    <mergeCell ref="B88:L88"/>
    <mergeCell ref="B89:L89"/>
    <mergeCell ref="B99:L99"/>
    <mergeCell ref="B46:L46"/>
    <mergeCell ref="B176:B177"/>
    <mergeCell ref="F176:F177"/>
    <mergeCell ref="B120:J120"/>
    <mergeCell ref="B131:J131"/>
    <mergeCell ref="B121:J121"/>
    <mergeCell ref="B141:J141"/>
    <mergeCell ref="A187:A201"/>
    <mergeCell ref="B183:I183"/>
    <mergeCell ref="B196:C196"/>
    <mergeCell ref="F184:F185"/>
    <mergeCell ref="I184:I185"/>
    <mergeCell ref="B193:C193"/>
    <mergeCell ref="M175:P175"/>
    <mergeCell ref="M176:M177"/>
    <mergeCell ref="N176:P176"/>
    <mergeCell ref="A6:L6"/>
    <mergeCell ref="A2:D2"/>
    <mergeCell ref="A9:I9"/>
    <mergeCell ref="B14:L14"/>
    <mergeCell ref="B15:L15"/>
    <mergeCell ref="A3:D3"/>
    <mergeCell ref="A11:J11"/>
    <mergeCell ref="B175:C175"/>
    <mergeCell ref="B151:J151"/>
    <mergeCell ref="J175:K175"/>
    <mergeCell ref="J176:J177"/>
    <mergeCell ref="B67:J67"/>
    <mergeCell ref="B77:J77"/>
  </mergeCells>
  <phoneticPr fontId="9" type="noConversion"/>
  <conditionalFormatting sqref="C192">
    <cfRule type="cellIs" dxfId="6" priority="45" operator="lessThan">
      <formula>0.15</formula>
    </cfRule>
  </conditionalFormatting>
  <conditionalFormatting sqref="C195">
    <cfRule type="cellIs" dxfId="5" priority="43" operator="lessThan">
      <formula>0.05</formula>
    </cfRule>
  </conditionalFormatting>
  <dataValidations xWindow="610" yWindow="672" count="7">
    <dataValidation allowBlank="1" showInputMessage="1" showErrorMessage="1" prompt="% Towards Gender Equality and Women's Empowerment Must be Higher than 15%_x000a_" sqref="C192:H192"/>
    <dataValidation allowBlank="1" showInputMessage="1" showErrorMessage="1" prompt="M&amp;E Budget Cannot be Less than 5%_x000a_" sqref="C195:H195"/>
    <dataValidation allowBlank="1" showInputMessage="1" showErrorMessage="1" prompt="Insert *text* description of Outcome here" sqref="B120:J120 B14 B46 B88"/>
    <dataValidation allowBlank="1" showInputMessage="1" showErrorMessage="1" prompt="Insert *text* description of Output here" sqref="B15 B25 B35 B47 B57 B67 B77 B89 B99 B109 B121 B131 B141 B151"/>
    <dataValidation allowBlank="1" showInputMessage="1" showErrorMessage="1" prompt="Insert *text* description of Activity here" sqref="B16 B142 B36 B48 B26 B68 B78 B58 B90 B152 B110 B122 B132 B100"/>
    <dataValidation allowBlank="1" showInputMessage="1" showErrorMessage="1" prompt="Insert name of recipient agency here _x000a_" sqref="C13:H13"/>
    <dataValidation allowBlank="1" showErrorMessage="1" prompt="% Towards Gender Equality and Women's Empowerment Must be Higher than 15%_x000a_" sqref="C194:H194"/>
  </dataValidations>
  <pageMargins left="0.7" right="0.7" top="0.75" bottom="0.75" header="0.3" footer="0.3"/>
  <pageSetup scale="74" orientation="landscape"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16"/>
  <sheetViews>
    <sheetView showGridLines="0" workbookViewId="0"/>
  </sheetViews>
  <sheetFormatPr defaultColWidth="9.140625" defaultRowHeight="15" x14ac:dyDescent="0.25"/>
  <cols>
    <col min="2" max="2" width="73.28515625" customWidth="1"/>
  </cols>
  <sheetData>
    <row r="1" spans="2:6" ht="15.75" thickBot="1" x14ac:dyDescent="0.3"/>
    <row r="2" spans="2:6" ht="15.75" thickBot="1" x14ac:dyDescent="0.3">
      <c r="B2" s="9" t="s">
        <v>27</v>
      </c>
      <c r="C2" s="1"/>
      <c r="D2" s="1"/>
      <c r="E2" s="1"/>
      <c r="F2" s="1"/>
    </row>
    <row r="3" spans="2:6" x14ac:dyDescent="0.25">
      <c r="B3" s="6"/>
    </row>
    <row r="4" spans="2:6" ht="30.75" customHeight="1" x14ac:dyDescent="0.25">
      <c r="B4" s="7" t="s">
        <v>20</v>
      </c>
    </row>
    <row r="5" spans="2:6" ht="30.75" customHeight="1" x14ac:dyDescent="0.25">
      <c r="B5" s="7"/>
    </row>
    <row r="6" spans="2:6" ht="60" x14ac:dyDescent="0.25">
      <c r="B6" s="7" t="s">
        <v>21</v>
      </c>
    </row>
    <row r="7" spans="2:6" x14ac:dyDescent="0.25">
      <c r="B7" s="7"/>
    </row>
    <row r="8" spans="2:6" ht="60" x14ac:dyDescent="0.25">
      <c r="B8" s="7" t="s">
        <v>22</v>
      </c>
    </row>
    <row r="9" spans="2:6" x14ac:dyDescent="0.25">
      <c r="B9" s="7"/>
    </row>
    <row r="10" spans="2:6" ht="60" x14ac:dyDescent="0.25">
      <c r="B10" s="7" t="s">
        <v>23</v>
      </c>
    </row>
    <row r="11" spans="2:6" x14ac:dyDescent="0.25">
      <c r="B11" s="7"/>
    </row>
    <row r="12" spans="2:6" ht="30" x14ac:dyDescent="0.25">
      <c r="B12" s="7" t="s">
        <v>24</v>
      </c>
    </row>
    <row r="13" spans="2:6" x14ac:dyDescent="0.25">
      <c r="B13" s="7"/>
    </row>
    <row r="14" spans="2:6" ht="60" x14ac:dyDescent="0.25">
      <c r="B14" s="7" t="s">
        <v>25</v>
      </c>
    </row>
    <row r="15" spans="2:6" x14ac:dyDescent="0.25">
      <c r="B15" s="7"/>
    </row>
    <row r="16" spans="2:6" ht="45.75" thickBot="1" x14ac:dyDescent="0.3">
      <c r="B16" s="8" t="s">
        <v>26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showGridLines="0" showZeros="0" zoomScale="80" zoomScaleNormal="80" zoomScaleSheetLayoutView="70" workbookViewId="0"/>
  </sheetViews>
  <sheetFormatPr defaultColWidth="9.140625" defaultRowHeight="15" x14ac:dyDescent="0.25"/>
  <cols>
    <col min="2" max="2" width="61.85546875" customWidth="1"/>
    <col min="4" max="4" width="17.85546875" customWidth="1"/>
  </cols>
  <sheetData>
    <row r="1" spans="2:4" ht="15.75" thickBot="1" x14ac:dyDescent="0.3"/>
    <row r="2" spans="2:4" x14ac:dyDescent="0.25">
      <c r="B2" s="380" t="s">
        <v>532</v>
      </c>
      <c r="C2" s="381"/>
      <c r="D2" s="382"/>
    </row>
    <row r="3" spans="2:4" ht="15.75" thickBot="1" x14ac:dyDescent="0.3">
      <c r="B3" s="383"/>
      <c r="C3" s="384"/>
      <c r="D3" s="385"/>
    </row>
    <row r="4" spans="2:4" ht="15.75" thickBot="1" x14ac:dyDescent="0.3"/>
    <row r="5" spans="2:4" x14ac:dyDescent="0.25">
      <c r="B5" s="371" t="s">
        <v>168</v>
      </c>
      <c r="C5" s="372"/>
      <c r="D5" s="373"/>
    </row>
    <row r="6" spans="2:4" ht="15.75" thickBot="1" x14ac:dyDescent="0.3">
      <c r="B6" s="374"/>
      <c r="C6" s="375"/>
      <c r="D6" s="376"/>
    </row>
    <row r="7" spans="2:4" x14ac:dyDescent="0.25">
      <c r="B7" s="61" t="s">
        <v>169</v>
      </c>
      <c r="C7" s="369" t="e">
        <f>SUM('1) Finace report by Activity'!C24:E24,'1) Finace report by Activity'!C34:E34,'1) Finace report by Activity'!#REF!,'1) Finace report by Activity'!C44:E44)</f>
        <v>#REF!</v>
      </c>
      <c r="D7" s="370"/>
    </row>
    <row r="8" spans="2:4" x14ac:dyDescent="0.25">
      <c r="B8" s="61" t="s">
        <v>516</v>
      </c>
      <c r="C8" s="367" t="e">
        <f>SUM(D10:D14)</f>
        <v>#REF!</v>
      </c>
      <c r="D8" s="368"/>
    </row>
    <row r="9" spans="2:4" x14ac:dyDescent="0.25">
      <c r="B9" s="62" t="s">
        <v>510</v>
      </c>
      <c r="C9" s="63" t="s">
        <v>511</v>
      </c>
      <c r="D9" s="64" t="s">
        <v>512</v>
      </c>
    </row>
    <row r="10" spans="2:4" ht="35.1" customHeight="1" x14ac:dyDescent="0.25">
      <c r="B10" s="83"/>
      <c r="C10" s="66"/>
      <c r="D10" s="67" t="e">
        <f>$C$7*C10</f>
        <v>#REF!</v>
      </c>
    </row>
    <row r="11" spans="2:4" ht="35.1" customHeight="1" x14ac:dyDescent="0.25">
      <c r="B11" s="83"/>
      <c r="C11" s="66"/>
      <c r="D11" s="67" t="e">
        <f>C7*C11</f>
        <v>#REF!</v>
      </c>
    </row>
    <row r="12" spans="2:4" ht="35.1" customHeight="1" x14ac:dyDescent="0.25">
      <c r="B12" s="84"/>
      <c r="C12" s="66"/>
      <c r="D12" s="67" t="e">
        <f>C7*C12</f>
        <v>#REF!</v>
      </c>
    </row>
    <row r="13" spans="2:4" ht="35.1" customHeight="1" x14ac:dyDescent="0.25">
      <c r="B13" s="84"/>
      <c r="C13" s="66"/>
      <c r="D13" s="67" t="e">
        <f>C7*C13</f>
        <v>#REF!</v>
      </c>
    </row>
    <row r="14" spans="2:4" ht="35.1" customHeight="1" thickBot="1" x14ac:dyDescent="0.3">
      <c r="B14" s="85"/>
      <c r="C14" s="71"/>
      <c r="D14" s="72" t="e">
        <f>C7*C14</f>
        <v>#REF!</v>
      </c>
    </row>
    <row r="15" spans="2:4" ht="15.75" thickBot="1" x14ac:dyDescent="0.3"/>
    <row r="16" spans="2:4" x14ac:dyDescent="0.25">
      <c r="B16" s="371" t="s">
        <v>513</v>
      </c>
      <c r="C16" s="372"/>
      <c r="D16" s="373"/>
    </row>
    <row r="17" spans="2:4" ht="15.75" thickBot="1" x14ac:dyDescent="0.3">
      <c r="B17" s="377"/>
      <c r="C17" s="378"/>
      <c r="D17" s="379"/>
    </row>
    <row r="18" spans="2:4" x14ac:dyDescent="0.25">
      <c r="B18" s="61" t="s">
        <v>169</v>
      </c>
      <c r="C18" s="369">
        <f>SUM('1) Finace report by Activity'!C56:E56,'1) Finace report by Activity'!C66:E66,'1) Finace report by Activity'!C76:E76,'1) Finace report by Activity'!C86:E86)</f>
        <v>155000</v>
      </c>
      <c r="D18" s="370"/>
    </row>
    <row r="19" spans="2:4" x14ac:dyDescent="0.25">
      <c r="B19" s="61" t="s">
        <v>516</v>
      </c>
      <c r="C19" s="367">
        <f>SUM(D21:D25)</f>
        <v>0</v>
      </c>
      <c r="D19" s="368"/>
    </row>
    <row r="20" spans="2:4" x14ac:dyDescent="0.25">
      <c r="B20" s="62" t="s">
        <v>510</v>
      </c>
      <c r="C20" s="63" t="s">
        <v>511</v>
      </c>
      <c r="D20" s="64" t="s">
        <v>512</v>
      </c>
    </row>
    <row r="21" spans="2:4" ht="35.1" customHeight="1" x14ac:dyDescent="0.25">
      <c r="B21" s="65"/>
      <c r="C21" s="66"/>
      <c r="D21" s="67">
        <f>$C$18*C21</f>
        <v>0</v>
      </c>
    </row>
    <row r="22" spans="2:4" ht="35.1" customHeight="1" x14ac:dyDescent="0.25">
      <c r="B22" s="68"/>
      <c r="C22" s="66"/>
      <c r="D22" s="67">
        <f t="shared" ref="D22:D25" si="0">$C$18*C22</f>
        <v>0</v>
      </c>
    </row>
    <row r="23" spans="2:4" ht="35.1" customHeight="1" x14ac:dyDescent="0.25">
      <c r="B23" s="69"/>
      <c r="C23" s="66"/>
      <c r="D23" s="67">
        <f t="shared" si="0"/>
        <v>0</v>
      </c>
    </row>
    <row r="24" spans="2:4" ht="35.1" customHeight="1" x14ac:dyDescent="0.25">
      <c r="B24" s="69"/>
      <c r="C24" s="66"/>
      <c r="D24" s="67">
        <f t="shared" si="0"/>
        <v>0</v>
      </c>
    </row>
    <row r="25" spans="2:4" ht="35.1" customHeight="1" thickBot="1" x14ac:dyDescent="0.3">
      <c r="B25" s="70"/>
      <c r="C25" s="71"/>
      <c r="D25" s="67">
        <f t="shared" si="0"/>
        <v>0</v>
      </c>
    </row>
    <row r="26" spans="2:4" ht="15.75" thickBot="1" x14ac:dyDescent="0.3"/>
    <row r="27" spans="2:4" x14ac:dyDescent="0.25">
      <c r="B27" s="371" t="s">
        <v>514</v>
      </c>
      <c r="C27" s="372"/>
      <c r="D27" s="373"/>
    </row>
    <row r="28" spans="2:4" ht="15.75" thickBot="1" x14ac:dyDescent="0.3">
      <c r="B28" s="374"/>
      <c r="C28" s="375"/>
      <c r="D28" s="376"/>
    </row>
    <row r="29" spans="2:4" x14ac:dyDescent="0.25">
      <c r="B29" s="61" t="s">
        <v>169</v>
      </c>
      <c r="C29" s="369" t="e">
        <f>SUM('1) Finace report by Activity'!C98:E98,'1) Finace report by Activity'!C108:E108,'1) Finace report by Activity'!#REF!,'1) Finace report by Activity'!C118:E118)</f>
        <v>#REF!</v>
      </c>
      <c r="D29" s="370"/>
    </row>
    <row r="30" spans="2:4" x14ac:dyDescent="0.25">
      <c r="B30" s="61" t="s">
        <v>516</v>
      </c>
      <c r="C30" s="367" t="e">
        <f>SUM(D32:D36)</f>
        <v>#REF!</v>
      </c>
      <c r="D30" s="368"/>
    </row>
    <row r="31" spans="2:4" x14ac:dyDescent="0.25">
      <c r="B31" s="62" t="s">
        <v>510</v>
      </c>
      <c r="C31" s="63" t="s">
        <v>511</v>
      </c>
      <c r="D31" s="64" t="s">
        <v>512</v>
      </c>
    </row>
    <row r="32" spans="2:4" ht="35.1" customHeight="1" x14ac:dyDescent="0.25">
      <c r="B32" s="65"/>
      <c r="C32" s="66"/>
      <c r="D32" s="67" t="e">
        <f>$C$29*C32</f>
        <v>#REF!</v>
      </c>
    </row>
    <row r="33" spans="2:4" ht="35.1" customHeight="1" x14ac:dyDescent="0.25">
      <c r="B33" s="68"/>
      <c r="C33" s="66"/>
      <c r="D33" s="67" t="e">
        <f t="shared" ref="D33:D36" si="1">$C$29*C33</f>
        <v>#REF!</v>
      </c>
    </row>
    <row r="34" spans="2:4" ht="35.1" customHeight="1" x14ac:dyDescent="0.25">
      <c r="B34" s="69"/>
      <c r="C34" s="66"/>
      <c r="D34" s="67" t="e">
        <f t="shared" si="1"/>
        <v>#REF!</v>
      </c>
    </row>
    <row r="35" spans="2:4" ht="35.1" customHeight="1" x14ac:dyDescent="0.25">
      <c r="B35" s="69"/>
      <c r="C35" s="66"/>
      <c r="D35" s="67" t="e">
        <f t="shared" si="1"/>
        <v>#REF!</v>
      </c>
    </row>
    <row r="36" spans="2:4" ht="35.1" customHeight="1" thickBot="1" x14ac:dyDescent="0.3">
      <c r="B36" s="70"/>
      <c r="C36" s="71"/>
      <c r="D36" s="67" t="e">
        <f t="shared" si="1"/>
        <v>#REF!</v>
      </c>
    </row>
    <row r="37" spans="2:4" ht="15.75" thickBot="1" x14ac:dyDescent="0.3"/>
    <row r="38" spans="2:4" x14ac:dyDescent="0.25">
      <c r="B38" s="371" t="s">
        <v>515</v>
      </c>
      <c r="C38" s="372"/>
      <c r="D38" s="373"/>
    </row>
    <row r="39" spans="2:4" ht="15.75" thickBot="1" x14ac:dyDescent="0.3">
      <c r="B39" s="374"/>
      <c r="C39" s="375"/>
      <c r="D39" s="376"/>
    </row>
    <row r="40" spans="2:4" x14ac:dyDescent="0.25">
      <c r="B40" s="61" t="s">
        <v>169</v>
      </c>
      <c r="C40" s="369">
        <f>SUM('1) Finace report by Activity'!C130:E130,'1) Finace report by Activity'!C140:E140,'1) Finace report by Activity'!C150:E150,'1) Finace report by Activity'!C160:E160)</f>
        <v>0</v>
      </c>
      <c r="D40" s="370"/>
    </row>
    <row r="41" spans="2:4" x14ac:dyDescent="0.25">
      <c r="B41" s="61" t="s">
        <v>516</v>
      </c>
      <c r="C41" s="367">
        <f>SUM(D43:D47)</f>
        <v>0</v>
      </c>
      <c r="D41" s="368"/>
    </row>
    <row r="42" spans="2:4" x14ac:dyDescent="0.25">
      <c r="B42" s="62" t="s">
        <v>510</v>
      </c>
      <c r="C42" s="63" t="s">
        <v>511</v>
      </c>
      <c r="D42" s="64" t="s">
        <v>512</v>
      </c>
    </row>
    <row r="43" spans="2:4" ht="35.1" customHeight="1" x14ac:dyDescent="0.25">
      <c r="B43" s="65"/>
      <c r="C43" s="66"/>
      <c r="D43" s="67">
        <f>$C$40*C43</f>
        <v>0</v>
      </c>
    </row>
    <row r="44" spans="2:4" ht="35.1" customHeight="1" x14ac:dyDescent="0.25">
      <c r="B44" s="68"/>
      <c r="C44" s="66"/>
      <c r="D44" s="67">
        <f t="shared" ref="D44:D47" si="2">$C$40*C44</f>
        <v>0</v>
      </c>
    </row>
    <row r="45" spans="2:4" ht="35.1" customHeight="1" x14ac:dyDescent="0.25">
      <c r="B45" s="69"/>
      <c r="C45" s="66"/>
      <c r="D45" s="67">
        <f t="shared" si="2"/>
        <v>0</v>
      </c>
    </row>
    <row r="46" spans="2:4" ht="35.1" customHeight="1" x14ac:dyDescent="0.25">
      <c r="B46" s="69"/>
      <c r="C46" s="66"/>
      <c r="D46" s="67">
        <f t="shared" si="2"/>
        <v>0</v>
      </c>
    </row>
    <row r="47" spans="2:4" ht="35.1" customHeight="1" thickBot="1" x14ac:dyDescent="0.3">
      <c r="B47" s="70"/>
      <c r="C47" s="71"/>
      <c r="D47" s="72">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24"/>
  <sheetViews>
    <sheetView showGridLines="0" showZeros="0" topLeftCell="A19" zoomScale="80" zoomScaleNormal="80" workbookViewId="0"/>
  </sheetViews>
  <sheetFormatPr defaultColWidth="9.140625" defaultRowHeight="15" x14ac:dyDescent="0.25"/>
  <cols>
    <col min="1" max="1" width="12.5703125" customWidth="1"/>
    <col min="2" max="2" width="20.5703125" customWidth="1"/>
    <col min="3" max="3" width="25.42578125" customWidth="1"/>
    <col min="4" max="5" width="25.42578125" hidden="1" customWidth="1"/>
    <col min="6" max="6" width="24.42578125" customWidth="1"/>
    <col min="7" max="7" width="18.5703125" customWidth="1"/>
    <col min="8" max="8" width="21.7109375" customWidth="1"/>
    <col min="9" max="10" width="15.85546875" bestFit="1" customWidth="1"/>
    <col min="11" max="11" width="11.140625" bestFit="1" customWidth="1"/>
  </cols>
  <sheetData>
    <row r="1" spans="2:6" ht="15.75" thickBot="1" x14ac:dyDescent="0.3"/>
    <row r="2" spans="2:6" s="54" customFormat="1" ht="15.75" x14ac:dyDescent="0.25">
      <c r="B2" s="389" t="s">
        <v>56</v>
      </c>
      <c r="C2" s="390"/>
      <c r="D2" s="390"/>
      <c r="E2" s="390"/>
      <c r="F2" s="391"/>
    </row>
    <row r="3" spans="2:6" s="54" customFormat="1" ht="16.5" thickBot="1" x14ac:dyDescent="0.3">
      <c r="B3" s="392"/>
      <c r="C3" s="393"/>
      <c r="D3" s="393"/>
      <c r="E3" s="393"/>
      <c r="F3" s="394"/>
    </row>
    <row r="4" spans="2:6" s="54" customFormat="1" ht="16.5" thickBot="1" x14ac:dyDescent="0.3"/>
    <row r="5" spans="2:6" s="54" customFormat="1" ht="16.5" thickBot="1" x14ac:dyDescent="0.3">
      <c r="B5" s="395" t="s">
        <v>18</v>
      </c>
      <c r="C5" s="396"/>
      <c r="D5" s="115"/>
      <c r="E5" s="115"/>
    </row>
    <row r="6" spans="2:6" s="54" customFormat="1" ht="15.75" x14ac:dyDescent="0.25">
      <c r="B6" s="50"/>
      <c r="C6" s="118" t="s">
        <v>525</v>
      </c>
      <c r="D6" s="116" t="s">
        <v>163</v>
      </c>
      <c r="E6" s="48" t="s">
        <v>164</v>
      </c>
    </row>
    <row r="7" spans="2:6" s="54" customFormat="1" ht="15.75" x14ac:dyDescent="0.25">
      <c r="B7" s="50"/>
      <c r="C7" s="119" t="str">
        <f>'1) Finace report by Activity'!C13</f>
        <v>Interpeace</v>
      </c>
      <c r="D7" s="117"/>
      <c r="E7" s="45"/>
    </row>
    <row r="8" spans="2:6" s="54" customFormat="1" ht="31.5" x14ac:dyDescent="0.25">
      <c r="B8" s="24" t="s">
        <v>9</v>
      </c>
      <c r="C8" s="120" t="e">
        <f>#REF!</f>
        <v>#REF!</v>
      </c>
      <c r="D8" s="110" t="e">
        <f>#REF!</f>
        <v>#REF!</v>
      </c>
      <c r="E8" s="51" t="e">
        <f>#REF!</f>
        <v>#REF!</v>
      </c>
    </row>
    <row r="9" spans="2:6" s="54" customFormat="1" ht="47.25" x14ac:dyDescent="0.25">
      <c r="B9" s="24" t="s">
        <v>10</v>
      </c>
      <c r="C9" s="120" t="e">
        <f>#REF!</f>
        <v>#REF!</v>
      </c>
      <c r="D9" s="110" t="e">
        <f>#REF!</f>
        <v>#REF!</v>
      </c>
      <c r="E9" s="51" t="e">
        <f>#REF!</f>
        <v>#REF!</v>
      </c>
    </row>
    <row r="10" spans="2:6" s="54" customFormat="1" ht="63" x14ac:dyDescent="0.25">
      <c r="B10" s="24" t="s">
        <v>11</v>
      </c>
      <c r="C10" s="120" t="e">
        <f>#REF!</f>
        <v>#REF!</v>
      </c>
      <c r="D10" s="110" t="e">
        <f>#REF!</f>
        <v>#REF!</v>
      </c>
      <c r="E10" s="51" t="e">
        <f>#REF!</f>
        <v>#REF!</v>
      </c>
    </row>
    <row r="11" spans="2:6" s="54" customFormat="1" ht="31.5" x14ac:dyDescent="0.25">
      <c r="B11" s="37" t="s">
        <v>12</v>
      </c>
      <c r="C11" s="120" t="e">
        <f>#REF!</f>
        <v>#REF!</v>
      </c>
      <c r="D11" s="110" t="e">
        <f>#REF!</f>
        <v>#REF!</v>
      </c>
      <c r="E11" s="51" t="e">
        <f>#REF!</f>
        <v>#REF!</v>
      </c>
    </row>
    <row r="12" spans="2:6" s="54" customFormat="1" ht="15.75" x14ac:dyDescent="0.25">
      <c r="B12" s="24" t="s">
        <v>17</v>
      </c>
      <c r="C12" s="120" t="e">
        <f>#REF!</f>
        <v>#REF!</v>
      </c>
      <c r="D12" s="110" t="e">
        <f>#REF!</f>
        <v>#REF!</v>
      </c>
      <c r="E12" s="51" t="e">
        <f>#REF!</f>
        <v>#REF!</v>
      </c>
    </row>
    <row r="13" spans="2:6" s="54" customFormat="1" ht="47.25" x14ac:dyDescent="0.25">
      <c r="B13" s="24" t="s">
        <v>13</v>
      </c>
      <c r="C13" s="120" t="e">
        <f>#REF!</f>
        <v>#REF!</v>
      </c>
      <c r="D13" s="110" t="e">
        <f>#REF!</f>
        <v>#REF!</v>
      </c>
      <c r="E13" s="51" t="e">
        <f>#REF!</f>
        <v>#REF!</v>
      </c>
    </row>
    <row r="14" spans="2:6" s="54" customFormat="1" ht="48" thickBot="1" x14ac:dyDescent="0.3">
      <c r="B14" s="36" t="s">
        <v>167</v>
      </c>
      <c r="C14" s="121" t="e">
        <f>#REF!</f>
        <v>#REF!</v>
      </c>
      <c r="D14" s="111" t="e">
        <f>#REF!</f>
        <v>#REF!</v>
      </c>
      <c r="E14" s="53" t="e">
        <f>#REF!</f>
        <v>#REF!</v>
      </c>
    </row>
    <row r="15" spans="2:6" s="54" customFormat="1" ht="30" customHeight="1" thickBot="1" x14ac:dyDescent="0.3">
      <c r="B15" s="126" t="s">
        <v>533</v>
      </c>
      <c r="C15" s="127" t="e">
        <f>SUM(C8:C14)</f>
        <v>#REF!</v>
      </c>
      <c r="D15" s="112" t="e">
        <f t="shared" ref="D15:E15" si="0">SUM(D8:D14)</f>
        <v>#REF!</v>
      </c>
      <c r="E15" s="52" t="e">
        <f t="shared" si="0"/>
        <v>#REF!</v>
      </c>
    </row>
    <row r="16" spans="2:6" s="54" customFormat="1" ht="30" customHeight="1" x14ac:dyDescent="0.25">
      <c r="B16" s="114" t="s">
        <v>528</v>
      </c>
      <c r="C16" s="128" t="e">
        <f>C15*0.07</f>
        <v>#REF!</v>
      </c>
      <c r="D16" s="109"/>
      <c r="E16" s="109"/>
    </row>
    <row r="17" spans="2:6" s="54" customFormat="1" ht="30" customHeight="1" thickBot="1" x14ac:dyDescent="0.3">
      <c r="B17" s="113" t="s">
        <v>55</v>
      </c>
      <c r="C17" s="125" t="e">
        <f>SUM(C15:C16)</f>
        <v>#REF!</v>
      </c>
      <c r="D17" s="109"/>
      <c r="E17" s="109"/>
    </row>
    <row r="18" spans="2:6" s="54" customFormat="1" ht="16.5" thickBot="1" x14ac:dyDescent="0.3"/>
    <row r="19" spans="2:6" s="54" customFormat="1" ht="15.75" x14ac:dyDescent="0.25">
      <c r="B19" s="386" t="s">
        <v>28</v>
      </c>
      <c r="C19" s="387"/>
      <c r="D19" s="387"/>
      <c r="E19" s="387"/>
      <c r="F19" s="388"/>
    </row>
    <row r="20" spans="2:6" ht="15.75" x14ac:dyDescent="0.25">
      <c r="B20" s="30"/>
      <c r="C20" s="28" t="s">
        <v>525</v>
      </c>
      <c r="D20" s="28" t="s">
        <v>165</v>
      </c>
      <c r="E20" s="28" t="s">
        <v>166</v>
      </c>
      <c r="F20" s="31" t="s">
        <v>30</v>
      </c>
    </row>
    <row r="21" spans="2:6" ht="15.75" x14ac:dyDescent="0.25">
      <c r="B21" s="30"/>
      <c r="C21" s="28" t="str">
        <f>'1) Finace report by Activity'!C13</f>
        <v>Interpeace</v>
      </c>
      <c r="D21" s="28"/>
      <c r="E21" s="28"/>
      <c r="F21" s="31"/>
    </row>
    <row r="22" spans="2:6" ht="23.25" customHeight="1" x14ac:dyDescent="0.25">
      <c r="B22" s="29" t="s">
        <v>29</v>
      </c>
      <c r="C22" s="27">
        <f>'1) Finace report by Activity'!C186</f>
        <v>209999.99867</v>
      </c>
      <c r="D22" s="27" t="e">
        <f>'1) Finace report by Activity'!D186</f>
        <v>#REF!</v>
      </c>
      <c r="E22" s="27" t="e">
        <f>'1) Finace report by Activity'!E186</f>
        <v>#REF!</v>
      </c>
      <c r="F22" s="11">
        <v>0.35</v>
      </c>
    </row>
    <row r="23" spans="2:6" ht="24.75" customHeight="1" x14ac:dyDescent="0.25">
      <c r="B23" s="29" t="s">
        <v>31</v>
      </c>
      <c r="C23" s="27">
        <f>'1) Finace report by Activity'!C187</f>
        <v>209999.99867</v>
      </c>
      <c r="D23" s="27" t="e">
        <f>'1) Finace report by Activity'!D187</f>
        <v>#REF!</v>
      </c>
      <c r="E23" s="27" t="e">
        <f>'1) Finace report by Activity'!E187</f>
        <v>#REF!</v>
      </c>
      <c r="F23" s="11">
        <v>0.35</v>
      </c>
    </row>
    <row r="24" spans="2:6" ht="24.75" customHeight="1" thickBot="1" x14ac:dyDescent="0.3">
      <c r="B24" s="12" t="s">
        <v>527</v>
      </c>
      <c r="C24" s="32">
        <f>'1) Finace report by Activity'!C188</f>
        <v>179999.99886000002</v>
      </c>
      <c r="D24" s="32"/>
      <c r="E24" s="32"/>
      <c r="F24" s="13">
        <v>0.3</v>
      </c>
    </row>
  </sheetData>
  <sheetProtection sheet="1" objects="1" scenarios="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9.140625" defaultRowHeight="15" x14ac:dyDescent="0.25"/>
  <sheetData>
    <row r="1" spans="1:2" x14ac:dyDescent="0.25">
      <c r="A1" s="55" t="s">
        <v>170</v>
      </c>
      <c r="B1" s="56" t="s">
        <v>171</v>
      </c>
    </row>
    <row r="2" spans="1:2" x14ac:dyDescent="0.25">
      <c r="A2" s="57" t="s">
        <v>172</v>
      </c>
      <c r="B2" s="58" t="s">
        <v>173</v>
      </c>
    </row>
    <row r="3" spans="1:2" x14ac:dyDescent="0.25">
      <c r="A3" s="57" t="s">
        <v>174</v>
      </c>
      <c r="B3" s="58" t="s">
        <v>175</v>
      </c>
    </row>
    <row r="4" spans="1:2" x14ac:dyDescent="0.25">
      <c r="A4" s="57" t="s">
        <v>176</v>
      </c>
      <c r="B4" s="58" t="s">
        <v>177</v>
      </c>
    </row>
    <row r="5" spans="1:2" x14ac:dyDescent="0.25">
      <c r="A5" s="57" t="s">
        <v>178</v>
      </c>
      <c r="B5" s="58" t="s">
        <v>179</v>
      </c>
    </row>
    <row r="6" spans="1:2" x14ac:dyDescent="0.25">
      <c r="A6" s="57" t="s">
        <v>180</v>
      </c>
      <c r="B6" s="58" t="s">
        <v>181</v>
      </c>
    </row>
    <row r="7" spans="1:2" x14ac:dyDescent="0.25">
      <c r="A7" s="57" t="s">
        <v>182</v>
      </c>
      <c r="B7" s="58" t="s">
        <v>183</v>
      </c>
    </row>
    <row r="8" spans="1:2" x14ac:dyDescent="0.25">
      <c r="A8" s="57" t="s">
        <v>184</v>
      </c>
      <c r="B8" s="58" t="s">
        <v>185</v>
      </c>
    </row>
    <row r="9" spans="1:2" x14ac:dyDescent="0.25">
      <c r="A9" s="57" t="s">
        <v>186</v>
      </c>
      <c r="B9" s="58" t="s">
        <v>187</v>
      </c>
    </row>
    <row r="10" spans="1:2" x14ac:dyDescent="0.25">
      <c r="A10" s="57" t="s">
        <v>188</v>
      </c>
      <c r="B10" s="58" t="s">
        <v>189</v>
      </c>
    </row>
    <row r="11" spans="1:2" x14ac:dyDescent="0.25">
      <c r="A11" s="57" t="s">
        <v>190</v>
      </c>
      <c r="B11" s="58" t="s">
        <v>191</v>
      </c>
    </row>
    <row r="12" spans="1:2" x14ac:dyDescent="0.25">
      <c r="A12" s="57" t="s">
        <v>192</v>
      </c>
      <c r="B12" s="58" t="s">
        <v>193</v>
      </c>
    </row>
    <row r="13" spans="1:2" x14ac:dyDescent="0.25">
      <c r="A13" s="57" t="s">
        <v>194</v>
      </c>
      <c r="B13" s="58" t="s">
        <v>195</v>
      </c>
    </row>
    <row r="14" spans="1:2" x14ac:dyDescent="0.25">
      <c r="A14" s="57" t="s">
        <v>196</v>
      </c>
      <c r="B14" s="58" t="s">
        <v>197</v>
      </c>
    </row>
    <row r="15" spans="1:2" x14ac:dyDescent="0.25">
      <c r="A15" s="57" t="s">
        <v>198</v>
      </c>
      <c r="B15" s="58" t="s">
        <v>199</v>
      </c>
    </row>
    <row r="16" spans="1:2" x14ac:dyDescent="0.25">
      <c r="A16" s="57" t="s">
        <v>200</v>
      </c>
      <c r="B16" s="58" t="s">
        <v>201</v>
      </c>
    </row>
    <row r="17" spans="1:2" x14ac:dyDescent="0.25">
      <c r="A17" s="57" t="s">
        <v>202</v>
      </c>
      <c r="B17" s="58" t="s">
        <v>203</v>
      </c>
    </row>
    <row r="18" spans="1:2" x14ac:dyDescent="0.25">
      <c r="A18" s="57" t="s">
        <v>204</v>
      </c>
      <c r="B18" s="58" t="s">
        <v>205</v>
      </c>
    </row>
    <row r="19" spans="1:2" x14ac:dyDescent="0.25">
      <c r="A19" s="57" t="s">
        <v>206</v>
      </c>
      <c r="B19" s="58" t="s">
        <v>207</v>
      </c>
    </row>
    <row r="20" spans="1:2" x14ac:dyDescent="0.25">
      <c r="A20" s="57" t="s">
        <v>208</v>
      </c>
      <c r="B20" s="58" t="s">
        <v>209</v>
      </c>
    </row>
    <row r="21" spans="1:2" x14ac:dyDescent="0.25">
      <c r="A21" s="57" t="s">
        <v>210</v>
      </c>
      <c r="B21" s="58" t="s">
        <v>211</v>
      </c>
    </row>
    <row r="22" spans="1:2" x14ac:dyDescent="0.25">
      <c r="A22" s="57" t="s">
        <v>212</v>
      </c>
      <c r="B22" s="58" t="s">
        <v>213</v>
      </c>
    </row>
    <row r="23" spans="1:2" x14ac:dyDescent="0.25">
      <c r="A23" s="57" t="s">
        <v>214</v>
      </c>
      <c r="B23" s="58" t="s">
        <v>215</v>
      </c>
    </row>
    <row r="24" spans="1:2" x14ac:dyDescent="0.25">
      <c r="A24" s="57" t="s">
        <v>216</v>
      </c>
      <c r="B24" s="58" t="s">
        <v>217</v>
      </c>
    </row>
    <row r="25" spans="1:2" x14ac:dyDescent="0.25">
      <c r="A25" s="57" t="s">
        <v>218</v>
      </c>
      <c r="B25" s="58" t="s">
        <v>219</v>
      </c>
    </row>
    <row r="26" spans="1:2" x14ac:dyDescent="0.25">
      <c r="A26" s="57" t="s">
        <v>220</v>
      </c>
      <c r="B26" s="58" t="s">
        <v>221</v>
      </c>
    </row>
    <row r="27" spans="1:2" x14ac:dyDescent="0.25">
      <c r="A27" s="57" t="s">
        <v>222</v>
      </c>
      <c r="B27" s="58" t="s">
        <v>223</v>
      </c>
    </row>
    <row r="28" spans="1:2" x14ac:dyDescent="0.25">
      <c r="A28" s="57" t="s">
        <v>224</v>
      </c>
      <c r="B28" s="58" t="s">
        <v>225</v>
      </c>
    </row>
    <row r="29" spans="1:2" x14ac:dyDescent="0.25">
      <c r="A29" s="57" t="s">
        <v>226</v>
      </c>
      <c r="B29" s="58" t="s">
        <v>227</v>
      </c>
    </row>
    <row r="30" spans="1:2" x14ac:dyDescent="0.25">
      <c r="A30" s="57" t="s">
        <v>228</v>
      </c>
      <c r="B30" s="58" t="s">
        <v>229</v>
      </c>
    </row>
    <row r="31" spans="1:2" x14ac:dyDescent="0.25">
      <c r="A31" s="57" t="s">
        <v>230</v>
      </c>
      <c r="B31" s="58" t="s">
        <v>231</v>
      </c>
    </row>
    <row r="32" spans="1:2" x14ac:dyDescent="0.25">
      <c r="A32" s="57" t="s">
        <v>232</v>
      </c>
      <c r="B32" s="58" t="s">
        <v>233</v>
      </c>
    </row>
    <row r="33" spans="1:2" x14ac:dyDescent="0.25">
      <c r="A33" s="57" t="s">
        <v>234</v>
      </c>
      <c r="B33" s="58" t="s">
        <v>235</v>
      </c>
    </row>
    <row r="34" spans="1:2" x14ac:dyDescent="0.25">
      <c r="A34" s="57" t="s">
        <v>236</v>
      </c>
      <c r="B34" s="58" t="s">
        <v>237</v>
      </c>
    </row>
    <row r="35" spans="1:2" x14ac:dyDescent="0.25">
      <c r="A35" s="57" t="s">
        <v>238</v>
      </c>
      <c r="B35" s="58" t="s">
        <v>239</v>
      </c>
    </row>
    <row r="36" spans="1:2" x14ac:dyDescent="0.25">
      <c r="A36" s="57" t="s">
        <v>240</v>
      </c>
      <c r="B36" s="58" t="s">
        <v>241</v>
      </c>
    </row>
    <row r="37" spans="1:2" x14ac:dyDescent="0.25">
      <c r="A37" s="57" t="s">
        <v>242</v>
      </c>
      <c r="B37" s="58" t="s">
        <v>243</v>
      </c>
    </row>
    <row r="38" spans="1:2" x14ac:dyDescent="0.25">
      <c r="A38" s="57" t="s">
        <v>244</v>
      </c>
      <c r="B38" s="58" t="s">
        <v>245</v>
      </c>
    </row>
    <row r="39" spans="1:2" x14ac:dyDescent="0.25">
      <c r="A39" s="57" t="s">
        <v>246</v>
      </c>
      <c r="B39" s="58" t="s">
        <v>247</v>
      </c>
    </row>
    <row r="40" spans="1:2" x14ac:dyDescent="0.25">
      <c r="A40" s="57" t="s">
        <v>248</v>
      </c>
      <c r="B40" s="58" t="s">
        <v>249</v>
      </c>
    </row>
    <row r="41" spans="1:2" x14ac:dyDescent="0.25">
      <c r="A41" s="57" t="s">
        <v>250</v>
      </c>
      <c r="B41" s="58" t="s">
        <v>251</v>
      </c>
    </row>
    <row r="42" spans="1:2" x14ac:dyDescent="0.25">
      <c r="A42" s="57" t="s">
        <v>252</v>
      </c>
      <c r="B42" s="58" t="s">
        <v>253</v>
      </c>
    </row>
    <row r="43" spans="1:2" x14ac:dyDescent="0.25">
      <c r="A43" s="57" t="s">
        <v>254</v>
      </c>
      <c r="B43" s="58" t="s">
        <v>255</v>
      </c>
    </row>
    <row r="44" spans="1:2" x14ac:dyDescent="0.25">
      <c r="A44" s="57" t="s">
        <v>256</v>
      </c>
      <c r="B44" s="58" t="s">
        <v>257</v>
      </c>
    </row>
    <row r="45" spans="1:2" x14ac:dyDescent="0.25">
      <c r="A45" s="57" t="s">
        <v>258</v>
      </c>
      <c r="B45" s="58" t="s">
        <v>259</v>
      </c>
    </row>
    <row r="46" spans="1:2" x14ac:dyDescent="0.25">
      <c r="A46" s="57" t="s">
        <v>260</v>
      </c>
      <c r="B46" s="58" t="s">
        <v>261</v>
      </c>
    </row>
    <row r="47" spans="1:2" x14ac:dyDescent="0.25">
      <c r="A47" s="57" t="s">
        <v>262</v>
      </c>
      <c r="B47" s="58" t="s">
        <v>263</v>
      </c>
    </row>
    <row r="48" spans="1:2" x14ac:dyDescent="0.25">
      <c r="A48" s="57" t="s">
        <v>264</v>
      </c>
      <c r="B48" s="58" t="s">
        <v>265</v>
      </c>
    </row>
    <row r="49" spans="1:2" x14ac:dyDescent="0.25">
      <c r="A49" s="57" t="s">
        <v>266</v>
      </c>
      <c r="B49" s="58" t="s">
        <v>267</v>
      </c>
    </row>
    <row r="50" spans="1:2" x14ac:dyDescent="0.25">
      <c r="A50" s="57" t="s">
        <v>268</v>
      </c>
      <c r="B50" s="58" t="s">
        <v>269</v>
      </c>
    </row>
    <row r="51" spans="1:2" x14ac:dyDescent="0.25">
      <c r="A51" s="57" t="s">
        <v>270</v>
      </c>
      <c r="B51" s="58" t="s">
        <v>271</v>
      </c>
    </row>
    <row r="52" spans="1:2" x14ac:dyDescent="0.25">
      <c r="A52" s="57" t="s">
        <v>272</v>
      </c>
      <c r="B52" s="58" t="s">
        <v>273</v>
      </c>
    </row>
    <row r="53" spans="1:2" x14ac:dyDescent="0.25">
      <c r="A53" s="57" t="s">
        <v>274</v>
      </c>
      <c r="B53" s="58" t="s">
        <v>275</v>
      </c>
    </row>
    <row r="54" spans="1:2" x14ac:dyDescent="0.25">
      <c r="A54" s="57" t="s">
        <v>276</v>
      </c>
      <c r="B54" s="58" t="s">
        <v>277</v>
      </c>
    </row>
    <row r="55" spans="1:2" x14ac:dyDescent="0.25">
      <c r="A55" s="57" t="s">
        <v>278</v>
      </c>
      <c r="B55" s="58" t="s">
        <v>279</v>
      </c>
    </row>
    <row r="56" spans="1:2" x14ac:dyDescent="0.25">
      <c r="A56" s="57" t="s">
        <v>280</v>
      </c>
      <c r="B56" s="58" t="s">
        <v>281</v>
      </c>
    </row>
    <row r="57" spans="1:2" x14ac:dyDescent="0.25">
      <c r="A57" s="57" t="s">
        <v>282</v>
      </c>
      <c r="B57" s="58" t="s">
        <v>283</v>
      </c>
    </row>
    <row r="58" spans="1:2" x14ac:dyDescent="0.25">
      <c r="A58" s="57" t="s">
        <v>284</v>
      </c>
      <c r="B58" s="58" t="s">
        <v>285</v>
      </c>
    </row>
    <row r="59" spans="1:2" x14ac:dyDescent="0.25">
      <c r="A59" s="57" t="s">
        <v>286</v>
      </c>
      <c r="B59" s="58" t="s">
        <v>287</v>
      </c>
    </row>
    <row r="60" spans="1:2" x14ac:dyDescent="0.25">
      <c r="A60" s="57" t="s">
        <v>288</v>
      </c>
      <c r="B60" s="58" t="s">
        <v>289</v>
      </c>
    </row>
    <row r="61" spans="1:2" x14ac:dyDescent="0.25">
      <c r="A61" s="57" t="s">
        <v>290</v>
      </c>
      <c r="B61" s="58" t="s">
        <v>291</v>
      </c>
    </row>
    <row r="62" spans="1:2" x14ac:dyDescent="0.25">
      <c r="A62" s="57" t="s">
        <v>292</v>
      </c>
      <c r="B62" s="58" t="s">
        <v>293</v>
      </c>
    </row>
    <row r="63" spans="1:2" x14ac:dyDescent="0.25">
      <c r="A63" s="57" t="s">
        <v>294</v>
      </c>
      <c r="B63" s="58" t="s">
        <v>295</v>
      </c>
    </row>
    <row r="64" spans="1:2" x14ac:dyDescent="0.25">
      <c r="A64" s="57" t="s">
        <v>296</v>
      </c>
      <c r="B64" s="58" t="s">
        <v>297</v>
      </c>
    </row>
    <row r="65" spans="1:2" x14ac:dyDescent="0.25">
      <c r="A65" s="57" t="s">
        <v>298</v>
      </c>
      <c r="B65" s="58" t="s">
        <v>299</v>
      </c>
    </row>
    <row r="66" spans="1:2" x14ac:dyDescent="0.25">
      <c r="A66" s="57" t="s">
        <v>300</v>
      </c>
      <c r="B66" s="58" t="s">
        <v>301</v>
      </c>
    </row>
    <row r="67" spans="1:2" x14ac:dyDescent="0.25">
      <c r="A67" s="57" t="s">
        <v>302</v>
      </c>
      <c r="B67" s="58" t="s">
        <v>303</v>
      </c>
    </row>
    <row r="68" spans="1:2" x14ac:dyDescent="0.25">
      <c r="A68" s="57" t="s">
        <v>304</v>
      </c>
      <c r="B68" s="58" t="s">
        <v>305</v>
      </c>
    </row>
    <row r="69" spans="1:2" x14ac:dyDescent="0.25">
      <c r="A69" s="57" t="s">
        <v>306</v>
      </c>
      <c r="B69" s="58" t="s">
        <v>307</v>
      </c>
    </row>
    <row r="70" spans="1:2" x14ac:dyDescent="0.25">
      <c r="A70" s="57" t="s">
        <v>308</v>
      </c>
      <c r="B70" s="58" t="s">
        <v>309</v>
      </c>
    </row>
    <row r="71" spans="1:2" x14ac:dyDescent="0.25">
      <c r="A71" s="57" t="s">
        <v>310</v>
      </c>
      <c r="B71" s="58" t="s">
        <v>311</v>
      </c>
    </row>
    <row r="72" spans="1:2" x14ac:dyDescent="0.25">
      <c r="A72" s="57" t="s">
        <v>312</v>
      </c>
      <c r="B72" s="58" t="s">
        <v>313</v>
      </c>
    </row>
    <row r="73" spans="1:2" x14ac:dyDescent="0.25">
      <c r="A73" s="57" t="s">
        <v>314</v>
      </c>
      <c r="B73" s="58" t="s">
        <v>315</v>
      </c>
    </row>
    <row r="74" spans="1:2" x14ac:dyDescent="0.25">
      <c r="A74" s="57" t="s">
        <v>316</v>
      </c>
      <c r="B74" s="58" t="s">
        <v>317</v>
      </c>
    </row>
    <row r="75" spans="1:2" x14ac:dyDescent="0.25">
      <c r="A75" s="57" t="s">
        <v>318</v>
      </c>
      <c r="B75" s="59" t="s">
        <v>319</v>
      </c>
    </row>
    <row r="76" spans="1:2" x14ac:dyDescent="0.25">
      <c r="A76" s="57" t="s">
        <v>320</v>
      </c>
      <c r="B76" s="59" t="s">
        <v>321</v>
      </c>
    </row>
    <row r="77" spans="1:2" x14ac:dyDescent="0.25">
      <c r="A77" s="57" t="s">
        <v>322</v>
      </c>
      <c r="B77" s="59" t="s">
        <v>323</v>
      </c>
    </row>
    <row r="78" spans="1:2" x14ac:dyDescent="0.25">
      <c r="A78" s="57" t="s">
        <v>324</v>
      </c>
      <c r="B78" s="59" t="s">
        <v>325</v>
      </c>
    </row>
    <row r="79" spans="1:2" x14ac:dyDescent="0.25">
      <c r="A79" s="57" t="s">
        <v>326</v>
      </c>
      <c r="B79" s="59" t="s">
        <v>327</v>
      </c>
    </row>
    <row r="80" spans="1:2" x14ac:dyDescent="0.25">
      <c r="A80" s="57" t="s">
        <v>328</v>
      </c>
      <c r="B80" s="59" t="s">
        <v>329</v>
      </c>
    </row>
    <row r="81" spans="1:2" x14ac:dyDescent="0.25">
      <c r="A81" s="57" t="s">
        <v>330</v>
      </c>
      <c r="B81" s="59" t="s">
        <v>331</v>
      </c>
    </row>
    <row r="82" spans="1:2" x14ac:dyDescent="0.25">
      <c r="A82" s="57" t="s">
        <v>332</v>
      </c>
      <c r="B82" s="59" t="s">
        <v>333</v>
      </c>
    </row>
    <row r="83" spans="1:2" x14ac:dyDescent="0.25">
      <c r="A83" s="57" t="s">
        <v>334</v>
      </c>
      <c r="B83" s="59" t="s">
        <v>335</v>
      </c>
    </row>
    <row r="84" spans="1:2" x14ac:dyDescent="0.25">
      <c r="A84" s="57" t="s">
        <v>336</v>
      </c>
      <c r="B84" s="59" t="s">
        <v>337</v>
      </c>
    </row>
    <row r="85" spans="1:2" x14ac:dyDescent="0.25">
      <c r="A85" s="57" t="s">
        <v>338</v>
      </c>
      <c r="B85" s="59" t="s">
        <v>339</v>
      </c>
    </row>
    <row r="86" spans="1:2" x14ac:dyDescent="0.25">
      <c r="A86" s="57" t="s">
        <v>340</v>
      </c>
      <c r="B86" s="59" t="s">
        <v>341</v>
      </c>
    </row>
    <row r="87" spans="1:2" x14ac:dyDescent="0.25">
      <c r="A87" s="57" t="s">
        <v>342</v>
      </c>
      <c r="B87" s="59" t="s">
        <v>343</v>
      </c>
    </row>
    <row r="88" spans="1:2" x14ac:dyDescent="0.25">
      <c r="A88" s="57" t="s">
        <v>344</v>
      </c>
      <c r="B88" s="59" t="s">
        <v>345</v>
      </c>
    </row>
    <row r="89" spans="1:2" x14ac:dyDescent="0.25">
      <c r="A89" s="57" t="s">
        <v>346</v>
      </c>
      <c r="B89" s="59" t="s">
        <v>347</v>
      </c>
    </row>
    <row r="90" spans="1:2" x14ac:dyDescent="0.25">
      <c r="A90" s="57" t="s">
        <v>348</v>
      </c>
      <c r="B90" s="59" t="s">
        <v>349</v>
      </c>
    </row>
    <row r="91" spans="1:2" x14ac:dyDescent="0.25">
      <c r="A91" s="57" t="s">
        <v>350</v>
      </c>
      <c r="B91" s="59" t="s">
        <v>351</v>
      </c>
    </row>
    <row r="92" spans="1:2" x14ac:dyDescent="0.25">
      <c r="A92" s="57" t="s">
        <v>352</v>
      </c>
      <c r="B92" s="59" t="s">
        <v>353</v>
      </c>
    </row>
    <row r="93" spans="1:2" x14ac:dyDescent="0.25">
      <c r="A93" s="57" t="s">
        <v>354</v>
      </c>
      <c r="B93" s="59" t="s">
        <v>355</v>
      </c>
    </row>
    <row r="94" spans="1:2" x14ac:dyDescent="0.25">
      <c r="A94" s="57" t="s">
        <v>356</v>
      </c>
      <c r="B94" s="59" t="s">
        <v>357</v>
      </c>
    </row>
    <row r="95" spans="1:2" x14ac:dyDescent="0.25">
      <c r="A95" s="57" t="s">
        <v>358</v>
      </c>
      <c r="B95" s="59" t="s">
        <v>359</v>
      </c>
    </row>
    <row r="96" spans="1:2" x14ac:dyDescent="0.25">
      <c r="A96" s="57" t="s">
        <v>360</v>
      </c>
      <c r="B96" s="59" t="s">
        <v>361</v>
      </c>
    </row>
    <row r="97" spans="1:2" x14ac:dyDescent="0.25">
      <c r="A97" s="57" t="s">
        <v>362</v>
      </c>
      <c r="B97" s="59" t="s">
        <v>363</v>
      </c>
    </row>
    <row r="98" spans="1:2" x14ac:dyDescent="0.25">
      <c r="A98" s="57" t="s">
        <v>364</v>
      </c>
      <c r="B98" s="59" t="s">
        <v>365</v>
      </c>
    </row>
    <row r="99" spans="1:2" x14ac:dyDescent="0.25">
      <c r="A99" s="57" t="s">
        <v>366</v>
      </c>
      <c r="B99" s="59" t="s">
        <v>367</v>
      </c>
    </row>
    <row r="100" spans="1:2" x14ac:dyDescent="0.25">
      <c r="A100" s="57" t="s">
        <v>368</v>
      </c>
      <c r="B100" s="59" t="s">
        <v>369</v>
      </c>
    </row>
    <row r="101" spans="1:2" x14ac:dyDescent="0.25">
      <c r="A101" s="57" t="s">
        <v>370</v>
      </c>
      <c r="B101" s="59" t="s">
        <v>371</v>
      </c>
    </row>
    <row r="102" spans="1:2" x14ac:dyDescent="0.25">
      <c r="A102" s="57" t="s">
        <v>372</v>
      </c>
      <c r="B102" s="59" t="s">
        <v>373</v>
      </c>
    </row>
    <row r="103" spans="1:2" x14ac:dyDescent="0.25">
      <c r="A103" s="57" t="s">
        <v>374</v>
      </c>
      <c r="B103" s="59" t="s">
        <v>375</v>
      </c>
    </row>
    <row r="104" spans="1:2" x14ac:dyDescent="0.25">
      <c r="A104" s="57" t="s">
        <v>376</v>
      </c>
      <c r="B104" s="59" t="s">
        <v>377</v>
      </c>
    </row>
    <row r="105" spans="1:2" x14ac:dyDescent="0.25">
      <c r="A105" s="57" t="s">
        <v>378</v>
      </c>
      <c r="B105" s="59" t="s">
        <v>379</v>
      </c>
    </row>
    <row r="106" spans="1:2" x14ac:dyDescent="0.25">
      <c r="A106" s="57" t="s">
        <v>380</v>
      </c>
      <c r="B106" s="59" t="s">
        <v>381</v>
      </c>
    </row>
    <row r="107" spans="1:2" x14ac:dyDescent="0.25">
      <c r="A107" s="57" t="s">
        <v>382</v>
      </c>
      <c r="B107" s="59" t="s">
        <v>383</v>
      </c>
    </row>
    <row r="108" spans="1:2" x14ac:dyDescent="0.25">
      <c r="A108" s="57" t="s">
        <v>384</v>
      </c>
      <c r="B108" s="59" t="s">
        <v>385</v>
      </c>
    </row>
    <row r="109" spans="1:2" x14ac:dyDescent="0.25">
      <c r="A109" s="57" t="s">
        <v>386</v>
      </c>
      <c r="B109" s="59" t="s">
        <v>387</v>
      </c>
    </row>
    <row r="110" spans="1:2" x14ac:dyDescent="0.25">
      <c r="A110" s="57" t="s">
        <v>388</v>
      </c>
      <c r="B110" s="59" t="s">
        <v>389</v>
      </c>
    </row>
    <row r="111" spans="1:2" x14ac:dyDescent="0.25">
      <c r="A111" s="57" t="s">
        <v>390</v>
      </c>
      <c r="B111" s="59" t="s">
        <v>391</v>
      </c>
    </row>
    <row r="112" spans="1:2" x14ac:dyDescent="0.25">
      <c r="A112" s="57" t="s">
        <v>392</v>
      </c>
      <c r="B112" s="59" t="s">
        <v>393</v>
      </c>
    </row>
    <row r="113" spans="1:2" x14ac:dyDescent="0.25">
      <c r="A113" s="57" t="s">
        <v>394</v>
      </c>
      <c r="B113" s="59" t="s">
        <v>395</v>
      </c>
    </row>
    <row r="114" spans="1:2" x14ac:dyDescent="0.25">
      <c r="A114" s="57" t="s">
        <v>396</v>
      </c>
      <c r="B114" s="59" t="s">
        <v>397</v>
      </c>
    </row>
    <row r="115" spans="1:2" x14ac:dyDescent="0.25">
      <c r="A115" s="57" t="s">
        <v>398</v>
      </c>
      <c r="B115" s="59" t="s">
        <v>399</v>
      </c>
    </row>
    <row r="116" spans="1:2" x14ac:dyDescent="0.25">
      <c r="A116" s="57" t="s">
        <v>400</v>
      </c>
      <c r="B116" s="59" t="s">
        <v>401</v>
      </c>
    </row>
    <row r="117" spans="1:2" x14ac:dyDescent="0.25">
      <c r="A117" s="57" t="s">
        <v>402</v>
      </c>
      <c r="B117" s="59" t="s">
        <v>403</v>
      </c>
    </row>
    <row r="118" spans="1:2" x14ac:dyDescent="0.25">
      <c r="A118" s="57" t="s">
        <v>404</v>
      </c>
      <c r="B118" s="59" t="s">
        <v>405</v>
      </c>
    </row>
    <row r="119" spans="1:2" x14ac:dyDescent="0.25">
      <c r="A119" s="57" t="s">
        <v>406</v>
      </c>
      <c r="B119" s="59" t="s">
        <v>407</v>
      </c>
    </row>
    <row r="120" spans="1:2" x14ac:dyDescent="0.25">
      <c r="A120" s="57" t="s">
        <v>408</v>
      </c>
      <c r="B120" s="59" t="s">
        <v>409</v>
      </c>
    </row>
    <row r="121" spans="1:2" x14ac:dyDescent="0.25">
      <c r="A121" s="57" t="s">
        <v>410</v>
      </c>
      <c r="B121" s="59" t="s">
        <v>411</v>
      </c>
    </row>
    <row r="122" spans="1:2" x14ac:dyDescent="0.25">
      <c r="A122" s="57" t="s">
        <v>412</v>
      </c>
      <c r="B122" s="59" t="s">
        <v>413</v>
      </c>
    </row>
    <row r="123" spans="1:2" x14ac:dyDescent="0.25">
      <c r="A123" s="57" t="s">
        <v>414</v>
      </c>
      <c r="B123" s="59" t="s">
        <v>415</v>
      </c>
    </row>
    <row r="124" spans="1:2" x14ac:dyDescent="0.25">
      <c r="A124" s="57" t="s">
        <v>416</v>
      </c>
      <c r="B124" s="59" t="s">
        <v>417</v>
      </c>
    </row>
    <row r="125" spans="1:2" x14ac:dyDescent="0.25">
      <c r="A125" s="57" t="s">
        <v>418</v>
      </c>
      <c r="B125" s="59" t="s">
        <v>419</v>
      </c>
    </row>
    <row r="126" spans="1:2" x14ac:dyDescent="0.25">
      <c r="A126" s="57" t="s">
        <v>420</v>
      </c>
      <c r="B126" s="59" t="s">
        <v>421</v>
      </c>
    </row>
    <row r="127" spans="1:2" x14ac:dyDescent="0.25">
      <c r="A127" s="57" t="s">
        <v>422</v>
      </c>
      <c r="B127" s="59" t="s">
        <v>423</v>
      </c>
    </row>
    <row r="128" spans="1:2" x14ac:dyDescent="0.25">
      <c r="A128" s="57" t="s">
        <v>424</v>
      </c>
      <c r="B128" s="59" t="s">
        <v>425</v>
      </c>
    </row>
    <row r="129" spans="1:2" x14ac:dyDescent="0.25">
      <c r="A129" s="57" t="s">
        <v>426</v>
      </c>
      <c r="B129" s="59" t="s">
        <v>427</v>
      </c>
    </row>
    <row r="130" spans="1:2" x14ac:dyDescent="0.25">
      <c r="A130" s="57" t="s">
        <v>428</v>
      </c>
      <c r="B130" s="59" t="s">
        <v>429</v>
      </c>
    </row>
    <row r="131" spans="1:2" x14ac:dyDescent="0.25">
      <c r="A131" s="57" t="s">
        <v>430</v>
      </c>
      <c r="B131" s="59" t="s">
        <v>431</v>
      </c>
    </row>
    <row r="132" spans="1:2" x14ac:dyDescent="0.25">
      <c r="A132" s="57" t="s">
        <v>432</v>
      </c>
      <c r="B132" s="59" t="s">
        <v>433</v>
      </c>
    </row>
    <row r="133" spans="1:2" x14ac:dyDescent="0.25">
      <c r="A133" s="57" t="s">
        <v>434</v>
      </c>
      <c r="B133" s="59" t="s">
        <v>435</v>
      </c>
    </row>
    <row r="134" spans="1:2" x14ac:dyDescent="0.25">
      <c r="A134" s="57" t="s">
        <v>436</v>
      </c>
      <c r="B134" s="59" t="s">
        <v>437</v>
      </c>
    </row>
    <row r="135" spans="1:2" x14ac:dyDescent="0.25">
      <c r="A135" s="57" t="s">
        <v>438</v>
      </c>
      <c r="B135" s="59" t="s">
        <v>439</v>
      </c>
    </row>
    <row r="136" spans="1:2" x14ac:dyDescent="0.25">
      <c r="A136" s="57" t="s">
        <v>440</v>
      </c>
      <c r="B136" s="59" t="s">
        <v>441</v>
      </c>
    </row>
    <row r="137" spans="1:2" x14ac:dyDescent="0.25">
      <c r="A137" s="57" t="s">
        <v>442</v>
      </c>
      <c r="B137" s="59" t="s">
        <v>443</v>
      </c>
    </row>
    <row r="138" spans="1:2" x14ac:dyDescent="0.25">
      <c r="A138" s="57" t="s">
        <v>444</v>
      </c>
      <c r="B138" s="59" t="s">
        <v>445</v>
      </c>
    </row>
    <row r="139" spans="1:2" x14ac:dyDescent="0.25">
      <c r="A139" s="57" t="s">
        <v>446</v>
      </c>
      <c r="B139" s="59" t="s">
        <v>447</v>
      </c>
    </row>
    <row r="140" spans="1:2" x14ac:dyDescent="0.25">
      <c r="A140" s="57" t="s">
        <v>448</v>
      </c>
      <c r="B140" s="59" t="s">
        <v>449</v>
      </c>
    </row>
    <row r="141" spans="1:2" x14ac:dyDescent="0.25">
      <c r="A141" s="57" t="s">
        <v>450</v>
      </c>
      <c r="B141" s="59" t="s">
        <v>451</v>
      </c>
    </row>
    <row r="142" spans="1:2" x14ac:dyDescent="0.25">
      <c r="A142" s="57" t="s">
        <v>452</v>
      </c>
      <c r="B142" s="59" t="s">
        <v>453</v>
      </c>
    </row>
    <row r="143" spans="1:2" x14ac:dyDescent="0.25">
      <c r="A143" s="57" t="s">
        <v>454</v>
      </c>
      <c r="B143" s="59" t="s">
        <v>455</v>
      </c>
    </row>
    <row r="144" spans="1:2" x14ac:dyDescent="0.25">
      <c r="A144" s="57" t="s">
        <v>456</v>
      </c>
      <c r="B144" s="60" t="s">
        <v>457</v>
      </c>
    </row>
    <row r="145" spans="1:2" x14ac:dyDescent="0.25">
      <c r="A145" s="57" t="s">
        <v>458</v>
      </c>
      <c r="B145" s="59" t="s">
        <v>459</v>
      </c>
    </row>
    <row r="146" spans="1:2" x14ac:dyDescent="0.25">
      <c r="A146" s="57" t="s">
        <v>460</v>
      </c>
      <c r="B146" s="59" t="s">
        <v>461</v>
      </c>
    </row>
    <row r="147" spans="1:2" x14ac:dyDescent="0.25">
      <c r="A147" s="57" t="s">
        <v>462</v>
      </c>
      <c r="B147" s="59" t="s">
        <v>463</v>
      </c>
    </row>
    <row r="148" spans="1:2" x14ac:dyDescent="0.25">
      <c r="A148" s="57" t="s">
        <v>464</v>
      </c>
      <c r="B148" s="59" t="s">
        <v>465</v>
      </c>
    </row>
    <row r="149" spans="1:2" x14ac:dyDescent="0.25">
      <c r="A149" s="57" t="s">
        <v>466</v>
      </c>
      <c r="B149" s="59" t="s">
        <v>467</v>
      </c>
    </row>
    <row r="150" spans="1:2" x14ac:dyDescent="0.25">
      <c r="A150" s="57" t="s">
        <v>468</v>
      </c>
      <c r="B150" s="59" t="s">
        <v>469</v>
      </c>
    </row>
    <row r="151" spans="1:2" x14ac:dyDescent="0.25">
      <c r="A151" s="57" t="s">
        <v>470</v>
      </c>
      <c r="B151" s="59" t="s">
        <v>471</v>
      </c>
    </row>
    <row r="152" spans="1:2" x14ac:dyDescent="0.25">
      <c r="A152" s="57" t="s">
        <v>472</v>
      </c>
      <c r="B152" s="59" t="s">
        <v>473</v>
      </c>
    </row>
    <row r="153" spans="1:2" x14ac:dyDescent="0.25">
      <c r="A153" s="57" t="s">
        <v>474</v>
      </c>
      <c r="B153" s="59" t="s">
        <v>475</v>
      </c>
    </row>
    <row r="154" spans="1:2" x14ac:dyDescent="0.25">
      <c r="A154" s="57" t="s">
        <v>476</v>
      </c>
      <c r="B154" s="59" t="s">
        <v>477</v>
      </c>
    </row>
    <row r="155" spans="1:2" x14ac:dyDescent="0.25">
      <c r="A155" s="57" t="s">
        <v>478</v>
      </c>
      <c r="B155" s="59" t="s">
        <v>479</v>
      </c>
    </row>
    <row r="156" spans="1:2" x14ac:dyDescent="0.25">
      <c r="A156" s="57" t="s">
        <v>480</v>
      </c>
      <c r="B156" s="59" t="s">
        <v>481</v>
      </c>
    </row>
    <row r="157" spans="1:2" x14ac:dyDescent="0.25">
      <c r="A157" s="57" t="s">
        <v>482</v>
      </c>
      <c r="B157" s="59" t="s">
        <v>483</v>
      </c>
    </row>
    <row r="158" spans="1:2" x14ac:dyDescent="0.25">
      <c r="A158" s="57" t="s">
        <v>484</v>
      </c>
      <c r="B158" s="59" t="s">
        <v>485</v>
      </c>
    </row>
    <row r="159" spans="1:2" x14ac:dyDescent="0.25">
      <c r="A159" s="57" t="s">
        <v>486</v>
      </c>
      <c r="B159" s="59" t="s">
        <v>487</v>
      </c>
    </row>
    <row r="160" spans="1:2" x14ac:dyDescent="0.25">
      <c r="A160" s="57" t="s">
        <v>488</v>
      </c>
      <c r="B160" s="59" t="s">
        <v>489</v>
      </c>
    </row>
    <row r="161" spans="1:2" x14ac:dyDescent="0.25">
      <c r="A161" s="57" t="s">
        <v>490</v>
      </c>
      <c r="B161" s="59" t="s">
        <v>491</v>
      </c>
    </row>
    <row r="162" spans="1:2" x14ac:dyDescent="0.25">
      <c r="A162" s="57" t="s">
        <v>492</v>
      </c>
      <c r="B162" s="59" t="s">
        <v>493</v>
      </c>
    </row>
    <row r="163" spans="1:2" x14ac:dyDescent="0.25">
      <c r="A163" s="57" t="s">
        <v>494</v>
      </c>
      <c r="B163" s="59" t="s">
        <v>495</v>
      </c>
    </row>
    <row r="164" spans="1:2" x14ac:dyDescent="0.25">
      <c r="A164" s="57" t="s">
        <v>496</v>
      </c>
      <c r="B164" s="59" t="s">
        <v>497</v>
      </c>
    </row>
    <row r="165" spans="1:2" x14ac:dyDescent="0.25">
      <c r="A165" s="57" t="s">
        <v>498</v>
      </c>
      <c r="B165" s="59" t="s">
        <v>499</v>
      </c>
    </row>
    <row r="166" spans="1:2" x14ac:dyDescent="0.25">
      <c r="A166" s="57" t="s">
        <v>500</v>
      </c>
      <c r="B166" s="59" t="s">
        <v>501</v>
      </c>
    </row>
    <row r="167" spans="1:2" x14ac:dyDescent="0.25">
      <c r="A167" s="57" t="s">
        <v>502</v>
      </c>
      <c r="B167" s="59" t="s">
        <v>503</v>
      </c>
    </row>
    <row r="168" spans="1:2" x14ac:dyDescent="0.25">
      <c r="A168" s="57" t="s">
        <v>504</v>
      </c>
      <c r="B168" s="59" t="s">
        <v>505</v>
      </c>
    </row>
    <row r="169" spans="1:2" x14ac:dyDescent="0.25">
      <c r="A169" s="57" t="s">
        <v>506</v>
      </c>
      <c r="B169" s="59" t="s">
        <v>507</v>
      </c>
    </row>
    <row r="170" spans="1:2" x14ac:dyDescent="0.25">
      <c r="A170" s="57" t="s">
        <v>508</v>
      </c>
      <c r="B170" s="59" t="s">
        <v>509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1748EA11963A48B57F6B69DD619E63" ma:contentTypeVersion="6" ma:contentTypeDescription="Crée un document." ma:contentTypeScope="" ma:versionID="72ca8c51fe5262a9b7e756b7e884174b">
  <xsd:schema xmlns:xsd="http://www.w3.org/2001/XMLSchema" xmlns:xs="http://www.w3.org/2001/XMLSchema" xmlns:p="http://schemas.microsoft.com/office/2006/metadata/properties" xmlns:ns2="4bd26980-cbd8-405c-a7b7-82d5fcf6b450" xmlns:ns3="173db302-c025-463e-81b2-183173f7b738" targetNamespace="http://schemas.microsoft.com/office/2006/metadata/properties" ma:root="true" ma:fieldsID="833b9c1e9b6ce6edb046a97ff2c2f72e" ns2:_="" ns3:_="">
    <xsd:import namespace="4bd26980-cbd8-405c-a7b7-82d5fcf6b450"/>
    <xsd:import namespace="173db302-c025-463e-81b2-183173f7b7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d26980-cbd8-405c-a7b7-82d5fcf6b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3db302-c025-463e-81b2-183173f7b73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E465E1-BD15-4A30-95A8-25940E6BFF02}">
  <ds:schemaRefs>
    <ds:schemaRef ds:uri="http://schemas.microsoft.com/sharepoint/v3/contenttype/forms"/>
  </ds:schemaRefs>
</ds:datastoreItem>
</file>

<file path=customXml/itemProps2.xml><?xml version="1.0" encoding="utf-8"?>
<ds:datastoreItem xmlns:ds="http://schemas.openxmlformats.org/officeDocument/2006/customXml" ds:itemID="{6F9775CD-13AD-4985-A31C-686D6F96F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d26980-cbd8-405c-a7b7-82d5fcf6b450"/>
    <ds:schemaRef ds:uri="173db302-c025-463e-81b2-183173f7b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D9A63D-3A13-4980-B1C4-83FCA77F267B}">
  <ds:schemaRefs>
    <ds:schemaRef ds:uri="http://purl.org/dc/terms/"/>
    <ds:schemaRef ds:uri="http://schemas.openxmlformats.org/package/2006/metadata/core-properties"/>
    <ds:schemaRef ds:uri="4bd26980-cbd8-405c-a7b7-82d5fcf6b450"/>
    <ds:schemaRef ds:uri="http://schemas.microsoft.com/office/2006/documentManagement/types"/>
    <ds:schemaRef ds:uri="http://schemas.microsoft.com/office/infopath/2007/PartnerControls"/>
    <ds:schemaRef ds:uri="http://purl.org/dc/elements/1.1/"/>
    <ds:schemaRef ds:uri="http://schemas.microsoft.com/office/2006/metadata/properties"/>
    <ds:schemaRef ds:uri="173db302-c025-463e-81b2-183173f7b7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Sheet3</vt:lpstr>
      <vt:lpstr>1) Finace report by Activity</vt:lpstr>
      <vt:lpstr>3) Explanatory Notes</vt:lpstr>
      <vt:lpstr>4) For PBSO Use</vt:lpstr>
      <vt:lpstr>5) For MPTF Use</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KRIZOUA Leon</cp:lastModifiedBy>
  <cp:lastPrinted>2017-12-11T22:51:21Z</cp:lastPrinted>
  <dcterms:created xsi:type="dcterms:W3CDTF">2017-11-15T21:17:43Z</dcterms:created>
  <dcterms:modified xsi:type="dcterms:W3CDTF">2021-11-12T12:17:06Z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0x0101007A1748EA11963A48B57F6B69DD619E63</vt:lpwstr>
  </property>
</Properties>
</file>