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defaultThemeVersion="166925"/>
  <mc:AlternateContent xmlns:mc="http://schemas.openxmlformats.org/markup-compatibility/2006">
    <mc:Choice Requires="x15">
      <x15ac:absPath xmlns:x15ac="http://schemas.microsoft.com/office/spreadsheetml/2010/11/ac" url="https://undp-my.sharepoint.com/personal/tony_kouemo_one_un_org/Documents/MyComputer/Desktop/Documents_PBF_Agences/Rapport_secretariat/"/>
    </mc:Choice>
  </mc:AlternateContent>
  <xr:revisionPtr revIDLastSave="0" documentId="8_{381CEBB2-E9BF-483A-A126-60997AF4BD06}" xr6:coauthVersionLast="46" xr6:coauthVersionMax="46" xr10:uidLastSave="{00000000-0000-0000-0000-000000000000}"/>
  <bookViews>
    <workbookView xWindow="-108" yWindow="-108" windowWidth="23256" windowHeight="12576" xr2:uid="{00000000-000D-0000-FFFF-FFFF00000000}"/>
  </bookViews>
  <sheets>
    <sheet name="Rapport 31 oct" sheetId="3" r:id="rId1"/>
    <sheet name="Taux de décaissement" sheetId="4" r:id="rId2"/>
    <sheet name="AAA Juin 2021" sheetId="2" state="hidden" r:id="rId3"/>
  </sheet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3" i="3" l="1"/>
  <c r="H182" i="3"/>
  <c r="H181" i="3"/>
  <c r="H59" i="3"/>
  <c r="H51" i="3"/>
  <c r="H47" i="3"/>
  <c r="H39" i="3"/>
  <c r="H37" i="3"/>
  <c r="H29" i="3"/>
  <c r="E183" i="3"/>
  <c r="E59" i="3"/>
  <c r="E37" i="3"/>
  <c r="D25" i="4" l="1"/>
  <c r="G180" i="3"/>
  <c r="I178" i="3"/>
  <c r="E178" i="3"/>
  <c r="I177" i="3"/>
  <c r="E177" i="3"/>
  <c r="I52" i="3" l="1"/>
  <c r="I53" i="3"/>
  <c r="I54" i="3"/>
  <c r="I55" i="3"/>
  <c r="I56" i="3"/>
  <c r="I51" i="3"/>
  <c r="I40" i="3"/>
  <c r="I41" i="3"/>
  <c r="I42" i="3"/>
  <c r="I43" i="3"/>
  <c r="I44" i="3"/>
  <c r="I45" i="3"/>
  <c r="I39" i="3"/>
  <c r="I30" i="3"/>
  <c r="I31" i="3"/>
  <c r="I32" i="3"/>
  <c r="I33" i="3"/>
  <c r="I34" i="3"/>
  <c r="I29" i="3"/>
  <c r="I20" i="3"/>
  <c r="I21" i="3"/>
  <c r="I22" i="3"/>
  <c r="I24" i="3"/>
  <c r="I25" i="3"/>
  <c r="I19" i="3"/>
  <c r="I9" i="3"/>
  <c r="I10" i="3"/>
  <c r="I11" i="3"/>
  <c r="I12" i="3"/>
  <c r="I13" i="3"/>
  <c r="I14" i="3"/>
  <c r="I15" i="3"/>
  <c r="I16" i="3"/>
  <c r="E15" i="4" l="1"/>
  <c r="I176" i="3" l="1"/>
  <c r="E180" i="3"/>
  <c r="F21" i="4" l="1"/>
  <c r="F9" i="4"/>
  <c r="E21" i="4"/>
  <c r="E9" i="4"/>
  <c r="E12" i="4"/>
  <c r="D12" i="4"/>
  <c r="D19" i="4"/>
  <c r="F19" i="4"/>
  <c r="E19" i="4"/>
  <c r="C19" i="4"/>
  <c r="F12" i="4"/>
  <c r="C12" i="4"/>
  <c r="C25" i="4"/>
  <c r="I69" i="3"/>
  <c r="C26" i="4"/>
  <c r="C27" i="4"/>
  <c r="G63" i="3"/>
  <c r="G64" i="3"/>
  <c r="G65" i="3"/>
  <c r="G66" i="3"/>
  <c r="G67" i="3"/>
  <c r="G68" i="3"/>
  <c r="G61" i="3"/>
  <c r="G53" i="3"/>
  <c r="G54" i="3"/>
  <c r="G55" i="3"/>
  <c r="G56" i="3"/>
  <c r="G57" i="3"/>
  <c r="G58" i="3"/>
  <c r="G52" i="3"/>
  <c r="G40" i="3"/>
  <c r="G41" i="3"/>
  <c r="G42" i="3"/>
  <c r="G43" i="3"/>
  <c r="G44" i="3"/>
  <c r="G45" i="3"/>
  <c r="G30" i="3"/>
  <c r="G31" i="3"/>
  <c r="G32" i="3"/>
  <c r="G33" i="3"/>
  <c r="G34" i="3"/>
  <c r="G35" i="3"/>
  <c r="G36" i="3"/>
  <c r="G22" i="3"/>
  <c r="G23" i="3"/>
  <c r="I23" i="3" s="1"/>
  <c r="G24" i="3"/>
  <c r="G25" i="3"/>
  <c r="G26" i="3"/>
  <c r="F180" i="3"/>
  <c r="D180" i="3"/>
  <c r="I173" i="3"/>
  <c r="F173" i="3"/>
  <c r="E173" i="3"/>
  <c r="D173" i="3"/>
  <c r="G172" i="3"/>
  <c r="G171" i="3"/>
  <c r="G170" i="3"/>
  <c r="G169" i="3"/>
  <c r="G168" i="3"/>
  <c r="G167" i="3"/>
  <c r="G166" i="3"/>
  <c r="G165" i="3"/>
  <c r="I163" i="3"/>
  <c r="F163" i="3"/>
  <c r="E163" i="3"/>
  <c r="D163" i="3"/>
  <c r="G162" i="3"/>
  <c r="G161" i="3"/>
  <c r="G160" i="3"/>
  <c r="G159" i="3"/>
  <c r="G158" i="3"/>
  <c r="G157" i="3"/>
  <c r="G156" i="3"/>
  <c r="G155" i="3"/>
  <c r="I153" i="3"/>
  <c r="F153" i="3"/>
  <c r="E153" i="3"/>
  <c r="D153" i="3"/>
  <c r="G152" i="3"/>
  <c r="G151" i="3"/>
  <c r="G150" i="3"/>
  <c r="G149" i="3"/>
  <c r="G148" i="3"/>
  <c r="G147" i="3"/>
  <c r="G146" i="3"/>
  <c r="G145" i="3"/>
  <c r="I143" i="3"/>
  <c r="F143" i="3"/>
  <c r="E143" i="3"/>
  <c r="D143" i="3"/>
  <c r="G142" i="3"/>
  <c r="G141" i="3"/>
  <c r="G140" i="3"/>
  <c r="G139" i="3"/>
  <c r="G138" i="3"/>
  <c r="G137" i="3"/>
  <c r="G136" i="3"/>
  <c r="G135" i="3"/>
  <c r="I131" i="3"/>
  <c r="F131" i="3"/>
  <c r="E131" i="3"/>
  <c r="D131" i="3"/>
  <c r="G130" i="3"/>
  <c r="G129" i="3"/>
  <c r="G128" i="3"/>
  <c r="G127" i="3"/>
  <c r="G126" i="3"/>
  <c r="G125" i="3"/>
  <c r="G124" i="3"/>
  <c r="G123" i="3"/>
  <c r="I121" i="3"/>
  <c r="F121" i="3"/>
  <c r="E121" i="3"/>
  <c r="D121" i="3"/>
  <c r="G120" i="3"/>
  <c r="G119" i="3"/>
  <c r="G118" i="3"/>
  <c r="G117" i="3"/>
  <c r="G116" i="3"/>
  <c r="G115" i="3"/>
  <c r="G114" i="3"/>
  <c r="G113" i="3"/>
  <c r="I111" i="3"/>
  <c r="F111" i="3"/>
  <c r="E111" i="3"/>
  <c r="D111" i="3"/>
  <c r="G110" i="3"/>
  <c r="G109" i="3"/>
  <c r="G108" i="3"/>
  <c r="G107" i="3"/>
  <c r="G106" i="3"/>
  <c r="G105" i="3"/>
  <c r="G104" i="3"/>
  <c r="G103" i="3"/>
  <c r="I101" i="3"/>
  <c r="F101" i="3"/>
  <c r="E101" i="3"/>
  <c r="D101" i="3"/>
  <c r="G100" i="3"/>
  <c r="G99" i="3"/>
  <c r="G98" i="3"/>
  <c r="G97" i="3"/>
  <c r="G96" i="3"/>
  <c r="G95" i="3"/>
  <c r="G94" i="3"/>
  <c r="G93" i="3"/>
  <c r="I89" i="3"/>
  <c r="F89" i="3"/>
  <c r="E89" i="3"/>
  <c r="D89" i="3"/>
  <c r="G88" i="3"/>
  <c r="G87" i="3"/>
  <c r="G86" i="3"/>
  <c r="G85" i="3"/>
  <c r="G84" i="3"/>
  <c r="G83" i="3"/>
  <c r="G82" i="3"/>
  <c r="G81" i="3"/>
  <c r="I79" i="3"/>
  <c r="F79" i="3"/>
  <c r="E79" i="3"/>
  <c r="D79" i="3"/>
  <c r="G78" i="3"/>
  <c r="G77" i="3"/>
  <c r="G76" i="3"/>
  <c r="G75" i="3"/>
  <c r="G74" i="3"/>
  <c r="G73" i="3"/>
  <c r="G72" i="3"/>
  <c r="G71" i="3"/>
  <c r="F69" i="3"/>
  <c r="E69" i="3"/>
  <c r="D69" i="3"/>
  <c r="I59" i="3"/>
  <c r="F59" i="3"/>
  <c r="D59" i="3"/>
  <c r="I47" i="3"/>
  <c r="F47" i="3"/>
  <c r="E47" i="3"/>
  <c r="D47" i="3"/>
  <c r="G46" i="3"/>
  <c r="F37" i="3"/>
  <c r="D37" i="3"/>
  <c r="I27" i="3"/>
  <c r="F27" i="3"/>
  <c r="E27" i="3"/>
  <c r="D27" i="3"/>
  <c r="F17" i="3"/>
  <c r="E17" i="3"/>
  <c r="D17" i="3"/>
  <c r="G16" i="3"/>
  <c r="G15" i="3"/>
  <c r="G14" i="3"/>
  <c r="G13" i="3"/>
  <c r="G12" i="3"/>
  <c r="G11" i="3"/>
  <c r="G10" i="3"/>
  <c r="D181" i="3"/>
  <c r="D182" i="3" s="1"/>
  <c r="G69" i="3"/>
  <c r="I37" i="3"/>
  <c r="G47" i="3"/>
  <c r="G111" i="3"/>
  <c r="H121" i="3"/>
  <c r="H180" i="3"/>
  <c r="H17" i="3"/>
  <c r="H27" i="3"/>
  <c r="G131" i="3"/>
  <c r="G59" i="3"/>
  <c r="H69" i="3"/>
  <c r="H101" i="3"/>
  <c r="H111" i="3"/>
  <c r="G121" i="3"/>
  <c r="H89" i="3"/>
  <c r="H79" i="3"/>
  <c r="G89" i="3"/>
  <c r="H131" i="3"/>
  <c r="H143" i="3"/>
  <c r="H153" i="3"/>
  <c r="H163" i="3"/>
  <c r="G173" i="3"/>
  <c r="G27" i="3"/>
  <c r="G181" i="3" s="1"/>
  <c r="G182" i="3" s="1"/>
  <c r="G183" i="3" s="1"/>
  <c r="G153" i="3"/>
  <c r="G17" i="3"/>
  <c r="I17" i="3" s="1"/>
  <c r="G79" i="3"/>
  <c r="G143" i="3"/>
  <c r="H173" i="3"/>
  <c r="G37" i="3"/>
  <c r="G101" i="3"/>
  <c r="G163" i="3"/>
  <c r="D183" i="3" l="1"/>
  <c r="E181" i="3"/>
  <c r="E182" i="3" s="1"/>
  <c r="D26" i="4"/>
  <c r="D27" i="4" s="1"/>
  <c r="D29" i="4" s="1"/>
  <c r="I180" i="3"/>
  <c r="I181" i="3"/>
  <c r="I182" i="3" s="1"/>
  <c r="I183" i="3" s="1"/>
  <c r="E25" i="4" l="1"/>
  <c r="E26" i="4" s="1"/>
  <c r="E27" i="4" s="1"/>
</calcChain>
</file>

<file path=xl/sharedStrings.xml><?xml version="1.0" encoding="utf-8"?>
<sst xmlns="http://schemas.openxmlformats.org/spreadsheetml/2006/main" count="368" uniqueCount="282">
  <si>
    <t>Accounting Date</t>
  </si>
  <si>
    <t xml:space="preserve">Account </t>
  </si>
  <si>
    <t>Fund</t>
  </si>
  <si>
    <t>Donor (Agency)</t>
  </si>
  <si>
    <t>Project Id</t>
  </si>
  <si>
    <t>Activity Id</t>
  </si>
  <si>
    <t>Vendor Name</t>
  </si>
  <si>
    <t>Description2</t>
  </si>
  <si>
    <t>Fiscal Year</t>
  </si>
  <si>
    <t>ACTIVITY2</t>
  </si>
  <si>
    <t>THOMPSON ELECTRONICS S.A.</t>
  </si>
  <si>
    <t>Proforma PV53490</t>
  </si>
  <si>
    <t>pmnt balance factPV53490</t>
  </si>
  <si>
    <t>PV59895-Thompson</t>
  </si>
  <si>
    <t>ACTIVITY1</t>
  </si>
  <si>
    <t>MAMADOU ANGELO DIALLO</t>
  </si>
  <si>
    <t>Remb 4mois de frais carb &amp; Sec</t>
  </si>
  <si>
    <t>2020 FNA Debit</t>
  </si>
  <si>
    <t>Travel - Other</t>
  </si>
  <si>
    <t>Appointments-Lump Sum</t>
  </si>
  <si>
    <t>Appointment-Subsistence Allow</t>
  </si>
  <si>
    <t>2021 FNA Debit</t>
  </si>
  <si>
    <t>Grand Total</t>
  </si>
  <si>
    <t>(blank)</t>
  </si>
  <si>
    <t>2020</t>
  </si>
  <si>
    <t>2021</t>
  </si>
  <si>
    <t>Sum of USD Amount</t>
  </si>
  <si>
    <t>Years</t>
  </si>
  <si>
    <t>Quarters</t>
  </si>
  <si>
    <t>Total</t>
  </si>
  <si>
    <t>(blank) Total</t>
  </si>
  <si>
    <t>11363 Total</t>
  </si>
  <si>
    <t>ACTIVITY1 Total</t>
  </si>
  <si>
    <t>Proforma PV53490 Total</t>
  </si>
  <si>
    <t>THOMPSON ELECTRONICS S.A. Total</t>
  </si>
  <si>
    <t>72815 Total</t>
  </si>
  <si>
    <t>2020 FNA Debit Total</t>
  </si>
  <si>
    <t>75105 Total</t>
  </si>
  <si>
    <t>ACTIVITY2 Total</t>
  </si>
  <si>
    <t>30000 Total</t>
  </si>
  <si>
    <t>120823 Total</t>
  </si>
  <si>
    <t>2020 Total</t>
  </si>
  <si>
    <t>Remb 4mois de frais carb &amp; Sec Total</t>
  </si>
  <si>
    <t>MAMADOU ANGELO DIALLO Total</t>
  </si>
  <si>
    <t>63515 Total</t>
  </si>
  <si>
    <t>63520 Total</t>
  </si>
  <si>
    <t>Appointment-Subsistence Allow Total</t>
  </si>
  <si>
    <t>64307 Total</t>
  </si>
  <si>
    <t>Appointments-Lump Sum Total</t>
  </si>
  <si>
    <t>64308 Total</t>
  </si>
  <si>
    <t>Travel - Other Total</t>
  </si>
  <si>
    <t>71635 Total</t>
  </si>
  <si>
    <t>74515 Total</t>
  </si>
  <si>
    <t>2021 FNA Debit Total</t>
  </si>
  <si>
    <t>PV59895-Thompson Total</t>
  </si>
  <si>
    <t>72210 Total</t>
  </si>
  <si>
    <t>pmnt balance factPV53490 Total</t>
  </si>
  <si>
    <t>72405 Total</t>
  </si>
  <si>
    <t>72805 Total</t>
  </si>
  <si>
    <t>2021 Total</t>
  </si>
  <si>
    <t>Nombre de resultat/ produit</t>
  </si>
  <si>
    <t>Formulation du resultat/ produit/activite</t>
  </si>
  <si>
    <t>Organisation recipiendiaire 1 (budget en USD)</t>
  </si>
  <si>
    <t>Organisation recipiendiaire 3 (budget en USD)</t>
  </si>
  <si>
    <t xml:space="preserve">Pourcentage du budget pour chaque produit ou activite reserve pour action directe sur égalité des sexes et autonomisation des femmes (GEWE) (cas echeant) </t>
  </si>
  <si>
    <t>Niveau de depense/ engagement actuel 
(a remplir au moment des rapports de projet)</t>
  </si>
  <si>
    <t>Notes quelconque le cas echeant (.e.g sur types des entrants ou justification du budget)</t>
  </si>
  <si>
    <t xml:space="preserve">RESULTAT 1: </t>
  </si>
  <si>
    <t>La coordination, le suivi-évaluation et l’élaboration des rapports sur les résultats du portefeuille du PBF sont assurés par le Secrétariat PBF</t>
  </si>
  <si>
    <t>Produit 1.1:</t>
  </si>
  <si>
    <t>Le Secrétariat du PBF est mis en place au sein du BCR</t>
  </si>
  <si>
    <t>Activite 1.1.1:</t>
  </si>
  <si>
    <t>Préparation des TDRs et recrutement du personnel du Secrétariat du PBF</t>
  </si>
  <si>
    <t>Activite 1.1.2:</t>
  </si>
  <si>
    <t>Activite 1.1.3:</t>
  </si>
  <si>
    <t>Activite 1.1.4</t>
  </si>
  <si>
    <t>Activite 1.1.5</t>
  </si>
  <si>
    <t>Activite 1.1.6</t>
  </si>
  <si>
    <t>Activite 1.1.7</t>
  </si>
  <si>
    <t>Activite 1.1.8</t>
  </si>
  <si>
    <t>Produit total</t>
  </si>
  <si>
    <t>Produit 1.2:</t>
  </si>
  <si>
    <t>Le cadre stratégique et technique pour l’identification de projets de consolidation de la paix ayant un effet catalytique est mis en place, en complémentarité avec d’autres plans stratégiques (UNDAF, PSDH, mandat et documents de planification stratégique du BINUH etc.)</t>
  </si>
  <si>
    <t>Activite 1.2.1</t>
  </si>
  <si>
    <t>Elaboration et mise à jour d’une cartographie des acteurs (NU, Gouvernement, PTF, OSC) intervenant dans le domaine de la consolidation de la paix, actualisée régulièrement en coordination avec l’équipe du BCR chargée des partenariats, et identification des gaps et points d’entrées programmatiques pour les projets du PBF</t>
  </si>
  <si>
    <t>Activite 1.2.2</t>
  </si>
  <si>
    <t>Mise à jour périodique de l’analyse de conflits en étroite coordination avec le BINUH, le Gouvernement, la Société Civile et les PTF</t>
  </si>
  <si>
    <t>Activite 1.2.3</t>
  </si>
  <si>
    <t>Facilitation de l’élaboration des requêtes d’éligibilité ou de renouvellement de la demande d’éligibilité dans le pays</t>
  </si>
  <si>
    <t>Activite 1.2.4</t>
  </si>
  <si>
    <t>Sur la base de l’analyse de conflit et de la cartographie, coordination et un appui stratégique conséquents pour le développement de projets de qualité en matière de consolidation de la paix en étroite collaboration entre le SNU, le Gouvernement, la société civile et les PTF, pour soumission au PBSO</t>
  </si>
  <si>
    <t>Activite 1.2.5</t>
  </si>
  <si>
    <t>S’assurer qu’au moins 15% de l’enveloppe totale du PBF soient alloués aux questions de genre et/ou à un soutien pour l’autonomisation des femmes, en conformité avec les directives du PBF</t>
  </si>
  <si>
    <t>Activite 1.2.6</t>
  </si>
  <si>
    <t>Activite 1.2.7</t>
  </si>
  <si>
    <t>Activite 1.2.8</t>
  </si>
  <si>
    <t>Produit 1.3:</t>
  </si>
  <si>
    <t xml:space="preserve">Des mécanismes de coordination entre les projets et les partenaires clés sont mis en place pour assurer la réalisation des résultats stratégiques du portefeuille PBF et la cohérence et la synergie entre les projets et les activités.
Activités
</t>
  </si>
  <si>
    <t>Activite 1.3.1</t>
  </si>
  <si>
    <t>Appui au rôle de coordination du Coordonnateur résident dans le cadre de la programmation en consolidation de la paix, en étroite collaboration avec le BINUH</t>
  </si>
  <si>
    <t>Activite 1.3.2</t>
  </si>
  <si>
    <t>Etablissement d’un mécanisme de coordination régulière entre les agences onusiennes de mise en œuvre des projets PBF (réunions mensuelles et en fonction des besoins), en coordination avec les unités opérationnelles des Agences lead pour chaque projet PBF et le BCR</t>
  </si>
  <si>
    <t>Activite 1.3.3</t>
  </si>
  <si>
    <t>Appui au Groupe Effet 5 en tant que mécanisme de coordination régulière des projets PBF au niveau technique entre les agences onusiennes de mise en œuvre, le Gouvernement, la société civile et des projets PBF (réunions trimestrielles et en fonction des besoins). Le Secrétariat participera aux réunions techniques de chaque projet qui doivent réunir agences, le Gouvernement et les partenaires de mise en œuvre</t>
  </si>
  <si>
    <t>Activite 1.3.4</t>
  </si>
  <si>
    <t>Conseil technique et programmatique pour assurer la synergie entre les projets en cours d’élaboration et ceux en cours, non seulement sous financement PBF mais aussi financés par d’autres PTF</t>
  </si>
  <si>
    <t>Activite 1.3.5</t>
  </si>
  <si>
    <t>Documentation, analyse et dissémination des leçons apprises dans le cadre de la mise en œuvre des projets PBF, notamment par le biais de la tenue d’ateliers et de retraites, ou autres rencontres et initiatives similaires)</t>
  </si>
  <si>
    <t>Activite 1.3.6</t>
  </si>
  <si>
    <t>Renforcement des capacités des agences récipiendaires et des partenaires de mise en œuvre en matière d’approches sensibles aux conflits, à la consolidation de la paix, au suivi/évaluation en matière de consolidation de la paix et en matière de programmation sensible au genre et aux droits humains.</t>
  </si>
  <si>
    <t>Activite 1.3.7</t>
  </si>
  <si>
    <t>Activite 1.3.8</t>
  </si>
  <si>
    <t>Produit 1.4:</t>
  </si>
  <si>
    <t>Le suivi et évaluation du portefeuille du PBF est assuré</t>
  </si>
  <si>
    <t>Activite 1.4.1</t>
  </si>
  <si>
    <t>Appuyer le développement et la mise en œuvre d’un plan de suivi-évaluation de qualité par projet ainsi que le développement et la mise en ouvre d’un plan de suivi-évaluation conjoint pour le portefeuille du PBF afin de renforcer les synergies et éviter les duplications entre les projets PBF, et entre les projets PBF et les autres projets de consolidation de la paix dans le pays</t>
  </si>
  <si>
    <t>Activite 1.4.2</t>
  </si>
  <si>
    <t>Fournir un appui technique aux agences récipiendaires pour l’assurance qualité des rapports semestriels, annuels et de clôture des projets (narratifs et financiers), en lien avec les indicateurs établis dans les documents de projet et les données recueillies pendant les visites de terrain</t>
  </si>
  <si>
    <t>Activite 1.4.3</t>
  </si>
  <si>
    <t xml:space="preserve">Appuyer la conduite d’études d’évaluation indépendante des projets PBF, notamment en tant que membre du groupe de référence de l’évaluation, ainsi que l’étude « d’évaluabilité », la revue à mi-parcours et l’évaluation finale. </t>
  </si>
  <si>
    <t>Activite 1.4.4</t>
  </si>
  <si>
    <t>Effectuer des missions régulières sur le terrain pour le suivi des projets PBF et produire des rapports de mission à partager avec le BCR et PBSO</t>
  </si>
  <si>
    <t>Activite 1.4.5</t>
  </si>
  <si>
    <t xml:space="preserve">Etablir mécanisme de communication et un échange réguliers entre les communautés bénéficiaires et le CoPil à travers les mécanismes de suivi communautaire, et s’assurer que les voix des bénéficiaires soient utilisées de manière stratégique pour promouvoir les responsabilités communes </t>
  </si>
  <si>
    <t>Activite 1.4.6</t>
  </si>
  <si>
    <t>Assurer la gestion des connaissances et le recueil des meilleures pratiques pour les prochaines activités de consolidation de la paix ; s’assurer que ces leçons soient publiées et communiquées à travers les plateformes adéquates</t>
  </si>
  <si>
    <t>Activite 1.4.7</t>
  </si>
  <si>
    <t>Elaborer le rapport annuel de progrès des activités de consolidation de la paix, à travers un processus consultatif, et le soumettre aux CoPil, COS et, subséquemment à PBSO à New York, au plus tard au 1er décembre de chaque année</t>
  </si>
  <si>
    <t>Activite 1.4.8</t>
  </si>
  <si>
    <t xml:space="preserve">RESULTAT 2: </t>
  </si>
  <si>
    <t>Le COS, le CoPil et le BCR sont appuyés afin d’assurer leur rôle d’orientation stratégique, d’endossement des projets PBF et de suivi-évaluation du portefeuille PBF</t>
  </si>
  <si>
    <t>Produit 2.1</t>
  </si>
  <si>
    <t>Les capacités du COS et du CoPil Comité de Pilotage et des autres partenaires pertinents sont renforcées aux niveaux stratégique et technique pour assurer la supervision et le suivi-évaluation des projets du PBF</t>
  </si>
  <si>
    <t>Activite 2.1.1</t>
  </si>
  <si>
    <t>Appui à l’organisation de réunions du COS au niveau stratégique et de réunions régulières du CoPil dans son rôle d’appui au COS (y compris au niveau technique) pour examiner et évaluer les propositions de projets, leur suivi et évaluation, ainsi que le progrès dans la mise en œuvre de l’ensemble du portefeuille PBF</t>
  </si>
  <si>
    <t>Activite 2.1.2</t>
  </si>
  <si>
    <t>Identifier et répondre aux besoins en renforcement des capacités en matière de supervision et conseil stratégique et fonctions de suivi-évaluation des partenaires du PBF tels que le CoPil, les partenaires nationaux, les organisations de mise en œuvre, et tout autre partenaire pertinent au PBF</t>
  </si>
  <si>
    <t>Activite 2.1.3</t>
  </si>
  <si>
    <t>Entreprendre des examens et le contrôle-qualité des documents relatifs au PBF (y compris des documents de projet et des rapports y relatifs) avant toute soumission au CoPil, au COS, et a PBSO, afin d’aider les RUNOs à renforcer la qualité des produits, en ligne avec les notes d’orientation et directives du PBF. S’assurer que les questions transversales importantes pour le PBF soient prises en compte, telles que le genre et les droits humains</t>
  </si>
  <si>
    <t>Activite 2.1.4</t>
  </si>
  <si>
    <t>Identifier de manière proactive les questions et défis en matière de consolidation de la paix et les exploiter ces informations afin d’appuyer et de conseiller le CoPil, le COS et les partenaires clés du PBF</t>
  </si>
  <si>
    <t>Activite 2.1.5</t>
  </si>
  <si>
    <t>Faciliter l’organisation de missions de monitoring par le CoPil pour revoir la mise en œuvre du portefeuille du PBF, selon les besoins ou impératifs</t>
  </si>
  <si>
    <t>Activite 2.1.6</t>
  </si>
  <si>
    <t>Fournir un appui-conseil au management des Nations Unies, au COS et au CoPil, sur des questions relatives à la consolidation de la paix et s’assurer que les projets financés par le PBF intègrent les meilleures pratiques sur ces questions.</t>
  </si>
  <si>
    <t>Activite 2.1.7</t>
  </si>
  <si>
    <t>Activite 2.1.8</t>
  </si>
  <si>
    <t>Produit 2.2</t>
  </si>
  <si>
    <t>Le plaidoyer, la communication, le partenariat et la création d’un réseau sont assurés pour promouvoir une meilleure compréhension et connaissance du portefeuille PBF et de ses résultats au sein des autorités nationales, de la société civile, des bailleurs de fonds et du grand public</t>
  </si>
  <si>
    <t>Activite 2.2.1</t>
  </si>
  <si>
    <t>S’assurer que les partenaires de mise en œuvre du portefeuille du PBF et les autres partenaires clé comprennent et s’approprient les orientations du PBF, y compris les questions de genre et les demandes en matière de rapportage</t>
  </si>
  <si>
    <t>Activite' 2.2.2</t>
  </si>
  <si>
    <t>Mise en place d’un plan de communication afin de promouvoir la visibilité des activités du PBF dans le pays et parmi les parties intéressées</t>
  </si>
  <si>
    <t>Activite 2.2.3</t>
  </si>
  <si>
    <t>Appuyer le SNU à travers la coopération avec le point focal en communication du BCR pour améliorer la visibilité des activités du PBF dans le pays</t>
  </si>
  <si>
    <t>Activite 2.2.4</t>
  </si>
  <si>
    <t xml:space="preserve"> Développement et mise en œuvre d’une stratégie de mobilisation des ressources pour la pérennisation des programmes du PBF et assurer les effets catalytiques des projets PBF, en lien et dans le cadre de l’UNDAF </t>
  </si>
  <si>
    <t>Activite 2.2.5</t>
  </si>
  <si>
    <t>Assurer une liaison régulière avec PBSO par rapports à la mise en œuvre des projets PBF, l’évolution du contexte politique et les processus de planification au sein des NU et du Gouvernement en lien avec les activités du PBF</t>
  </si>
  <si>
    <t>Activite 2.2.6</t>
  </si>
  <si>
    <t>Organisation de missions de supervision inter-agences élargies au siège et appuyer les missions de suivi du PBSO</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</si>
  <si>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</si>
  <si>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</si>
  <si>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</si>
  <si>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</si>
  <si>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</si>
  <si>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</si>
  <si>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</si>
  <si>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</si>
  <si>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</si>
  <si>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</si>
  <si>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</si>
  <si>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</si>
  <si>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</si>
  <si>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</si>
  <si>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</si>
  <si>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</si>
  <si>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</si>
  <si>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</si>
  <si>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</si>
  <si>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</si>
  <si>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</si>
  <si>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</si>
  <si>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</si>
  <si>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</si>
  <si>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</si>
  <si>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</si>
  <si>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</si>
  <si>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</si>
  <si>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</si>
  <si>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</si>
  <si>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</si>
  <si>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</si>
  <si>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</si>
  <si>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</si>
  <si>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</si>
  <si>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</si>
  <si>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</si>
  <si>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</si>
  <si>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</si>
  <si>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</si>
  <si>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</si>
  <si>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</si>
  <si>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</si>
  <si>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</si>
  <si>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</si>
  <si>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</si>
  <si>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</si>
  <si>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</si>
  <si>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</si>
  <si>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</si>
  <si>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</si>
  <si>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</si>
  <si>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</si>
  <si>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</si>
  <si>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</si>
  <si>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</si>
  <si>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</si>
  <si>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</si>
  <si>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</si>
  <si>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</si>
  <si>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</si>
  <si>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</si>
  <si>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</si>
  <si>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</si>
  <si>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</si>
  <si>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</si>
  <si>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</si>
  <si>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</si>
  <si>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</si>
  <si>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</si>
  <si>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</si>
  <si>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</si>
  <si>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</si>
  <si>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</si>
  <si>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</si>
  <si>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</si>
  <si>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</si>
  <si>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</si>
  <si>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</si>
  <si>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</si>
  <si>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</si>
  <si>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</si>
  <si>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</si>
  <si>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</si>
  <si>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</si>
  <si>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</si>
  <si>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</si>
  <si>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</si>
  <si>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</si>
  <si>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</si>
  <si>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</si>
  <si>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</si>
  <si>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</si>
  <si>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</si>
  <si>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</si>
  <si>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</si>
  <si>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</si>
  <si>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</si>
  <si>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</si>
  <si>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
  </si>
  <si>
    <t>Sous-budget Total du projet</t>
  </si>
  <si>
    <t>Tableau 1 - Budget du projet PBF par resultat, produit et activité</t>
  </si>
  <si>
    <t>Coûts indirects (7%):</t>
  </si>
  <si>
    <t>Budget</t>
  </si>
  <si>
    <t>PNUD</t>
  </si>
  <si>
    <t>Produit 1.5</t>
  </si>
  <si>
    <t>Total Résultat 1</t>
  </si>
  <si>
    <t>Total Résultat 2</t>
  </si>
  <si>
    <t>Totaux</t>
  </si>
  <si>
    <t>Sous-budget total du projet</t>
  </si>
  <si>
    <t>Taux de mise en oeuvre</t>
  </si>
  <si>
    <t>PBF_Appui à la Coordination</t>
  </si>
  <si>
    <t>Des mécanismes de coordination entre les projets et les partenaires clés sont mis en place pour assurer la réalisation des résultats stratégiques du portefeuille PBF et la cohérence et la synergie entre les projets et les activités.</t>
  </si>
  <si>
    <t>Balance</t>
  </si>
  <si>
    <t>Taux de  décaissement</t>
  </si>
  <si>
    <t>Dépenses</t>
  </si>
  <si>
    <t>Au 12 nov 2021</t>
  </si>
  <si>
    <t>commitment</t>
  </si>
  <si>
    <t>Dépenses au 31 octobre</t>
  </si>
  <si>
    <t>Financial Report au 31 octobre 2021 with commitment</t>
  </si>
  <si>
    <t>Dépenses au 31 octobre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</si>
</sst>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_(&quot;$&quot;* #,##0_);_(&quot;$&quot;* \(#,##0\);_(&quot;$&quot;* &quot;-&quot;??_);_(@_)"/>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2"/>
      <color rgb="FFFF0000"/>
      <name val="Calibri"/>
      <family val="2"/>
      <scheme val="minor"/>
    </font>
    <font>
      <sz val="12"/>
      <color theme="1"/>
      <name val="Calibri"/>
      <family val="2"/>
      <scheme val="minor"/>
    </font>
    <font>
      <sz val="12"/>
      <color rgb="FFFF0000"/>
      <name val="Calibri"/>
      <family val="2"/>
      <scheme val="minor"/>
    </font>
    <font>
      <b/>
      <sz val="14"/>
      <color theme="1"/>
      <name val="Calibri"/>
      <family val="2"/>
      <scheme val="minor"/>
    </font>
    <font>
      <sz val="14"/>
      <color theme="1"/>
      <name val="Calibri"/>
      <family val="2"/>
      <scheme val="minor"/>
    </font>
    <font>
      <sz val="12"/>
      <color theme="1"/>
      <name val="Calibri"/>
      <family val="2"/>
    </font>
    <font>
      <b/>
      <sz val="18"/>
      <color rgb="FF00B0F0"/>
      <name val="Calibri"/>
      <family val="2"/>
    </font>
    <font>
      <b/>
      <sz val="14"/>
      <color rgb="FF00B0F0"/>
      <name val="Calibri"/>
      <family val="2"/>
    </font>
    <font>
      <b/>
      <sz val="12"/>
      <color theme="1"/>
      <name val="Calibri"/>
      <family val="2"/>
    </font>
    <font>
      <sz val="10"/>
      <name val="Arial"/>
      <family val="2"/>
    </font>
    <font>
      <sz val="11"/>
      <color theme="1"/>
      <name val="Calibri"/>
      <family val="2"/>
    </font>
    <font>
      <b/>
      <sz val="12"/>
      <color rgb="FF000000"/>
      <name val="Calibri"/>
      <family val="2"/>
    </font>
    <font>
      <sz val="12"/>
      <color rgb="FF000000"/>
      <name val="Calibri"/>
      <family val="2"/>
    </font>
    <font>
      <b/>
      <sz val="14"/>
      <color rgb="FF000000"/>
      <name val="Calibri"/>
      <family val="2"/>
    </font>
    <font>
      <sz val="10"/>
      <color theme="1"/>
      <name val="Arial"/>
      <family val="2"/>
    </font>
    <font>
      <b/>
      <sz val="12"/>
      <color theme="1"/>
      <name val="Arial"/>
      <family val="2"/>
    </font>
    <font>
      <sz val="12"/>
      <color theme="1"/>
      <name val="Calibri"/>
      <family val="2"/>
    </font>
    <font>
      <b/>
      <sz val="14"/>
      <color theme="1"/>
      <name val="Calibri"/>
      <family val="2"/>
    </font>
    <font>
      <b/>
      <sz val="12"/>
      <color theme="1"/>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D8D8D8"/>
        <bgColor rgb="FFD8D8D8"/>
      </patternFill>
    </fill>
    <fill>
      <patternFill patternType="solid">
        <fgColor rgb="FFFFFFFF"/>
        <bgColor rgb="FFFFFFFF"/>
      </patternFill>
    </fill>
    <fill>
      <patternFill patternType="solid">
        <fgColor rgb="FFE7E6E6"/>
        <bgColor rgb="FFE7E6E6"/>
      </patternFill>
    </fill>
    <fill>
      <patternFill patternType="solid">
        <fgColor rgb="FFD9E1F2"/>
        <bgColor rgb="FFD9E1F2"/>
      </patternFill>
    </fill>
    <fill>
      <patternFill patternType="solid">
        <fgColor rgb="FFD9D9D9"/>
        <bgColor rgb="FFD9D9D9"/>
      </patternFill>
    </fill>
    <fill>
      <patternFill patternType="solid">
        <fgColor rgb="FFD0CECE"/>
        <bgColor rgb="FFD0CECE"/>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rgb="FF000000"/>
      </bottom>
      <diagonal/>
    </border>
    <border>
      <left style="medium">
        <color indexed="64"/>
      </left>
      <right/>
      <top/>
      <bottom/>
      <diagonal/>
    </border>
    <border>
      <left/>
      <right style="medium">
        <color indexed="64"/>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thin">
        <color rgb="FF000000"/>
      </right>
      <top style="thin">
        <color rgb="FF000000"/>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right style="medium">
        <color indexed="64"/>
      </right>
      <top style="thin">
        <color rgb="FF000000"/>
      </top>
      <bottom style="medium">
        <color rgb="FF000000"/>
      </bottom>
      <diagonal/>
    </border>
    <border>
      <left/>
      <right style="medium">
        <color indexed="64"/>
      </right>
      <top style="thin">
        <color rgb="FF000000"/>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58">
    <xf numFmtId="0" fontId="0" fillId="0" borderId="0" xfId="0"/>
    <xf numFmtId="0" fontId="0" fillId="0" borderId="0" xfId="0" pivotButton="1"/>
    <xf numFmtId="0" fontId="0" fillId="33" borderId="0" xfId="0" applyFill="1"/>
    <xf numFmtId="0" fontId="0" fillId="0" borderId="0" xfId="0" applyAlignment="1">
      <alignment wrapText="1"/>
    </xf>
    <xf numFmtId="44" fontId="0" fillId="0" borderId="0" xfId="42" applyFont="1" applyBorder="1" applyAlignment="1">
      <alignment wrapText="1"/>
    </xf>
    <xf numFmtId="0" fontId="0" fillId="0" borderId="0" xfId="0" applyAlignment="1">
      <alignment horizontal="center" wrapText="1"/>
    </xf>
    <xf numFmtId="44" fontId="0" fillId="0" borderId="0" xfId="42" applyFont="1" applyFill="1" applyBorder="1" applyAlignment="1">
      <alignment wrapText="1"/>
    </xf>
    <xf numFmtId="0" fontId="0" fillId="34" borderId="0" xfId="0" applyFill="1" applyAlignment="1">
      <alignment wrapText="1"/>
    </xf>
    <xf numFmtId="0" fontId="18" fillId="35" borderId="10" xfId="0" applyFont="1" applyFill="1" applyBorder="1" applyAlignment="1">
      <alignment horizontal="center" vertical="center" wrapText="1"/>
    </xf>
    <xf numFmtId="0" fontId="19" fillId="0" borderId="0" xfId="0" applyFont="1" applyAlignment="1">
      <alignment horizontal="center" vertical="center" wrapText="1"/>
    </xf>
    <xf numFmtId="0" fontId="20" fillId="35" borderId="10" xfId="0" applyFont="1" applyFill="1" applyBorder="1" applyAlignment="1">
      <alignment horizontal="center" vertical="center" wrapText="1"/>
    </xf>
    <xf numFmtId="0" fontId="18" fillId="34" borderId="10" xfId="0" applyFont="1" applyFill="1" applyBorder="1" applyAlignment="1" applyProtection="1">
      <alignment horizontal="center" vertical="center" wrapText="1"/>
      <protection locked="0"/>
    </xf>
    <xf numFmtId="44" fontId="20" fillId="35" borderId="10" xfId="42" applyFont="1" applyFill="1" applyBorder="1" applyAlignment="1" applyProtection="1">
      <alignment horizontal="center" vertical="center" wrapText="1"/>
    </xf>
    <xf numFmtId="0" fontId="18" fillId="36" borderId="10" xfId="0" applyFont="1" applyFill="1" applyBorder="1" applyAlignment="1">
      <alignment vertical="center" wrapText="1"/>
    </xf>
    <xf numFmtId="44" fontId="21" fillId="0" borderId="0" xfId="42" applyFont="1" applyFill="1" applyBorder="1" applyAlignment="1" applyProtection="1">
      <alignment vertical="center" wrapText="1"/>
    </xf>
    <xf numFmtId="44" fontId="18" fillId="0" borderId="0" xfId="42" applyFont="1" applyFill="1" applyBorder="1" applyAlignment="1" applyProtection="1">
      <alignment vertical="center" wrapText="1"/>
    </xf>
    <xf numFmtId="0" fontId="20" fillId="36" borderId="10" xfId="0" applyFont="1" applyFill="1" applyBorder="1" applyAlignment="1">
      <alignment vertical="center" wrapText="1"/>
    </xf>
    <xf numFmtId="0" fontId="20" fillId="0" borderId="10" xfId="0" applyFont="1" applyBorder="1" applyAlignment="1" applyProtection="1">
      <alignment horizontal="left" vertical="top" wrapText="1"/>
      <protection locked="0"/>
    </xf>
    <xf numFmtId="44" fontId="20" fillId="0" borderId="10" xfId="42" applyFont="1" applyBorder="1" applyAlignment="1" applyProtection="1">
      <alignment horizontal="center" vertical="center" wrapText="1"/>
      <protection locked="0"/>
    </xf>
    <xf numFmtId="9" fontId="20" fillId="0" borderId="10" xfId="43" applyFont="1" applyBorder="1" applyAlignment="1" applyProtection="1">
      <alignment horizontal="center" vertical="center" wrapText="1"/>
      <protection locked="0"/>
    </xf>
    <xf numFmtId="49" fontId="20" fillId="0" borderId="10" xfId="42" applyNumberFormat="1" applyFont="1" applyBorder="1" applyAlignment="1" applyProtection="1">
      <alignment horizontal="left" wrapText="1"/>
      <protection locked="0"/>
    </xf>
    <xf numFmtId="44" fontId="20" fillId="0" borderId="0" xfId="42" applyFont="1" applyFill="1" applyBorder="1" applyAlignment="1" applyProtection="1">
      <alignment horizontal="center" vertical="center" wrapText="1"/>
    </xf>
    <xf numFmtId="0" fontId="20" fillId="34" borderId="10" xfId="0" applyFont="1" applyFill="1" applyBorder="1" applyAlignment="1" applyProtection="1">
      <alignment horizontal="left" vertical="top" wrapText="1"/>
      <protection locked="0"/>
    </xf>
    <xf numFmtId="44" fontId="20" fillId="34" borderId="10" xfId="42" applyFont="1" applyFill="1" applyBorder="1" applyAlignment="1" applyProtection="1">
      <alignment horizontal="center" vertical="center" wrapText="1"/>
      <protection locked="0"/>
    </xf>
    <xf numFmtId="9" fontId="20" fillId="34" borderId="10" xfId="43" applyFont="1" applyFill="1" applyBorder="1" applyAlignment="1" applyProtection="1">
      <alignment horizontal="center" vertical="center" wrapText="1"/>
      <protection locked="0"/>
    </xf>
    <xf numFmtId="49" fontId="20" fillId="34" borderId="10" xfId="42" applyNumberFormat="1" applyFont="1" applyFill="1" applyBorder="1" applyAlignment="1" applyProtection="1">
      <alignment horizontal="left" wrapText="1"/>
      <protection locked="0"/>
    </xf>
    <xf numFmtId="0" fontId="18" fillId="35" borderId="10" xfId="0" applyFont="1" applyFill="1" applyBorder="1" applyAlignment="1">
      <alignment vertical="center" wrapText="1"/>
    </xf>
    <xf numFmtId="44" fontId="18" fillId="35" borderId="10" xfId="42" applyFont="1" applyFill="1" applyBorder="1" applyAlignment="1" applyProtection="1">
      <alignment horizontal="center" vertical="center" wrapText="1"/>
    </xf>
    <xf numFmtId="44" fontId="18" fillId="0" borderId="0" xfId="42" applyFont="1" applyFill="1" applyBorder="1" applyAlignment="1" applyProtection="1">
      <alignment horizontal="center" vertical="center" wrapText="1"/>
    </xf>
    <xf numFmtId="44" fontId="18" fillId="35" borderId="11" xfId="42" applyFont="1" applyFill="1" applyBorder="1" applyAlignment="1" applyProtection="1">
      <alignment horizontal="center" vertical="center" wrapText="1"/>
    </xf>
    <xf numFmtId="0" fontId="20" fillId="34" borderId="0" xfId="0" applyFont="1" applyFill="1" applyAlignment="1" applyProtection="1">
      <alignment vertical="center" wrapText="1"/>
      <protection locked="0"/>
    </xf>
    <xf numFmtId="0" fontId="20" fillId="34" borderId="0" xfId="0" applyFont="1" applyFill="1" applyAlignment="1" applyProtection="1">
      <alignment horizontal="left" vertical="top" wrapText="1"/>
      <protection locked="0"/>
    </xf>
    <xf numFmtId="44" fontId="20" fillId="34" borderId="0" xfId="42" applyFont="1" applyFill="1" applyBorder="1" applyAlignment="1" applyProtection="1">
      <alignment horizontal="center" vertical="center" wrapText="1"/>
      <protection locked="0"/>
    </xf>
    <xf numFmtId="0" fontId="18" fillId="34" borderId="0" xfId="0" applyFont="1" applyFill="1" applyAlignment="1">
      <alignment vertical="center" wrapText="1"/>
    </xf>
    <xf numFmtId="44" fontId="20" fillId="34" borderId="0" xfId="42" applyFont="1" applyFill="1" applyBorder="1" applyAlignment="1" applyProtection="1">
      <alignment vertical="center" wrapText="1"/>
      <protection locked="0"/>
    </xf>
    <xf numFmtId="0" fontId="18" fillId="0" borderId="0" xfId="0" applyFont="1" applyAlignment="1" applyProtection="1">
      <alignment vertical="center" wrapText="1"/>
      <protection locked="0"/>
    </xf>
    <xf numFmtId="0" fontId="18" fillId="37" borderId="10" xfId="0" applyFont="1" applyFill="1" applyBorder="1" applyAlignment="1">
      <alignment vertical="center" wrapText="1"/>
    </xf>
    <xf numFmtId="0" fontId="20" fillId="34" borderId="12" xfId="0" applyFont="1" applyFill="1" applyBorder="1" applyAlignment="1" applyProtection="1">
      <alignment vertical="center" wrapText="1"/>
      <protection locked="0"/>
    </xf>
    <xf numFmtId="0" fontId="20" fillId="34" borderId="10" xfId="0" applyFont="1" applyFill="1" applyBorder="1" applyAlignment="1" applyProtection="1">
      <alignment vertical="center" wrapText="1"/>
      <protection locked="0"/>
    </xf>
    <xf numFmtId="44" fontId="20" fillId="0" borderId="10" xfId="42" applyFont="1" applyBorder="1" applyAlignment="1" applyProtection="1">
      <alignment vertical="center" wrapText="1"/>
      <protection locked="0"/>
    </xf>
    <xf numFmtId="9" fontId="20" fillId="0" borderId="10" xfId="43" applyFont="1" applyBorder="1" applyAlignment="1" applyProtection="1">
      <alignment vertical="center" wrapText="1"/>
      <protection locked="0"/>
    </xf>
    <xf numFmtId="49" fontId="20" fillId="0" borderId="10" xfId="0" applyNumberFormat="1" applyFont="1" applyBorder="1" applyAlignment="1" applyProtection="1">
      <alignment horizontal="left" wrapText="1"/>
      <protection locked="0"/>
    </xf>
    <xf numFmtId="0" fontId="20" fillId="34" borderId="13" xfId="0" applyFont="1" applyFill="1" applyBorder="1" applyAlignment="1" applyProtection="1">
      <alignment vertical="center" wrapText="1"/>
      <protection locked="0"/>
    </xf>
    <xf numFmtId="0" fontId="18" fillId="35" borderId="14" xfId="0" applyFont="1" applyFill="1" applyBorder="1" applyAlignment="1">
      <alignment vertical="center" wrapText="1"/>
    </xf>
    <xf numFmtId="0" fontId="18" fillId="38" borderId="10" xfId="0" applyFont="1" applyFill="1" applyBorder="1" applyAlignment="1" applyProtection="1">
      <alignment vertical="center" wrapText="1"/>
      <protection locked="0"/>
    </xf>
    <xf numFmtId="44" fontId="18" fillId="38" borderId="10" xfId="42" applyFont="1" applyFill="1" applyBorder="1" applyAlignment="1" applyProtection="1">
      <alignment vertical="center" wrapText="1"/>
    </xf>
    <xf numFmtId="0" fontId="18" fillId="34" borderId="0" xfId="0" applyFont="1" applyFill="1" applyAlignment="1" applyProtection="1">
      <alignment vertical="center" wrapText="1"/>
      <protection locked="0"/>
    </xf>
    <xf numFmtId="44" fontId="18" fillId="34" borderId="0" xfId="42" applyFont="1" applyFill="1" applyBorder="1" applyAlignment="1" applyProtection="1">
      <alignment vertical="center" wrapText="1"/>
      <protection locked="0"/>
    </xf>
    <xf numFmtId="44" fontId="20" fillId="35" borderId="10" xfId="0" applyNumberFormat="1" applyFont="1" applyFill="1" applyBorder="1" applyAlignment="1">
      <alignment vertical="center" wrapText="1"/>
    </xf>
    <xf numFmtId="44" fontId="20" fillId="35" borderId="13" xfId="0" applyNumberFormat="1" applyFont="1" applyFill="1" applyBorder="1" applyAlignment="1">
      <alignment vertical="center" wrapText="1"/>
    </xf>
    <xf numFmtId="44" fontId="20" fillId="35" borderId="10" xfId="42" applyFont="1" applyFill="1" applyBorder="1" applyAlignment="1" applyProtection="1">
      <alignment vertical="center" wrapText="1"/>
      <protection locked="0"/>
    </xf>
    <xf numFmtId="0" fontId="20" fillId="35" borderId="10" xfId="0" applyFont="1" applyFill="1" applyBorder="1" applyAlignment="1" applyProtection="1">
      <alignment vertical="center" wrapText="1"/>
      <protection locked="0"/>
    </xf>
    <xf numFmtId="49" fontId="20" fillId="35" borderId="10" xfId="42" applyNumberFormat="1" applyFont="1" applyFill="1" applyBorder="1" applyAlignment="1" applyProtection="1">
      <alignment horizontal="left" wrapText="1"/>
      <protection locked="0"/>
    </xf>
    <xf numFmtId="43" fontId="0" fillId="0" borderId="0" xfId="44" applyFont="1"/>
    <xf numFmtId="43" fontId="0" fillId="33" borderId="0" xfId="44" applyFont="1" applyFill="1"/>
    <xf numFmtId="0" fontId="22" fillId="0" borderId="0" xfId="0" applyFont="1"/>
    <xf numFmtId="0" fontId="23" fillId="0" borderId="0" xfId="0" applyFont="1" applyAlignment="1">
      <alignment wrapText="1"/>
    </xf>
    <xf numFmtId="0" fontId="23" fillId="0" borderId="0" xfId="0" applyFont="1"/>
    <xf numFmtId="0" fontId="18" fillId="35" borderId="10" xfId="0" applyFont="1" applyFill="1" applyBorder="1" applyAlignment="1" applyProtection="1">
      <alignment vertical="center" wrapText="1"/>
      <protection locked="0"/>
    </xf>
    <xf numFmtId="44" fontId="18" fillId="35" borderId="10" xfId="42" applyFont="1" applyFill="1" applyBorder="1" applyAlignment="1" applyProtection="1">
      <alignment vertical="center" wrapText="1"/>
      <protection locked="0"/>
    </xf>
    <xf numFmtId="0" fontId="24" fillId="39" borderId="15" xfId="0" applyFont="1" applyFill="1" applyBorder="1" applyAlignment="1">
      <alignment vertical="center" wrapText="1"/>
    </xf>
    <xf numFmtId="0" fontId="25" fillId="0" borderId="0" xfId="0" applyFont="1" applyAlignment="1">
      <alignment horizontal="left" vertical="top" wrapText="1"/>
    </xf>
    <xf numFmtId="0" fontId="27" fillId="0" borderId="0" xfId="0" applyFont="1" applyAlignment="1">
      <alignment horizontal="center" wrapText="1"/>
    </xf>
    <xf numFmtId="0" fontId="27" fillId="39" borderId="19" xfId="0" applyFont="1" applyFill="1" applyBorder="1" applyAlignment="1">
      <alignment horizontal="center" wrapText="1"/>
    </xf>
    <xf numFmtId="0" fontId="27" fillId="39" borderId="20" xfId="0" applyFont="1" applyFill="1" applyBorder="1" applyAlignment="1">
      <alignment horizontal="center" wrapText="1"/>
    </xf>
    <xf numFmtId="0" fontId="29" fillId="39" borderId="15" xfId="0" applyFont="1" applyFill="1" applyBorder="1"/>
    <xf numFmtId="0" fontId="29" fillId="39" borderId="21" xfId="0" applyFont="1" applyFill="1" applyBorder="1"/>
    <xf numFmtId="0" fontId="27" fillId="40" borderId="21" xfId="0" applyFont="1" applyFill="1" applyBorder="1" applyAlignment="1">
      <alignment horizontal="center" wrapText="1"/>
    </xf>
    <xf numFmtId="0" fontId="27" fillId="40" borderId="22" xfId="0" applyFont="1" applyFill="1" applyBorder="1" applyAlignment="1">
      <alignment horizontal="center" wrapText="1"/>
    </xf>
    <xf numFmtId="0" fontId="29" fillId="0" borderId="0" xfId="0" applyFont="1"/>
    <xf numFmtId="0" fontId="27" fillId="41" borderId="15" xfId="0" applyFont="1" applyFill="1" applyBorder="1" applyAlignment="1">
      <alignment wrapText="1"/>
    </xf>
    <xf numFmtId="0" fontId="30" fillId="0" borderId="0" xfId="0" applyFont="1" applyAlignment="1">
      <alignment vertical="top"/>
    </xf>
    <xf numFmtId="0" fontId="27" fillId="41" borderId="26" xfId="0" applyFont="1" applyFill="1" applyBorder="1" applyAlignment="1">
      <alignment wrapText="1"/>
    </xf>
    <xf numFmtId="0" fontId="31" fillId="42" borderId="27" xfId="0" applyFont="1" applyFill="1" applyBorder="1" applyAlignment="1">
      <alignment vertical="top" wrapText="1"/>
    </xf>
    <xf numFmtId="164" fontId="31" fillId="0" borderId="21" xfId="0" applyNumberFormat="1" applyFont="1" applyBorder="1" applyAlignment="1">
      <alignment horizontal="center" vertical="center" wrapText="1"/>
    </xf>
    <xf numFmtId="164" fontId="31" fillId="43" borderId="21" xfId="0" applyNumberFormat="1" applyFont="1" applyFill="1" applyBorder="1" applyAlignment="1">
      <alignment horizontal="center" vertical="center" wrapText="1"/>
    </xf>
    <xf numFmtId="164" fontId="31" fillId="43" borderId="22" xfId="0" applyNumberFormat="1" applyFont="1" applyFill="1" applyBorder="1" applyAlignment="1">
      <alignment horizontal="center" vertical="center" wrapText="1"/>
    </xf>
    <xf numFmtId="0" fontId="31" fillId="0" borderId="0" xfId="0" applyFont="1" applyAlignment="1">
      <alignment vertical="top"/>
    </xf>
    <xf numFmtId="0" fontId="31" fillId="42" borderId="26" xfId="0" applyFont="1" applyFill="1" applyBorder="1" applyAlignment="1">
      <alignment vertical="center" wrapText="1"/>
    </xf>
    <xf numFmtId="164" fontId="31" fillId="0" borderId="21" xfId="0" applyNumberFormat="1" applyFont="1" applyBorder="1" applyAlignment="1">
      <alignment horizontal="center" vertical="center"/>
    </xf>
    <xf numFmtId="0" fontId="31" fillId="42" borderId="26" xfId="0" applyFont="1" applyFill="1" applyBorder="1" applyAlignment="1">
      <alignment vertical="top" wrapText="1"/>
    </xf>
    <xf numFmtId="0" fontId="30" fillId="41" borderId="26" xfId="0" applyFont="1" applyFill="1" applyBorder="1" applyAlignment="1">
      <alignment wrapText="1"/>
    </xf>
    <xf numFmtId="164" fontId="30" fillId="0" borderId="21" xfId="0" applyNumberFormat="1" applyFont="1" applyBorder="1" applyAlignment="1">
      <alignment horizontal="center" vertical="top"/>
    </xf>
    <xf numFmtId="164" fontId="30" fillId="43" borderId="22" xfId="0" applyNumberFormat="1" applyFont="1" applyFill="1" applyBorder="1" applyAlignment="1">
      <alignment horizontal="center" vertical="top"/>
    </xf>
    <xf numFmtId="0" fontId="33" fillId="0" borderId="30" xfId="0" applyFont="1" applyBorder="1"/>
    <xf numFmtId="0" fontId="33" fillId="0" borderId="31" xfId="0" applyFont="1" applyBorder="1"/>
    <xf numFmtId="0" fontId="27" fillId="39" borderId="15" xfId="0" applyFont="1" applyFill="1" applyBorder="1" applyAlignment="1">
      <alignment wrapText="1"/>
    </xf>
    <xf numFmtId="0" fontId="31" fillId="42" borderId="21" xfId="0" applyFont="1" applyFill="1" applyBorder="1" applyAlignment="1">
      <alignment vertical="center" wrapText="1"/>
    </xf>
    <xf numFmtId="0" fontId="31" fillId="42" borderId="21" xfId="0" applyFont="1" applyFill="1" applyBorder="1" applyAlignment="1">
      <alignment vertical="top" wrapText="1"/>
    </xf>
    <xf numFmtId="164" fontId="31" fillId="0" borderId="21" xfId="0" applyNumberFormat="1" applyFont="1" applyBorder="1" applyAlignment="1">
      <alignment horizontal="center" vertical="top" wrapText="1"/>
    </xf>
    <xf numFmtId="9" fontId="31" fillId="43" borderId="22" xfId="43" applyFont="1" applyFill="1" applyBorder="1" applyAlignment="1">
      <alignment horizontal="center" vertical="center" wrapText="1"/>
    </xf>
    <xf numFmtId="44" fontId="35" fillId="39" borderId="32" xfId="0" applyNumberFormat="1" applyFont="1" applyFill="1" applyBorder="1" applyAlignment="1">
      <alignment horizontal="right" wrapText="1"/>
    </xf>
    <xf numFmtId="165" fontId="36" fillId="39" borderId="41" xfId="0" applyNumberFormat="1" applyFont="1" applyFill="1" applyBorder="1" applyAlignment="1">
      <alignment horizontal="right" wrapText="1"/>
    </xf>
    <xf numFmtId="44" fontId="27" fillId="0" borderId="42" xfId="0" applyNumberFormat="1" applyFont="1" applyBorder="1" applyAlignment="1">
      <alignment horizontal="center" wrapText="1"/>
    </xf>
    <xf numFmtId="0" fontId="27" fillId="0" borderId="43" xfId="0" applyFont="1" applyBorder="1" applyAlignment="1">
      <alignment horizontal="center" wrapText="1"/>
    </xf>
    <xf numFmtId="44" fontId="35" fillId="39" borderId="43" xfId="0" applyNumberFormat="1" applyFont="1" applyFill="1" applyBorder="1" applyAlignment="1">
      <alignment horizontal="right" wrapText="1"/>
    </xf>
    <xf numFmtId="44" fontId="27" fillId="0" borderId="44" xfId="0" applyNumberFormat="1" applyFont="1" applyBorder="1" applyAlignment="1">
      <alignment horizontal="right" wrapText="1"/>
    </xf>
    <xf numFmtId="0" fontId="0" fillId="0" borderId="45" xfId="0" applyBorder="1"/>
    <xf numFmtId="0" fontId="0" fillId="0" borderId="0" xfId="0" applyBorder="1"/>
    <xf numFmtId="0" fontId="0" fillId="0" borderId="46" xfId="0" applyBorder="1"/>
    <xf numFmtId="164" fontId="30" fillId="0" borderId="37" xfId="0" applyNumberFormat="1" applyFont="1" applyBorder="1" applyAlignment="1">
      <alignment horizontal="center" vertical="top"/>
    </xf>
    <xf numFmtId="164" fontId="34" fillId="0" borderId="37" xfId="42" applyNumberFormat="1" applyFont="1" applyBorder="1"/>
    <xf numFmtId="9" fontId="33" fillId="43" borderId="38" xfId="43" applyFont="1" applyFill="1" applyBorder="1"/>
    <xf numFmtId="0" fontId="35" fillId="39" borderId="43" xfId="0" applyFont="1" applyFill="1" applyBorder="1" applyAlignment="1">
      <alignment wrapText="1"/>
    </xf>
    <xf numFmtId="0" fontId="27" fillId="39" borderId="44" xfId="0" applyFont="1" applyFill="1" applyBorder="1" applyAlignment="1">
      <alignment wrapText="1"/>
    </xf>
    <xf numFmtId="44" fontId="20" fillId="34" borderId="10" xfId="42" applyFont="1" applyFill="1" applyBorder="1" applyAlignment="1" applyProtection="1">
      <alignment horizontal="center" vertical="center" wrapText="1"/>
    </xf>
    <xf numFmtId="44" fontId="18" fillId="34" borderId="10" xfId="42" applyFont="1" applyFill="1" applyBorder="1" applyAlignment="1" applyProtection="1">
      <alignment horizontal="center" vertical="center" wrapText="1"/>
    </xf>
    <xf numFmtId="44" fontId="20" fillId="0" borderId="10" xfId="42" applyFont="1" applyFill="1" applyBorder="1" applyAlignment="1" applyProtection="1">
      <alignment horizontal="center" vertical="center" wrapText="1"/>
      <protection locked="0"/>
    </xf>
    <xf numFmtId="44" fontId="20" fillId="0" borderId="10" xfId="42" applyFont="1" applyFill="1" applyBorder="1" applyAlignment="1" applyProtection="1">
      <alignment vertical="center" wrapText="1"/>
      <protection locked="0"/>
    </xf>
    <xf numFmtId="164" fontId="35" fillId="39" borderId="43" xfId="0" applyNumberFormat="1" applyFont="1" applyFill="1" applyBorder="1" applyAlignment="1">
      <alignment horizontal="right" wrapText="1"/>
    </xf>
    <xf numFmtId="0" fontId="20" fillId="34" borderId="10" xfId="0" applyFont="1" applyFill="1" applyBorder="1" applyAlignment="1" applyProtection="1">
      <alignment horizontal="left" vertical="top" wrapText="1"/>
      <protection locked="0"/>
    </xf>
    <xf numFmtId="44" fontId="20" fillId="34" borderId="10" xfId="42" applyFont="1" applyFill="1" applyBorder="1" applyAlignment="1" applyProtection="1">
      <alignment horizontal="left" vertical="top" wrapText="1"/>
      <protection locked="0"/>
    </xf>
    <xf numFmtId="49" fontId="18" fillId="34" borderId="10" xfId="0" applyNumberFormat="1" applyFont="1" applyFill="1" applyBorder="1" applyAlignment="1" applyProtection="1">
      <alignment horizontal="left" vertical="top" wrapText="1"/>
      <protection locked="0"/>
    </xf>
    <xf numFmtId="44" fontId="18" fillId="34" borderId="10" xfId="42" applyFont="1" applyFill="1" applyBorder="1" applyAlignment="1" applyProtection="1">
      <alignment horizontal="left" vertical="top" wrapText="1"/>
      <protection locked="0"/>
    </xf>
    <xf numFmtId="49" fontId="20" fillId="34" borderId="10" xfId="0" applyNumberFormat="1" applyFont="1" applyFill="1" applyBorder="1" applyAlignment="1" applyProtection="1">
      <alignment horizontal="left" vertical="top" wrapText="1"/>
      <protection locked="0"/>
    </xf>
    <xf numFmtId="0" fontId="18" fillId="34" borderId="10" xfId="0" applyFont="1" applyFill="1" applyBorder="1" applyAlignment="1" applyProtection="1">
      <alignment horizontal="left" vertical="top" wrapText="1"/>
      <protection locked="0"/>
    </xf>
    <xf numFmtId="0" fontId="25" fillId="0" borderId="0" xfId="0" applyFont="1" applyAlignment="1">
      <alignment horizontal="center" vertical="top" wrapText="1"/>
    </xf>
    <xf numFmtId="0" fontId="0" fillId="0" borderId="0" xfId="0"/>
    <xf numFmtId="0" fontId="26" fillId="0" borderId="0" xfId="0" applyFont="1" applyAlignment="1">
      <alignment horizontal="center" vertical="top" wrapText="1"/>
    </xf>
    <xf numFmtId="0" fontId="27" fillId="0" borderId="16" xfId="0" applyFont="1" applyBorder="1" applyAlignment="1">
      <alignment horizontal="center" wrapText="1"/>
    </xf>
    <xf numFmtId="0" fontId="28" fillId="0" borderId="17" xfId="0" applyFont="1" applyBorder="1"/>
    <xf numFmtId="0" fontId="28" fillId="0" borderId="18" xfId="0" applyFont="1" applyBorder="1"/>
    <xf numFmtId="0" fontId="30" fillId="0" borderId="23" xfId="0" applyFont="1" applyBorder="1" applyAlignment="1">
      <alignment vertical="top" wrapText="1"/>
    </xf>
    <xf numFmtId="0" fontId="28" fillId="0" borderId="24" xfId="0" applyFont="1" applyBorder="1"/>
    <xf numFmtId="0" fontId="28" fillId="0" borderId="25" xfId="0" applyFont="1" applyBorder="1"/>
    <xf numFmtId="0" fontId="32" fillId="0" borderId="26" xfId="0" applyFont="1" applyBorder="1" applyAlignment="1">
      <alignment horizontal="center" wrapText="1"/>
    </xf>
    <xf numFmtId="0" fontId="28" fillId="0" borderId="28" xfId="0" applyFont="1" applyBorder="1"/>
    <xf numFmtId="0" fontId="37" fillId="43" borderId="47" xfId="0" applyFont="1" applyFill="1" applyBorder="1" applyAlignment="1">
      <alignment horizontal="center"/>
    </xf>
    <xf numFmtId="0" fontId="28" fillId="0" borderId="48" xfId="0" applyFont="1" applyBorder="1"/>
    <xf numFmtId="10" fontId="37" fillId="0" borderId="47" xfId="0" applyNumberFormat="1" applyFont="1" applyBorder="1" applyAlignment="1">
      <alignment horizontal="right"/>
    </xf>
    <xf numFmtId="0" fontId="28" fillId="0" borderId="48" xfId="0" applyFont="1" applyBorder="1" applyAlignment="1">
      <alignment horizontal="right"/>
    </xf>
    <xf numFmtId="0" fontId="28" fillId="0" borderId="49" xfId="0" applyFont="1" applyBorder="1" applyAlignment="1">
      <alignment horizontal="right"/>
    </xf>
    <xf numFmtId="0" fontId="27" fillId="39" borderId="39" xfId="0" applyFont="1" applyFill="1" applyBorder="1" applyAlignment="1">
      <alignment horizontal="center" wrapText="1"/>
    </xf>
    <xf numFmtId="0" fontId="27" fillId="39" borderId="35" xfId="0" applyFont="1" applyFill="1" applyBorder="1" applyAlignment="1">
      <alignment horizontal="center" wrapText="1"/>
    </xf>
    <xf numFmtId="0" fontId="27" fillId="39" borderId="36" xfId="0" applyFont="1" applyFill="1" applyBorder="1" applyAlignment="1">
      <alignment horizontal="center" wrapText="1"/>
    </xf>
    <xf numFmtId="44" fontId="27" fillId="0" borderId="41" xfId="0" applyNumberFormat="1" applyFont="1" applyBorder="1" applyAlignment="1">
      <alignment horizontal="center" wrapText="1"/>
    </xf>
    <xf numFmtId="44" fontId="27" fillId="0" borderId="57" xfId="0" applyNumberFormat="1" applyFont="1" applyBorder="1" applyAlignment="1">
      <alignment horizontal="center" wrapText="1"/>
    </xf>
    <xf numFmtId="44" fontId="35" fillId="39" borderId="32" xfId="0" applyNumberFormat="1" applyFont="1" applyFill="1" applyBorder="1" applyAlignment="1">
      <alignment horizontal="center" wrapText="1"/>
    </xf>
    <xf numFmtId="44" fontId="35" fillId="39" borderId="58" xfId="0" applyNumberFormat="1" applyFont="1" applyFill="1" applyBorder="1" applyAlignment="1">
      <alignment horizontal="center" wrapText="1"/>
    </xf>
    <xf numFmtId="44" fontId="35" fillId="39" borderId="32" xfId="43" applyNumberFormat="1" applyFont="1" applyFill="1" applyBorder="1" applyAlignment="1">
      <alignment horizontal="center" wrapText="1"/>
    </xf>
    <xf numFmtId="44" fontId="35" fillId="39" borderId="58" xfId="43" applyNumberFormat="1" applyFont="1" applyFill="1" applyBorder="1" applyAlignment="1">
      <alignment horizontal="center" wrapText="1"/>
    </xf>
    <xf numFmtId="0" fontId="27" fillId="0" borderId="32" xfId="0" applyFont="1" applyBorder="1" applyAlignment="1">
      <alignment horizontal="center" wrapText="1"/>
    </xf>
    <xf numFmtId="0" fontId="27" fillId="0" borderId="58" xfId="0" applyFont="1" applyBorder="1" applyAlignment="1">
      <alignment horizontal="center" wrapText="1"/>
    </xf>
    <xf numFmtId="44" fontId="27" fillId="0" borderId="59" xfId="0" applyNumberFormat="1" applyFont="1" applyBorder="1" applyAlignment="1">
      <alignment horizontal="center" wrapText="1"/>
    </xf>
    <xf numFmtId="44" fontId="27" fillId="0" borderId="60" xfId="0" applyNumberFormat="1" applyFont="1" applyBorder="1" applyAlignment="1">
      <alignment horizontal="center" wrapText="1"/>
    </xf>
    <xf numFmtId="0" fontId="27" fillId="44" borderId="34" xfId="0" applyFont="1" applyFill="1" applyBorder="1" applyAlignment="1">
      <alignment vertical="center" wrapText="1"/>
    </xf>
    <xf numFmtId="0" fontId="28" fillId="0" borderId="50" xfId="0" applyFont="1" applyBorder="1"/>
    <xf numFmtId="0" fontId="27" fillId="44" borderId="51" xfId="0" applyFont="1" applyFill="1" applyBorder="1" applyAlignment="1">
      <alignment horizontal="center" wrapText="1"/>
    </xf>
    <xf numFmtId="0" fontId="28" fillId="0" borderId="52" xfId="0" applyFont="1" applyBorder="1"/>
    <xf numFmtId="0" fontId="28" fillId="0" borderId="53" xfId="0" applyFont="1" applyBorder="1"/>
    <xf numFmtId="0" fontId="28" fillId="0" borderId="54" xfId="0" applyFont="1" applyBorder="1"/>
    <xf numFmtId="0" fontId="29" fillId="39" borderId="55" xfId="0" applyFont="1" applyFill="1" applyBorder="1"/>
    <xf numFmtId="0" fontId="28" fillId="0" borderId="56" xfId="0" applyFont="1" applyBorder="1"/>
    <xf numFmtId="0" fontId="27" fillId="39" borderId="23" xfId="0" applyFont="1" applyFill="1" applyBorder="1" applyAlignment="1">
      <alignment horizontal="center" vertical="center" wrapText="1"/>
    </xf>
    <xf numFmtId="0" fontId="28" fillId="0" borderId="40" xfId="0" applyFont="1" applyBorder="1"/>
    <xf numFmtId="0" fontId="30" fillId="0" borderId="32" xfId="0" applyFont="1" applyBorder="1" applyAlignment="1">
      <alignment vertical="top" wrapText="1"/>
    </xf>
    <xf numFmtId="0" fontId="28" fillId="0" borderId="29" xfId="0" applyFont="1" applyBorder="1"/>
    <xf numFmtId="0" fontId="28" fillId="0" borderId="33" xfId="0" applyFont="1" applyBorder="1"/>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personal/martha_joseph_undp_org/Documents/MyComputer/Desktop/Projet%20PBF-Haiti%20projet%20secretariat/AAA%20Rapport%20PBF%20secretariat%20au%2031%20Mai%202021-07.06.2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tha Joseph" refreshedDate="44354.686531944448" createdVersion="6" refreshedVersion="6" minRefreshableVersion="3" recordCount="30" xr:uid="{00000000-000A-0000-FFFF-FFFF0B000000}">
  <cacheSource type="worksheet">
    <worksheetSource ref="A1:AF31" sheet="AAA Rapport PBF secretariat au " r:id="rId2"/>
  </cacheSource>
  <cacheFields count="34">
    <cacheField name="Transaction Type" numFmtId="0">
      <sharedItems/>
    </cacheField>
    <cacheField name="Transaction Id" numFmtId="0">
      <sharedItems/>
    </cacheField>
    <cacheField name="Accounting Date" numFmtId="15">
      <sharedItems containsSemiMixedTypes="0" containsNonDate="0" containsDate="1" containsString="0" minDate="2020-02-19T00:00:00" maxDate="2021-05-01T00:00:00" count="14">
        <d v="2020-12-08T00:00:00"/>
        <d v="2021-01-11T00:00:00"/>
        <d v="2021-03-11T00:00:00"/>
        <d v="2021-04-15T00:00:00"/>
        <d v="2020-12-12T00:00:00"/>
        <d v="2021-01-28T00:00:00"/>
        <d v="2021-02-25T00:00:00"/>
        <d v="2021-01-31T00:00:00"/>
        <d v="2021-02-28T00:00:00"/>
        <d v="2021-03-31T00:00:00"/>
        <d v="2021-04-30T00:00:00"/>
        <d v="2020-03-01T00:00:00"/>
        <d v="2020-02-19T00:00:00"/>
        <d v="2020-04-01T00:00:00"/>
      </sharedItems>
      <fieldGroup par="33" base="2">
        <rangePr groupBy="months" startDate="2020-02-19T00:00:00" endDate="2021-05-01T00:00:00"/>
        <groupItems count="14">
          <s v="&lt;2/19/2020"/>
          <s v="Jan"/>
          <s v="Feb"/>
          <s v="Mar"/>
          <s v="Apr"/>
          <s v="May"/>
          <s v="Jun"/>
          <s v="Jul"/>
          <s v="Aug"/>
          <s v="Sep"/>
          <s v="Oct"/>
          <s v="Nov"/>
          <s v="Dec"/>
          <s v="&gt;5/1/2021"/>
        </groupItems>
      </fieldGroup>
    </cacheField>
    <cacheField name="Date Posted" numFmtId="15">
      <sharedItems containsSemiMixedTypes="0" containsNonDate="0" containsDate="1" containsString="0" minDate="2020-04-13T00:00:00" maxDate="2021-05-05T00:00:00"/>
    </cacheField>
    <cacheField name="GL Business Unit" numFmtId="0">
      <sharedItems/>
    </cacheField>
    <cacheField name="Account " numFmtId="0">
      <sharedItems containsSemiMixedTypes="0" containsString="0" containsNumber="1" containsInteger="1" minValue="14015" maxValue="75105" count="15">
        <n v="72815"/>
        <n v="72405"/>
        <n v="72210"/>
        <n v="72805"/>
        <n v="63515"/>
        <n v="74515"/>
        <n v="63520"/>
        <n v="75105"/>
        <n v="54010"/>
        <n v="71635"/>
        <n v="64308"/>
        <n v="64307"/>
        <n v="51005"/>
        <n v="14081"/>
        <n v="14015"/>
      </sharedItems>
    </cacheField>
    <cacheField name="Account Description" numFmtId="0">
      <sharedItems/>
    </cacheField>
    <cacheField name="Operating Unit" numFmtId="0">
      <sharedItems/>
    </cacheField>
    <cacheField name="Fund" numFmtId="0">
      <sharedItems containsSemiMixedTypes="0" containsString="0" containsNumber="1" containsInteger="1" minValue="11300" maxValue="30000" count="2">
        <n v="30000"/>
        <n v="11300"/>
      </sharedItems>
    </cacheField>
    <cacheField name="Department" numFmtId="0">
      <sharedItems containsSemiMixedTypes="0" containsString="0" containsNumber="1" containsInteger="1" minValue="50801" maxValue="50804"/>
    </cacheField>
    <cacheField name="Implementing Agent" numFmtId="0">
      <sharedItems containsSemiMixedTypes="0" containsString="0" containsNumber="1" containsInteger="1" minValue="1981" maxValue="1981"/>
    </cacheField>
    <cacheField name="Donor (Agency)" numFmtId="0">
      <sharedItems containsSemiMixedTypes="0" containsString="0" containsNumber="1" containsInteger="1" minValue="11363" maxValue="11363" count="1">
        <n v="11363"/>
      </sharedItems>
    </cacheField>
    <cacheField name="PC Business Unit" numFmtId="0">
      <sharedItems/>
    </cacheField>
    <cacheField name="Project Id" numFmtId="0">
      <sharedItems containsSemiMixedTypes="0" containsString="0" containsNumber="1" containsInteger="1" minValue="120823" maxValue="120823" count="1">
        <n v="120823"/>
      </sharedItems>
    </cacheField>
    <cacheField name="Activity Id" numFmtId="0">
      <sharedItems count="3">
        <s v="ACTIVITY2"/>
        <s v="ACTIVITY1"/>
        <s v=" "/>
      </sharedItems>
    </cacheField>
    <cacheField name="Analysis Type" numFmtId="0">
      <sharedItems/>
    </cacheField>
    <cacheField name="Open Item Key" numFmtId="0">
      <sharedItems containsBlank="1"/>
    </cacheField>
    <cacheField name="Vendor Id" numFmtId="0">
      <sharedItems containsBlank="1" containsMixedTypes="1" containsNumber="1" containsInteger="1" minValue="4686" maxValue="7885"/>
    </cacheField>
    <cacheField name="Vendor Name" numFmtId="0">
      <sharedItems containsBlank="1" count="3">
        <s v="THOMPSON ELECTRONICS S.A."/>
        <s v="MAMADOU ANGELO DIALLO"/>
        <m/>
      </sharedItems>
    </cacheField>
    <cacheField name="Related Voucher" numFmtId="0">
      <sharedItems containsBlank="1"/>
    </cacheField>
    <cacheField name="Description" numFmtId="0">
      <sharedItems/>
    </cacheField>
    <cacheField name="Description2" numFmtId="0">
      <sharedItems containsBlank="1" count="13">
        <s v="Proforma PV53490"/>
        <s v="pmnt balance factPV53490"/>
        <s v="PV59895-Thompson"/>
        <s v="Remb 4mois de frais carb &amp; Sec"/>
        <s v="2020 FNA Debit"/>
        <s v="2020 FNA Credit"/>
        <s v="Travel - Other"/>
        <s v="Appointments-Lump Sum"/>
        <s v="Appointment-Subsistence Allow"/>
        <s v="2021 FNA Debit"/>
        <s v="2021 FNA Credit"/>
        <m/>
        <s v="Project Level Co-Financing"/>
      </sharedItems>
    </cacheField>
    <cacheField name="Journal Ref" numFmtId="0">
      <sharedItems containsNonDate="0" containsString="0" containsBlank="1"/>
    </cacheField>
    <cacheField name="Journal ID" numFmtId="0">
      <sharedItems containsMixedTypes="1" containsNumber="1" containsInteger="1" minValue="8769360" maxValue="8951419"/>
    </cacheField>
    <cacheField name="Journal Line No" numFmtId="0">
      <sharedItems containsSemiMixedTypes="0" containsString="0" containsNumber="1" containsInteger="1" minValue="1" maxValue="4687"/>
    </cacheField>
    <cacheField name="Journal Date" numFmtId="15">
      <sharedItems containsSemiMixedTypes="0" containsNonDate="0" containsDate="1" containsString="0" minDate="2020-03-01T00:00:00" maxDate="2021-05-01T00:00:00"/>
    </cacheField>
    <cacheField name="Local Curr Amount" numFmtId="0">
      <sharedItems containsSemiMixedTypes="0" containsString="0" containsNumber="1" minValue="-539280" maxValue="539280"/>
    </cacheField>
    <cacheField name="Local Curr" numFmtId="0">
      <sharedItems/>
    </cacheField>
    <cacheField name="USD Amount" numFmtId="0">
      <sharedItems containsSemiMixedTypes="0" containsString="0" containsNumber="1" minValue="-539280" maxValue="539280"/>
    </cacheField>
    <cacheField name="Journal Source" numFmtId="0">
      <sharedItems/>
    </cacheField>
    <cacheField name="Fiscal Year" numFmtId="0">
      <sharedItems containsSemiMixedTypes="0" containsString="0" containsNumber="1" containsInteger="1" minValue="2020" maxValue="2021" count="2">
        <n v="2020"/>
        <n v="2021"/>
      </sharedItems>
    </cacheField>
    <cacheField name="Accounting Period" numFmtId="0">
      <sharedItems containsSemiMixedTypes="0" containsString="0" containsNumber="1" containsInteger="1" minValue="1" maxValue="12"/>
    </cacheField>
    <cacheField name="Quarters" numFmtId="0" databaseField="0">
      <fieldGroup base="2">
        <rangePr groupBy="quarters" startDate="2020-02-19T00:00:00" endDate="2021-05-01T00:00:00"/>
        <groupItems count="6">
          <s v="&lt;2/19/2020"/>
          <s v="Qtr1"/>
          <s v="Qtr2"/>
          <s v="Qtr3"/>
          <s v="Qtr4"/>
          <s v="&gt;5/1/2021"/>
        </groupItems>
      </fieldGroup>
    </cacheField>
    <cacheField name="Years" numFmtId="0" databaseField="0">
      <fieldGroup base="2">
        <rangePr groupBy="years" startDate="2020-02-19T00:00:00" endDate="2021-05-01T00:00:00"/>
        <groupItems count="4">
          <s v="&lt;2/19/2020"/>
          <s v="2020"/>
          <s v="2021"/>
          <s v="&gt;5/1/2021"/>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
  <r>
    <s v="Voucher"/>
    <s v="HTI10-00127552-1-1-ACCR-DST"/>
    <x v="0"/>
    <d v="2020-12-11T00:00:00"/>
    <s v="UNDP1"/>
    <x v="0"/>
    <s v="INFORM TECHNOLOGY SUPPLIES"/>
    <s v="HTI"/>
    <x v="0"/>
    <n v="50801"/>
    <n v="1981"/>
    <x v="0"/>
    <s v="HTI10"/>
    <x v="0"/>
    <x v="0"/>
    <s v="ACT"/>
    <s v=" "/>
    <n v="7885"/>
    <x v="0"/>
    <s v=" "/>
    <s v="EXPENSE DISTRIBUTION"/>
    <x v="0"/>
    <m/>
    <s v="AP08766689"/>
    <n v="12"/>
    <d v="2020-12-08T00:00:00"/>
    <n v="152075"/>
    <s v="HTG"/>
    <n v="2300.23"/>
    <s v="AP"/>
    <x v="0"/>
    <n v="12"/>
  </r>
  <r>
    <s v="Voucher"/>
    <s v="HTI10-00128150-1-1-ACCR-DST"/>
    <x v="1"/>
    <d v="2021-01-15T00:00:00"/>
    <s v="UNDP1"/>
    <x v="1"/>
    <s v="ACQUISITION OF COMMUNIC EQUIP"/>
    <s v="HTI"/>
    <x v="0"/>
    <n v="50804"/>
    <n v="1981"/>
    <x v="0"/>
    <s v="HTI10"/>
    <x v="0"/>
    <x v="0"/>
    <s v="ACT"/>
    <s v=" "/>
    <n v="7885"/>
    <x v="0"/>
    <s v=" "/>
    <s v="EXPENSE DISTRIBUTION"/>
    <x v="1"/>
    <m/>
    <s v="AP08818680"/>
    <n v="4"/>
    <d v="2021-01-11T00:00:00"/>
    <n v="43000"/>
    <s v="HTG"/>
    <n v="602.77"/>
    <s v="AP"/>
    <x v="1"/>
    <n v="1"/>
  </r>
  <r>
    <s v="Voucher"/>
    <s v="HTI10-00128845-1-1-ACCR-DST"/>
    <x v="2"/>
    <d v="2021-03-26T00:00:00"/>
    <s v="UNDP1"/>
    <x v="2"/>
    <s v="MACHINERY AND EQUIPMENT"/>
    <s v="HTI"/>
    <x v="0"/>
    <n v="50804"/>
    <n v="1981"/>
    <x v="0"/>
    <s v="HTI10"/>
    <x v="0"/>
    <x v="0"/>
    <s v=" "/>
    <s v=" "/>
    <n v="7885"/>
    <x v="0"/>
    <s v=" "/>
    <s v="EXPENSE DISTRIBUTION"/>
    <x v="2"/>
    <m/>
    <s v="AP08905545"/>
    <n v="2"/>
    <d v="2021-03-11T00:00:00"/>
    <n v="20670"/>
    <s v="HTG"/>
    <n v="278.04000000000002"/>
    <s v="AP"/>
    <x v="1"/>
    <n v="3"/>
  </r>
  <r>
    <s v="Voucher"/>
    <s v="HTI10-00128845-1-1-ACCR-DST"/>
    <x v="2"/>
    <d v="2021-03-18T00:00:00"/>
    <s v="UNDP1"/>
    <x v="3"/>
    <s v="ACQUIS OF COMPUTER HARDWARE"/>
    <s v="HTI"/>
    <x v="0"/>
    <n v="50804"/>
    <n v="1981"/>
    <x v="0"/>
    <s v="HTI10"/>
    <x v="0"/>
    <x v="0"/>
    <s v=" "/>
    <s v=" "/>
    <n v="7885"/>
    <x v="0"/>
    <s v=" "/>
    <s v="EXPENSE DISTRIBUTION"/>
    <x v="2"/>
    <m/>
    <s v="AP08896164"/>
    <n v="2"/>
    <d v="2021-03-11T00:00:00"/>
    <n v="20670"/>
    <s v="HTG"/>
    <n v="278.04000000000002"/>
    <s v="AP"/>
    <x v="1"/>
    <n v="3"/>
  </r>
  <r>
    <s v="Voucher"/>
    <s v="HTI10-00128845-1-1-ACCR-DST"/>
    <x v="2"/>
    <d v="2021-03-19T00:00:00"/>
    <s v="UNDP1"/>
    <x v="3"/>
    <s v="ACQUIS OF COMPUTER HARDWARE"/>
    <s v="HTI"/>
    <x v="0"/>
    <n v="50804"/>
    <n v="1981"/>
    <x v="0"/>
    <s v="HTI10"/>
    <x v="0"/>
    <x v="0"/>
    <s v=" "/>
    <s v=" "/>
    <n v="7885"/>
    <x v="0"/>
    <s v=" "/>
    <s v="EXPENSE DISTRIBUTION"/>
    <x v="2"/>
    <m/>
    <s v="AP08897558"/>
    <n v="2"/>
    <d v="2021-03-11T00:00:00"/>
    <n v="-20670"/>
    <s v="HTG"/>
    <n v="-278.04000000000002"/>
    <s v="AP"/>
    <x v="1"/>
    <n v="3"/>
  </r>
  <r>
    <s v="Voucher"/>
    <s v="HTI10-00129193-1-1-ACCR-DST"/>
    <x v="3"/>
    <d v="2021-04-30T00:00:00"/>
    <s v="UNDP1"/>
    <x v="4"/>
    <s v="SECURITY-RELATED COSTS"/>
    <s v="HTI"/>
    <x v="0"/>
    <n v="50804"/>
    <n v="1981"/>
    <x v="0"/>
    <s v="HTI10"/>
    <x v="0"/>
    <x v="1"/>
    <s v="ACT"/>
    <s v=" "/>
    <n v="4686"/>
    <x v="1"/>
    <s v=" "/>
    <s v="EXPENSE DISTRIBUTION"/>
    <x v="3"/>
    <m/>
    <s v="AP08948269"/>
    <n v="3"/>
    <d v="2021-04-15T00:00:00"/>
    <n v="1200"/>
    <s v="USD"/>
    <n v="1200"/>
    <s v="AP"/>
    <x v="1"/>
    <n v="4"/>
  </r>
  <r>
    <s v="Voucher"/>
    <s v="HTI10-00129193-1-1-ACCR-DST"/>
    <x v="3"/>
    <d v="2021-04-30T00:00:00"/>
    <s v="UNDP1"/>
    <x v="5"/>
    <s v="CLAIMS AND ADJUSTMENTS"/>
    <s v="HTI"/>
    <x v="0"/>
    <n v="50804"/>
    <n v="1981"/>
    <x v="0"/>
    <s v="HTI10"/>
    <x v="0"/>
    <x v="1"/>
    <s v="ACT"/>
    <s v=" "/>
    <n v="4686"/>
    <x v="1"/>
    <s v=" "/>
    <s v="EXPENSE DISTRIBUTION"/>
    <x v="3"/>
    <m/>
    <s v="AP08947859"/>
    <n v="2"/>
    <d v="2021-04-15T00:00:00"/>
    <n v="-4000"/>
    <s v="USD"/>
    <n v="-4000"/>
    <s v="AP"/>
    <x v="1"/>
    <n v="4"/>
  </r>
  <r>
    <s v="Voucher"/>
    <s v="HTI10-00129193-1-1-ACCR-DST"/>
    <x v="3"/>
    <d v="2021-04-29T00:00:00"/>
    <s v="UNDP1"/>
    <x v="5"/>
    <s v="CLAIMS AND ADJUSTMENTS"/>
    <s v="HTI"/>
    <x v="0"/>
    <n v="50804"/>
    <n v="1981"/>
    <x v="0"/>
    <s v="HTI10"/>
    <x v="0"/>
    <x v="1"/>
    <s v="ACT"/>
    <s v=" "/>
    <n v="4686"/>
    <x v="1"/>
    <s v=" "/>
    <s v="EXPENSE DISTRIBUTION"/>
    <x v="3"/>
    <m/>
    <s v="AP08946548"/>
    <n v="2"/>
    <d v="2021-04-15T00:00:00"/>
    <n v="4000"/>
    <s v="USD"/>
    <n v="4000"/>
    <s v="AP"/>
    <x v="1"/>
    <n v="4"/>
  </r>
  <r>
    <s v="Voucher"/>
    <s v="HTI10-00129193-1-2-ACCR-DST"/>
    <x v="3"/>
    <d v="2021-04-30T00:00:00"/>
    <s v="UNDP1"/>
    <x v="6"/>
    <s v="PERSONAL SECURITY MEASURES"/>
    <s v="HTI"/>
    <x v="0"/>
    <n v="50804"/>
    <n v="1981"/>
    <x v="0"/>
    <s v="HTI10"/>
    <x v="0"/>
    <x v="1"/>
    <s v="ACT"/>
    <s v=" "/>
    <n v="4686"/>
    <x v="1"/>
    <s v=" "/>
    <s v="EXPENSE DISTRIBUTION"/>
    <x v="3"/>
    <m/>
    <s v="AP08948269"/>
    <n v="4"/>
    <d v="2021-04-15T00:00:00"/>
    <n v="2800"/>
    <s v="USD"/>
    <n v="2800"/>
    <s v="AP"/>
    <x v="1"/>
    <n v="4"/>
  </r>
  <r>
    <s v="Projects Jrnl"/>
    <s v="UNDP1-0008769360-12-DEC-2020-4686"/>
    <x v="4"/>
    <d v="2020-12-13T00:00:00"/>
    <s v="UNDP1"/>
    <x v="7"/>
    <s v="Facilities &amp; Admin - Implement"/>
    <s v="HTI"/>
    <x v="0"/>
    <n v="50801"/>
    <n v="1981"/>
    <x v="0"/>
    <s v="HTI10"/>
    <x v="0"/>
    <x v="0"/>
    <s v="SFA"/>
    <m/>
    <m/>
    <x v="2"/>
    <m/>
    <s v="UNDP GMS December 2020 - Run1 - Journal 2"/>
    <x v="4"/>
    <m/>
    <n v="8769360"/>
    <n v="4686"/>
    <d v="2020-12-12T00:00:00"/>
    <n v="161.02000000000001"/>
    <s v="USD"/>
    <n v="161.02000000000001"/>
    <s v="PC"/>
    <x v="0"/>
    <n v="12"/>
  </r>
  <r>
    <s v="Projects Jrnl"/>
    <s v="UNDP1-0008769360-12-DEC-2020-4687"/>
    <x v="4"/>
    <d v="2020-12-13T00:00:00"/>
    <s v="UNDP1"/>
    <x v="8"/>
    <s v="Fees-General Mgmt Support GMS"/>
    <s v="HTI"/>
    <x v="1"/>
    <n v="50801"/>
    <n v="1981"/>
    <x v="0"/>
    <s v=" "/>
    <x v="0"/>
    <x v="2"/>
    <s v="OFA"/>
    <m/>
    <m/>
    <x v="2"/>
    <m/>
    <s v="UNDP GMS December 2020 - Run1 - Journal 2"/>
    <x v="5"/>
    <m/>
    <n v="8769360"/>
    <n v="4687"/>
    <d v="2020-12-12T00:00:00"/>
    <n v="-161.02000000000001"/>
    <s v="USD"/>
    <n v="-161.02000000000001"/>
    <s v="PC"/>
    <x v="0"/>
    <n v="12"/>
  </r>
  <r>
    <s v="GL Journal"/>
    <s v="UNDP1-0008837997-28-JAN-2021-1"/>
    <x v="5"/>
    <d v="2021-02-03T00:00:00"/>
    <s v="UNDP1"/>
    <x v="9"/>
    <s v="Travel - Other"/>
    <s v="HTI"/>
    <x v="0"/>
    <n v="50804"/>
    <n v="1981"/>
    <x v="0"/>
    <s v="HTI10"/>
    <x v="0"/>
    <x v="1"/>
    <s v="GLE"/>
    <m/>
    <m/>
    <x v="2"/>
    <m/>
    <s v="To issue UNLP/travel doc  for Mamadou Diallo"/>
    <x v="6"/>
    <m/>
    <n v="8837997"/>
    <n v="1"/>
    <d v="2021-01-28T00:00:00"/>
    <n v="94.51"/>
    <s v="USD"/>
    <n v="94.51"/>
    <s v="ONL"/>
    <x v="1"/>
    <n v="1"/>
  </r>
  <r>
    <s v="GL Journal"/>
    <s v="UNDP1-0008871568-25-FEB-2021-4"/>
    <x v="6"/>
    <d v="2021-03-10T00:00:00"/>
    <s v="UNDP1"/>
    <x v="10"/>
    <s v="Appointments-Lump Sum"/>
    <s v="HTI"/>
    <x v="0"/>
    <n v="50801"/>
    <n v="1981"/>
    <x v="0"/>
    <s v="HTI10"/>
    <x v="0"/>
    <x v="1"/>
    <s v="GLE"/>
    <m/>
    <m/>
    <x v="2"/>
    <m/>
    <s v="HTI_Renversement salaires Mamadou A. Diallo inscrits sur le projet Appui Stratégique au lieu du Projet PBF de la"/>
    <x v="7"/>
    <m/>
    <n v="8871568"/>
    <n v="4"/>
    <d v="2021-02-25T00:00:00"/>
    <n v="11975.62"/>
    <s v="USD"/>
    <n v="11975.62"/>
    <s v="ONL"/>
    <x v="1"/>
    <n v="2"/>
  </r>
  <r>
    <s v="GL Journal"/>
    <s v="UNDP1-0008871568-25-FEB-2021-3"/>
    <x v="6"/>
    <d v="2021-03-10T00:00:00"/>
    <s v="UNDP1"/>
    <x v="11"/>
    <s v="Appointment-Subsistence Allow"/>
    <s v="HTI"/>
    <x v="0"/>
    <n v="50801"/>
    <n v="1981"/>
    <x v="0"/>
    <s v="HTI10"/>
    <x v="0"/>
    <x v="1"/>
    <s v="GLE"/>
    <m/>
    <m/>
    <x v="2"/>
    <m/>
    <s v="HTI_Renversement salaires Mamadou A. Diallo inscrits sur le projet Appui Stratégique au lieu du Projet PBF de la"/>
    <x v="8"/>
    <m/>
    <n v="8871568"/>
    <n v="3"/>
    <d v="2021-02-25T00:00:00"/>
    <n v="7560"/>
    <s v="USD"/>
    <n v="7560"/>
    <s v="ONL"/>
    <x v="1"/>
    <n v="2"/>
  </r>
  <r>
    <s v="Projects Jrnl"/>
    <s v="UNDP1-0008899697-31-JAN-2021-3284"/>
    <x v="7"/>
    <d v="2021-03-21T00:00:00"/>
    <s v="UNDP1"/>
    <x v="7"/>
    <s v="Facilities &amp; Admin - Implement"/>
    <s v="HTI"/>
    <x v="0"/>
    <n v="50804"/>
    <n v="1981"/>
    <x v="0"/>
    <s v="HTI10"/>
    <x v="0"/>
    <x v="0"/>
    <s v="SFA"/>
    <m/>
    <m/>
    <x v="2"/>
    <m/>
    <s v="UNDP GMS January 2021 - Journal 3"/>
    <x v="9"/>
    <m/>
    <n v="8899697"/>
    <n v="3284"/>
    <d v="2021-01-31T00:00:00"/>
    <n v="42.19"/>
    <s v="USD"/>
    <n v="42.19"/>
    <s v="PC"/>
    <x v="1"/>
    <n v="1"/>
  </r>
  <r>
    <s v="Projects Jrnl"/>
    <s v="UNDP1-0008899697-31-JAN-2021-3283"/>
    <x v="7"/>
    <d v="2021-03-21T00:00:00"/>
    <s v="UNDP1"/>
    <x v="7"/>
    <s v="Facilities &amp; Admin - Implement"/>
    <s v="HTI"/>
    <x v="0"/>
    <n v="50804"/>
    <n v="1981"/>
    <x v="0"/>
    <s v="HTI10"/>
    <x v="0"/>
    <x v="1"/>
    <s v="SFA"/>
    <m/>
    <m/>
    <x v="2"/>
    <m/>
    <s v="UNDP GMS January 2021 - Journal 3"/>
    <x v="9"/>
    <m/>
    <n v="8899697"/>
    <n v="3283"/>
    <d v="2021-01-31T00:00:00"/>
    <n v="6.62"/>
    <s v="USD"/>
    <n v="6.62"/>
    <s v="PC"/>
    <x v="1"/>
    <n v="1"/>
  </r>
  <r>
    <s v="Projects Jrnl"/>
    <s v="UNDP1-0008899697-31-JAN-2021-3285"/>
    <x v="7"/>
    <d v="2021-03-21T00:00:00"/>
    <s v="UNDP1"/>
    <x v="8"/>
    <s v="Fees-General Mgmt Support GMS"/>
    <s v="HTI"/>
    <x v="1"/>
    <n v="50801"/>
    <n v="1981"/>
    <x v="0"/>
    <s v=" "/>
    <x v="0"/>
    <x v="2"/>
    <s v="OFA"/>
    <m/>
    <m/>
    <x v="2"/>
    <m/>
    <s v="UNDP GMS January 2021 - Journal 3"/>
    <x v="10"/>
    <m/>
    <n v="8899697"/>
    <n v="3285"/>
    <d v="2021-01-31T00:00:00"/>
    <n v="-48.81"/>
    <s v="USD"/>
    <n v="-48.81"/>
    <s v="PC"/>
    <x v="1"/>
    <n v="1"/>
  </r>
  <r>
    <s v="Projects Jrnl"/>
    <s v="UNDP1-0008899706-28-FEB-2021-3329"/>
    <x v="8"/>
    <d v="2021-03-21T00:00:00"/>
    <s v="UNDP1"/>
    <x v="8"/>
    <s v="Fees-General Mgmt Support GMS"/>
    <s v="HTI"/>
    <x v="1"/>
    <n v="50801"/>
    <n v="1981"/>
    <x v="0"/>
    <s v=" "/>
    <x v="0"/>
    <x v="2"/>
    <s v="OFA"/>
    <m/>
    <m/>
    <x v="2"/>
    <m/>
    <s v="UNDP GMS February 2021 - Journal 3"/>
    <x v="10"/>
    <m/>
    <n v="8899706"/>
    <n v="3329"/>
    <d v="2021-02-28T00:00:00"/>
    <n v="-1367.49"/>
    <s v="USD"/>
    <n v="-1367.49"/>
    <s v="PC"/>
    <x v="1"/>
    <n v="2"/>
  </r>
  <r>
    <s v="Projects Jrnl"/>
    <s v="UNDP1-0008899706-28-FEB-2021-3328"/>
    <x v="8"/>
    <d v="2021-03-21T00:00:00"/>
    <s v="UNDP1"/>
    <x v="7"/>
    <s v="Facilities &amp; Admin - Implement"/>
    <s v="HTI"/>
    <x v="0"/>
    <n v="50801"/>
    <n v="1981"/>
    <x v="0"/>
    <s v="HTI10"/>
    <x v="0"/>
    <x v="1"/>
    <s v="SFA"/>
    <m/>
    <m/>
    <x v="2"/>
    <m/>
    <s v="UNDP GMS February 2021 - Journal 3"/>
    <x v="9"/>
    <m/>
    <n v="8899706"/>
    <n v="3328"/>
    <d v="2021-02-28T00:00:00"/>
    <n v="1367.49"/>
    <s v="USD"/>
    <n v="1367.49"/>
    <s v="PC"/>
    <x v="1"/>
    <n v="2"/>
  </r>
  <r>
    <s v="Projects Jrnl"/>
    <s v="UNDP1-0008924963-31-MAR-2021-1743"/>
    <x v="9"/>
    <d v="2021-04-11T00:00:00"/>
    <s v="UNDP1"/>
    <x v="7"/>
    <s v="Facilities &amp; Admin - Implement"/>
    <s v="HTI"/>
    <x v="0"/>
    <n v="50804"/>
    <n v="1981"/>
    <x v="0"/>
    <s v="HTI10"/>
    <x v="0"/>
    <x v="0"/>
    <s v="SFA"/>
    <m/>
    <m/>
    <x v="2"/>
    <m/>
    <s v="UNDP GMS March 2021 - Journal 4"/>
    <x v="9"/>
    <m/>
    <n v="8924963"/>
    <n v="1743"/>
    <d v="2021-03-31T00:00:00"/>
    <n v="19.46"/>
    <s v="USD"/>
    <n v="19.46"/>
    <s v="PC"/>
    <x v="1"/>
    <n v="3"/>
  </r>
  <r>
    <s v="Projects Jrnl"/>
    <s v="UNDP1-0008924963-31-MAR-2021-1744"/>
    <x v="9"/>
    <d v="2021-04-11T00:00:00"/>
    <s v="UNDP1"/>
    <x v="8"/>
    <s v="Fees-General Mgmt Support GMS"/>
    <s v="HTI"/>
    <x v="1"/>
    <n v="50801"/>
    <n v="1981"/>
    <x v="0"/>
    <s v=" "/>
    <x v="0"/>
    <x v="2"/>
    <s v="OFA"/>
    <m/>
    <m/>
    <x v="2"/>
    <m/>
    <s v="UNDP GMS March 2021 - Journal 4"/>
    <x v="10"/>
    <m/>
    <n v="8924963"/>
    <n v="1744"/>
    <d v="2021-03-31T00:00:00"/>
    <n v="-19.46"/>
    <s v="USD"/>
    <n v="-19.46"/>
    <s v="PC"/>
    <x v="1"/>
    <n v="3"/>
  </r>
  <r>
    <s v="Projects Jrnl"/>
    <s v="UNDP1-0008951419-30-APR-2021-2631"/>
    <x v="10"/>
    <d v="2021-05-04T00:00:00"/>
    <s v="UNDP1"/>
    <x v="7"/>
    <s v="Facilities &amp; Admin - Implement"/>
    <s v="HTI"/>
    <x v="0"/>
    <n v="50804"/>
    <n v="1981"/>
    <x v="0"/>
    <s v="HTI10"/>
    <x v="0"/>
    <x v="1"/>
    <s v="SFA"/>
    <m/>
    <m/>
    <x v="2"/>
    <m/>
    <s v="UNDP GMS April 2021 - Journal 3 - Run1"/>
    <x v="9"/>
    <m/>
    <n v="8951419"/>
    <n v="2631"/>
    <d v="2021-04-30T00:00:00"/>
    <n v="280"/>
    <s v="USD"/>
    <n v="280"/>
    <s v="PC"/>
    <x v="1"/>
    <n v="4"/>
  </r>
  <r>
    <s v="Projects Jrnl"/>
    <s v="UNDP1-0008951419-30-APR-2021-2632"/>
    <x v="10"/>
    <d v="2021-05-04T00:00:00"/>
    <s v="UNDP1"/>
    <x v="8"/>
    <s v="Fees-General Mgmt Support GMS"/>
    <s v="HTI"/>
    <x v="1"/>
    <n v="50801"/>
    <n v="1981"/>
    <x v="0"/>
    <s v=" "/>
    <x v="0"/>
    <x v="2"/>
    <s v="OFA"/>
    <m/>
    <m/>
    <x v="2"/>
    <m/>
    <s v="UNDP GMS April 2021 - Journal 3 - Run1"/>
    <x v="10"/>
    <m/>
    <n v="8951419"/>
    <n v="2632"/>
    <d v="2021-04-30T00:00:00"/>
    <n v="-280"/>
    <s v="USD"/>
    <n v="-280"/>
    <s v="PC"/>
    <x v="1"/>
    <n v="4"/>
  </r>
  <r>
    <s v="GL Journal"/>
    <s v="UNDP1-CAR8473005-01-MAR-2020-3"/>
    <x v="11"/>
    <d v="2020-04-13T00:00:00"/>
    <s v="UNDP1"/>
    <x v="12"/>
    <s v="Contributions"/>
    <s v="HTI"/>
    <x v="0"/>
    <n v="50801"/>
    <n v="1981"/>
    <x v="0"/>
    <s v=" "/>
    <x v="0"/>
    <x v="2"/>
    <s v=" "/>
    <m/>
    <m/>
    <x v="2"/>
    <m/>
    <s v="Contract Admin Revenue"/>
    <x v="11"/>
    <m/>
    <s v="CAR8473005"/>
    <n v="3"/>
    <d v="2020-03-01T00:00:00"/>
    <n v="-231120"/>
    <s v="USD"/>
    <n v="-231120"/>
    <s v="CA"/>
    <x v="0"/>
    <n v="3"/>
  </r>
  <r>
    <s v="GL Journal"/>
    <s v="UNDP1-CAR8473005-01-MAR-2020-1"/>
    <x v="11"/>
    <d v="2020-04-13T00:00:00"/>
    <s v="UNDP1"/>
    <x v="12"/>
    <s v="Contributions"/>
    <s v="HTI"/>
    <x v="0"/>
    <n v="50801"/>
    <n v="1981"/>
    <x v="0"/>
    <s v=" "/>
    <x v="0"/>
    <x v="2"/>
    <s v=" "/>
    <m/>
    <m/>
    <x v="2"/>
    <m/>
    <s v="Contract Admin Revenue"/>
    <x v="11"/>
    <m/>
    <s v="CAR8473005"/>
    <n v="1"/>
    <d v="2020-03-01T00:00:00"/>
    <n v="-539280"/>
    <s v="USD"/>
    <n v="-539280"/>
    <s v="CA"/>
    <x v="0"/>
    <n v="3"/>
  </r>
  <r>
    <s v="GL Journal"/>
    <s v="UNDP1-CAR8473005-01-MAR-2020-4"/>
    <x v="11"/>
    <d v="2020-04-13T00:00:00"/>
    <s v="UNDP1"/>
    <x v="13"/>
    <s v="Unbilled AR Contracts"/>
    <s v="HTI"/>
    <x v="0"/>
    <n v="50801"/>
    <n v="1981"/>
    <x v="0"/>
    <s v=" "/>
    <x v="0"/>
    <x v="2"/>
    <s v=" "/>
    <m/>
    <m/>
    <x v="2"/>
    <m/>
    <s v="Contract Admin Revenue"/>
    <x v="11"/>
    <m/>
    <s v="CAR8473005"/>
    <n v="4"/>
    <d v="2020-03-01T00:00:00"/>
    <n v="231120"/>
    <s v="USD"/>
    <n v="231120"/>
    <s v="CA"/>
    <x v="0"/>
    <n v="3"/>
  </r>
  <r>
    <s v="GL Journal"/>
    <s v="UNDP1-CAR8473005-01-MAR-2020-2"/>
    <x v="11"/>
    <d v="2020-04-13T00:00:00"/>
    <s v="UNDP1"/>
    <x v="13"/>
    <s v="Unbilled AR Contracts"/>
    <s v="HTI"/>
    <x v="0"/>
    <n v="50801"/>
    <n v="1981"/>
    <x v="0"/>
    <s v=" "/>
    <x v="0"/>
    <x v="2"/>
    <s v=" "/>
    <m/>
    <m/>
    <x v="2"/>
    <m/>
    <s v="Contract Admin Revenue"/>
    <x v="11"/>
    <m/>
    <s v="CAR8473005"/>
    <n v="2"/>
    <d v="2020-03-01T00:00:00"/>
    <n v="539280"/>
    <s v="USD"/>
    <n v="539280"/>
    <s v="CA"/>
    <x v="0"/>
    <n v="3"/>
  </r>
  <r>
    <s v="Contributions"/>
    <s v="HTI10-11363-152288-1-2"/>
    <x v="12"/>
    <d v="2020-04-15T00:00:00"/>
    <s v="UNDP1"/>
    <x v="14"/>
    <s v="Contributions Receivable"/>
    <s v="HTI"/>
    <x v="0"/>
    <n v="50801"/>
    <n v="1981"/>
    <x v="0"/>
    <s v="HTI10"/>
    <x v="0"/>
    <x v="1"/>
    <s v="REV"/>
    <s v=" "/>
    <m/>
    <x v="2"/>
    <m/>
    <s v=" "/>
    <x v="11"/>
    <m/>
    <s v="AR08475701"/>
    <n v="2"/>
    <d v="2020-03-01T00:00:00"/>
    <n v="-539280"/>
    <s v="USD"/>
    <n v="-539280"/>
    <s v="AR"/>
    <x v="0"/>
    <n v="3"/>
  </r>
  <r>
    <s v="Billing"/>
    <s v="HTI10-152288-1-1"/>
    <x v="13"/>
    <d v="2020-04-13T00:00:00"/>
    <s v="UNDP1"/>
    <x v="13"/>
    <s v="Unbilled AR Contracts"/>
    <s v="HTI"/>
    <x v="0"/>
    <n v="50801"/>
    <n v="1981"/>
    <x v="0"/>
    <s v="HTI10"/>
    <x v="0"/>
    <x v="1"/>
    <s v=" "/>
    <s v=" "/>
    <s v="Project Level Co-Financing"/>
    <x v="2"/>
    <m/>
    <s v=" "/>
    <x v="12"/>
    <m/>
    <s v="BI08473035"/>
    <n v="1"/>
    <d v="2020-04-01T00:00:00"/>
    <n v="-539280"/>
    <s v="USD"/>
    <n v="-539280"/>
    <s v="BI"/>
    <x v="0"/>
    <n v="4"/>
  </r>
  <r>
    <s v="Billing"/>
    <s v="HTI10-152288-1-1"/>
    <x v="13"/>
    <d v="2020-04-13T00:00:00"/>
    <s v="UNDP1"/>
    <x v="14"/>
    <s v="Contributions Receivable"/>
    <s v="HTI"/>
    <x v="0"/>
    <n v="50801"/>
    <n v="1981"/>
    <x v="0"/>
    <s v="HTI10"/>
    <x v="0"/>
    <x v="1"/>
    <s v=" "/>
    <s v=" "/>
    <s v="Project Level Co-Financing"/>
    <x v="2"/>
    <m/>
    <s v=" "/>
    <x v="12"/>
    <m/>
    <s v="BI08473035"/>
    <n v="2"/>
    <d v="2020-04-01T00:00:00"/>
    <n v="539280"/>
    <s v="USD"/>
    <n v="539280"/>
    <s v="BI"/>
    <x v="0"/>
    <n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3:L68" firstHeaderRow="2" firstDataRow="2" firstDataCol="11"/>
  <pivotFields count="34">
    <pivotField compact="0" outline="0" showAll="0"/>
    <pivotField compact="0" outline="0" showAll="0"/>
    <pivotField axis="axisRow" compact="0" numFmtId="15" outline="0" showAll="0">
      <items count="15">
        <item x="0"/>
        <item x="1"/>
        <item x="2"/>
        <item x="3"/>
        <item x="4"/>
        <item x="5"/>
        <item x="6"/>
        <item x="7"/>
        <item x="8"/>
        <item x="9"/>
        <item x="10"/>
        <item x="11"/>
        <item x="12"/>
        <item x="13"/>
        <item t="default"/>
      </items>
    </pivotField>
    <pivotField compact="0" numFmtId="15" outline="0" showAll="0"/>
    <pivotField compact="0" outline="0" showAll="0"/>
    <pivotField axis="axisRow" compact="0" outline="0" showAll="0">
      <items count="16">
        <item h="1" x="14"/>
        <item h="1" x="13"/>
        <item h="1" x="12"/>
        <item h="1" x="8"/>
        <item x="4"/>
        <item x="6"/>
        <item x="11"/>
        <item x="10"/>
        <item x="9"/>
        <item x="2"/>
        <item x="1"/>
        <item x="3"/>
        <item x="0"/>
        <item x="5"/>
        <item x="7"/>
        <item t="default"/>
      </items>
    </pivotField>
    <pivotField compact="0" outline="0" showAll="0"/>
    <pivotField compact="0" outline="0" showAll="0"/>
    <pivotField axis="axisRow" compact="0" outline="0" showAll="0">
      <items count="3">
        <item h="1" x="1"/>
        <item x="0"/>
        <item t="default"/>
      </items>
    </pivotField>
    <pivotField compact="0" outline="0" showAll="0"/>
    <pivotField compact="0" outline="0" showAll="0"/>
    <pivotField axis="axisRow" compact="0" outline="0" showAll="0">
      <items count="2">
        <item x="0"/>
        <item t="default"/>
      </items>
    </pivotField>
    <pivotField compact="0" outline="0" showAll="0"/>
    <pivotField axis="axisRow" compact="0" outline="0" showAll="0">
      <items count="2">
        <item x="0"/>
        <item t="default"/>
      </items>
    </pivotField>
    <pivotField axis="axisRow" compact="0" outline="0" showAll="0">
      <items count="4">
        <item x="2"/>
        <item x="1"/>
        <item x="0"/>
        <item t="default"/>
      </items>
    </pivotField>
    <pivotField compact="0" outline="0" showAll="0"/>
    <pivotField compact="0" outline="0" showAll="0"/>
    <pivotField compact="0" outline="0" showAll="0"/>
    <pivotField axis="axisRow" compact="0" outline="0" showAll="0">
      <items count="4">
        <item x="1"/>
        <item x="0"/>
        <item x="2"/>
        <item t="default"/>
      </items>
    </pivotField>
    <pivotField compact="0" outline="0" showAll="0"/>
    <pivotField compact="0" outline="0" showAll="0"/>
    <pivotField axis="axisRow" compact="0" outline="0" showAll="0">
      <items count="14">
        <item x="5"/>
        <item x="4"/>
        <item x="10"/>
        <item x="9"/>
        <item x="7"/>
        <item x="8"/>
        <item x="1"/>
        <item x="0"/>
        <item x="12"/>
        <item x="2"/>
        <item x="3"/>
        <item x="6"/>
        <item x="11"/>
        <item t="default"/>
      </items>
    </pivotField>
    <pivotField compact="0" outline="0" showAll="0"/>
    <pivotField compact="0" outline="0" showAll="0"/>
    <pivotField compact="0" outline="0" showAll="0"/>
    <pivotField compact="0" numFmtId="15" outline="0" showAll="0"/>
    <pivotField compact="0" outline="0" showAll="0"/>
    <pivotField compact="0" outline="0" showAll="0"/>
    <pivotField dataField="1" compact="0" outline="0" showAll="0"/>
    <pivotField compact="0" outline="0" showAll="0"/>
    <pivotField axis="axisRow" compact="0" outline="0" showAll="0">
      <items count="3">
        <item x="0"/>
        <item x="1"/>
        <item t="default"/>
      </items>
    </pivotField>
    <pivotField compact="0" outline="0" showAll="0"/>
    <pivotField axis="axisRow" compact="0" outline="0" showAll="0">
      <items count="7">
        <item sd="0" x="0"/>
        <item sd="0" x="1"/>
        <item sd="0" x="2"/>
        <item sd="0" x="3"/>
        <item sd="0" x="4"/>
        <item sd="0" x="5"/>
        <item t="default"/>
      </items>
    </pivotField>
    <pivotField axis="axisRow" compact="0" outline="0" showAll="0">
      <items count="5">
        <item sd="0" x="0"/>
        <item sd="0" x="1"/>
        <item sd="0" x="2"/>
        <item sd="0" x="3"/>
        <item t="default"/>
      </items>
    </pivotField>
  </pivotFields>
  <rowFields count="11">
    <field x="30"/>
    <field x="13"/>
    <field x="8"/>
    <field x="11"/>
    <field x="14"/>
    <field x="5"/>
    <field x="18"/>
    <field x="21"/>
    <field x="33"/>
    <field x="32"/>
    <field x="2"/>
  </rowFields>
  <rowItems count="64">
    <i>
      <x/>
      <x/>
      <x v="1"/>
      <x/>
      <x v="2"/>
      <x v="12"/>
      <x v="1"/>
      <x v="7"/>
      <x v="1"/>
    </i>
    <i t="default" r="7">
      <x v="7"/>
    </i>
    <i t="default" r="6">
      <x v="1"/>
    </i>
    <i t="default" r="5">
      <x v="12"/>
    </i>
    <i r="5">
      <x v="14"/>
      <x v="2"/>
      <x v="1"/>
      <x v="1"/>
    </i>
    <i t="default" r="7">
      <x v="1"/>
    </i>
    <i t="default" r="6">
      <x v="2"/>
    </i>
    <i t="default" r="5">
      <x v="14"/>
    </i>
    <i t="default" r="4">
      <x v="2"/>
    </i>
    <i t="default" r="3">
      <x/>
    </i>
    <i t="default" r="2">
      <x v="1"/>
    </i>
    <i t="default" r="1">
      <x/>
    </i>
    <i t="default">
      <x/>
    </i>
    <i>
      <x v="1"/>
      <x/>
      <x v="1"/>
      <x/>
      <x v="1"/>
      <x v="4"/>
      <x/>
      <x v="10"/>
      <x v="2"/>
    </i>
    <i t="default" r="7">
      <x v="10"/>
    </i>
    <i t="default" r="6">
      <x/>
    </i>
    <i t="default" r="5">
      <x v="4"/>
    </i>
    <i r="5">
      <x v="5"/>
      <x/>
      <x v="10"/>
      <x v="2"/>
    </i>
    <i t="default" r="7">
      <x v="10"/>
    </i>
    <i t="default" r="6">
      <x/>
    </i>
    <i t="default" r="5">
      <x v="5"/>
    </i>
    <i r="5">
      <x v="6"/>
      <x v="2"/>
      <x v="5"/>
      <x v="2"/>
    </i>
    <i t="default" r="7">
      <x v="5"/>
    </i>
    <i t="default" r="6">
      <x v="2"/>
    </i>
    <i t="default" r="5">
      <x v="6"/>
    </i>
    <i r="5">
      <x v="7"/>
      <x v="2"/>
      <x v="4"/>
      <x v="2"/>
    </i>
    <i t="default" r="7">
      <x v="4"/>
    </i>
    <i t="default" r="6">
      <x v="2"/>
    </i>
    <i t="default" r="5">
      <x v="7"/>
    </i>
    <i r="5">
      <x v="8"/>
      <x v="2"/>
      <x v="11"/>
      <x v="2"/>
    </i>
    <i t="default" r="7">
      <x v="11"/>
    </i>
    <i t="default" r="6">
      <x v="2"/>
    </i>
    <i t="default" r="5">
      <x v="8"/>
    </i>
    <i r="5">
      <x v="13"/>
      <x/>
      <x v="10"/>
      <x v="2"/>
    </i>
    <i t="default" r="7">
      <x v="10"/>
    </i>
    <i t="default" r="6">
      <x/>
    </i>
    <i t="default" r="5">
      <x v="13"/>
    </i>
    <i r="5">
      <x v="14"/>
      <x v="2"/>
      <x v="3"/>
      <x v="2"/>
    </i>
    <i t="default" r="7">
      <x v="3"/>
    </i>
    <i t="default" r="6">
      <x v="2"/>
    </i>
    <i t="default" r="5">
      <x v="14"/>
    </i>
    <i t="default" r="4">
      <x v="1"/>
    </i>
    <i r="4">
      <x v="2"/>
      <x v="9"/>
      <x v="1"/>
      <x v="9"/>
      <x v="2"/>
    </i>
    <i t="default" r="7">
      <x v="9"/>
    </i>
    <i t="default" r="6">
      <x v="1"/>
    </i>
    <i t="default" r="5">
      <x v="9"/>
    </i>
    <i r="5">
      <x v="10"/>
      <x v="1"/>
      <x v="6"/>
      <x v="2"/>
    </i>
    <i t="default" r="7">
      <x v="6"/>
    </i>
    <i t="default" r="6">
      <x v="1"/>
    </i>
    <i t="default" r="5">
      <x v="10"/>
    </i>
    <i r="5">
      <x v="11"/>
      <x v="1"/>
      <x v="9"/>
      <x v="2"/>
    </i>
    <i t="default" r="7">
      <x v="9"/>
    </i>
    <i t="default" r="6">
      <x v="1"/>
    </i>
    <i t="default" r="5">
      <x v="11"/>
    </i>
    <i r="5">
      <x v="14"/>
      <x v="2"/>
      <x v="3"/>
      <x v="2"/>
    </i>
    <i t="default" r="7">
      <x v="3"/>
    </i>
    <i t="default" r="6">
      <x v="2"/>
    </i>
    <i t="default" r="5">
      <x v="14"/>
    </i>
    <i t="default" r="4">
      <x v="2"/>
    </i>
    <i t="default" r="3">
      <x/>
    </i>
    <i t="default" r="2">
      <x v="1"/>
    </i>
    <i t="default" r="1">
      <x/>
    </i>
    <i t="default">
      <x v="1"/>
    </i>
    <i t="grand">
      <x/>
    </i>
  </rowItems>
  <colItems count="1">
    <i/>
  </colItems>
  <dataFields count="1">
    <dataField name="Sum of USD Amount" fld="28" baseField="0" baseItem="0"/>
  </dataFields>
  <formats count="9">
    <format dxfId="8">
      <pivotArea dataOnly="0" outline="0" fieldPosition="0">
        <references count="1">
          <reference field="21" count="1" defaultSubtotal="1">
            <x v="5"/>
          </reference>
        </references>
      </pivotArea>
    </format>
    <format dxfId="7">
      <pivotArea outline="0" fieldPosition="0">
        <references count="8">
          <reference field="5" count="1" selected="0">
            <x v="7"/>
          </reference>
          <reference field="8" count="0" selected="0"/>
          <reference field="11" count="0" selected="0"/>
          <reference field="13" count="0" selected="0"/>
          <reference field="14" count="1" selected="0">
            <x v="1"/>
          </reference>
          <reference field="18" count="1" selected="0">
            <x v="2"/>
          </reference>
          <reference field="21" count="1" selected="0" defaultSubtotal="1">
            <x v="4"/>
          </reference>
          <reference field="30" count="1" selected="0">
            <x v="1"/>
          </reference>
        </references>
      </pivotArea>
    </format>
    <format dxfId="6">
      <pivotArea dataOnly="0" labelOnly="1" outline="0" fieldPosition="0">
        <references count="8">
          <reference field="5" count="1" selected="0">
            <x v="7"/>
          </reference>
          <reference field="8" count="0" selected="0"/>
          <reference field="11" count="0" selected="0"/>
          <reference field="13" count="0" selected="0"/>
          <reference field="14" count="1" selected="0">
            <x v="1"/>
          </reference>
          <reference field="18" count="1" selected="0">
            <x v="2"/>
          </reference>
          <reference field="21" count="1">
            <x v="4"/>
          </reference>
          <reference field="30" count="1" selected="0">
            <x v="1"/>
          </reference>
        </references>
      </pivotArea>
    </format>
    <format dxfId="5">
      <pivotArea dataOnly="0" labelOnly="1" outline="0" fieldPosition="0">
        <references count="8">
          <reference field="5" count="1" selected="0">
            <x v="7"/>
          </reference>
          <reference field="8" count="0" selected="0"/>
          <reference field="11" count="0" selected="0"/>
          <reference field="13" count="0" selected="0"/>
          <reference field="14" count="1" selected="0">
            <x v="1"/>
          </reference>
          <reference field="18" count="1" selected="0">
            <x v="2"/>
          </reference>
          <reference field="21" count="1" defaultSubtotal="1">
            <x v="4"/>
          </reference>
          <reference field="30" count="1" selected="0">
            <x v="1"/>
          </reference>
        </references>
      </pivotArea>
    </format>
    <format dxfId="4">
      <pivotArea dataOnly="0" labelOnly="1" outline="0" fieldPosition="0">
        <references count="9">
          <reference field="5" count="1" selected="0">
            <x v="7"/>
          </reference>
          <reference field="8" count="0" selected="0"/>
          <reference field="11" count="0" selected="0"/>
          <reference field="13" count="0" selected="0"/>
          <reference field="14" count="1" selected="0">
            <x v="1"/>
          </reference>
          <reference field="18" count="1" selected="0">
            <x v="2"/>
          </reference>
          <reference field="21" count="1" selected="0">
            <x v="4"/>
          </reference>
          <reference field="30" count="1" selected="0">
            <x v="1"/>
          </reference>
          <reference field="33" count="1">
            <x v="2"/>
          </reference>
        </references>
      </pivotArea>
    </format>
    <format dxfId="3">
      <pivotArea outline="0" fieldPosition="0">
        <references count="8">
          <reference field="5" count="1" selected="0">
            <x v="6"/>
          </reference>
          <reference field="8" count="0" selected="0"/>
          <reference field="11" count="0" selected="0"/>
          <reference field="13" count="0" selected="0"/>
          <reference field="14" count="1" selected="0">
            <x v="1"/>
          </reference>
          <reference field="18" count="1" selected="0">
            <x v="2"/>
          </reference>
          <reference field="21" count="1" selected="0" defaultSubtotal="1">
            <x v="5"/>
          </reference>
          <reference field="30" count="1" selected="0">
            <x v="1"/>
          </reference>
        </references>
      </pivotArea>
    </format>
    <format dxfId="2">
      <pivotArea dataOnly="0" labelOnly="1" outline="0" fieldPosition="0">
        <references count="8">
          <reference field="5" count="1" selected="0">
            <x v="6"/>
          </reference>
          <reference field="8" count="0" selected="0"/>
          <reference field="11" count="0" selected="0"/>
          <reference field="13" count="0" selected="0"/>
          <reference field="14" count="1" selected="0">
            <x v="1"/>
          </reference>
          <reference field="18" count="1" selected="0">
            <x v="2"/>
          </reference>
          <reference field="21" count="1">
            <x v="5"/>
          </reference>
          <reference field="30" count="1" selected="0">
            <x v="1"/>
          </reference>
        </references>
      </pivotArea>
    </format>
    <format dxfId="1">
      <pivotArea dataOnly="0" labelOnly="1" outline="0" fieldPosition="0">
        <references count="8">
          <reference field="5" count="1" selected="0">
            <x v="6"/>
          </reference>
          <reference field="8" count="0" selected="0"/>
          <reference field="11" count="0" selected="0"/>
          <reference field="13" count="0" selected="0"/>
          <reference field="14" count="1" selected="0">
            <x v="1"/>
          </reference>
          <reference field="18" count="1" selected="0">
            <x v="2"/>
          </reference>
          <reference field="21" count="1" defaultSubtotal="1">
            <x v="5"/>
          </reference>
          <reference field="30" count="1" selected="0">
            <x v="1"/>
          </reference>
        </references>
      </pivotArea>
    </format>
    <format dxfId="0">
      <pivotArea dataOnly="0" labelOnly="1" outline="0" fieldPosition="0">
        <references count="9">
          <reference field="5" count="1" selected="0">
            <x v="6"/>
          </reference>
          <reference field="8" count="0" selected="0"/>
          <reference field="11" count="0" selected="0"/>
          <reference field="13" count="0" selected="0"/>
          <reference field="14" count="1" selected="0">
            <x v="1"/>
          </reference>
          <reference field="18" count="1" selected="0">
            <x v="2"/>
          </reference>
          <reference field="21" count="1" selected="0">
            <x v="5"/>
          </reference>
          <reference field="30" count="1" selected="0">
            <x v="1"/>
          </reference>
          <reference field="33"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A5C40-E6E8-4390-8B35-0DD8F3C66F24}">
  <dimension ref="A1:K190"/>
  <sheetViews>
    <sheetView tabSelected="1" topLeftCell="B1" zoomScaleNormal="50" workbookViewId="0">
      <selection activeCell="H183" sqref="H183"/>
    </sheetView>
  </sheetViews>
  <sheetFormatPr defaultColWidth="9.109375" defaultRowHeight="14.4" x14ac:dyDescent="0.3"/>
  <cols>
    <col min="1" max="1" width="3.33203125" style="3" customWidth="1"/>
    <col min="2" max="2" width="30.6640625" style="3" customWidth="1"/>
    <col min="3" max="3" width="32.44140625" style="3" customWidth="1"/>
    <col min="4" max="4" width="23.109375" style="3" customWidth="1"/>
    <col min="5" max="5" width="30.44140625" style="3" customWidth="1"/>
    <col min="6" max="6" width="23.109375" style="3" hidden="1" customWidth="1"/>
    <col min="7" max="7" width="12" style="3" bestFit="1" customWidth="1"/>
    <col min="8" max="8" width="22" style="3" bestFit="1" customWidth="1"/>
    <col min="9" max="9" width="34.6640625" style="4" bestFit="1" customWidth="1"/>
    <col min="10" max="10" width="30.33203125" style="3" customWidth="1"/>
    <col min="11" max="11" width="18.77734375" style="3" customWidth="1"/>
    <col min="12" max="12" width="9.109375" style="3"/>
    <col min="13" max="13" width="17.6640625" style="3" customWidth="1"/>
    <col min="14" max="14" width="26.44140625" style="3" customWidth="1"/>
    <col min="15" max="15" width="22.44140625" style="3" customWidth="1"/>
    <col min="16" max="16" width="29.6640625" style="3" customWidth="1"/>
    <col min="17" max="17" width="23.44140625" style="3" customWidth="1"/>
    <col min="18" max="18" width="18.44140625" style="3" customWidth="1"/>
    <col min="19" max="19" width="17.44140625" style="3" customWidth="1"/>
    <col min="20" max="20" width="25.109375" style="3" customWidth="1"/>
    <col min="21" max="16384" width="9.109375" style="3"/>
  </cols>
  <sheetData>
    <row r="1" spans="1:11" ht="18" x14ac:dyDescent="0.35">
      <c r="B1" s="55" t="s">
        <v>280</v>
      </c>
      <c r="C1" s="55"/>
      <c r="D1" s="56"/>
    </row>
    <row r="2" spans="1:11" ht="18" x14ac:dyDescent="0.35">
      <c r="B2" s="55"/>
      <c r="C2" s="57"/>
      <c r="D2" s="57"/>
    </row>
    <row r="3" spans="1:11" ht="18" x14ac:dyDescent="0.35">
      <c r="B3" s="55" t="s">
        <v>262</v>
      </c>
      <c r="C3" s="57"/>
      <c r="D3" s="57"/>
    </row>
    <row r="4" spans="1:11" ht="25.5" customHeight="1" x14ac:dyDescent="0.3">
      <c r="D4" s="5"/>
      <c r="E4" s="5"/>
      <c r="F4" s="5"/>
      <c r="G4" s="5"/>
      <c r="I4" s="6"/>
      <c r="J4" s="7"/>
      <c r="K4" s="7"/>
    </row>
    <row r="5" spans="1:11" ht="213.75" customHeight="1" x14ac:dyDescent="0.3">
      <c r="B5" s="8" t="s">
        <v>60</v>
      </c>
      <c r="C5" s="8" t="s">
        <v>61</v>
      </c>
      <c r="D5" s="8" t="s">
        <v>62</v>
      </c>
      <c r="E5" s="8" t="s">
        <v>279</v>
      </c>
      <c r="F5" s="8" t="s">
        <v>63</v>
      </c>
      <c r="G5" s="8" t="s">
        <v>278</v>
      </c>
      <c r="H5" s="8" t="s">
        <v>64</v>
      </c>
      <c r="I5" s="8" t="s">
        <v>65</v>
      </c>
      <c r="J5" s="8" t="s">
        <v>66</v>
      </c>
      <c r="K5" s="9"/>
    </row>
    <row r="6" spans="1:11" ht="18.75" customHeight="1" x14ac:dyDescent="0.3">
      <c r="B6" s="10"/>
      <c r="C6" s="10"/>
      <c r="D6" s="11"/>
      <c r="E6" s="11"/>
      <c r="F6" s="11"/>
      <c r="G6" s="8"/>
      <c r="H6" s="10"/>
      <c r="I6" s="12"/>
      <c r="J6" s="10"/>
      <c r="K6" s="9"/>
    </row>
    <row r="7" spans="1:11" ht="51" customHeight="1" x14ac:dyDescent="0.3">
      <c r="B7" s="13" t="s">
        <v>67</v>
      </c>
      <c r="C7" s="112" t="s">
        <v>68</v>
      </c>
      <c r="D7" s="112"/>
      <c r="E7" s="112"/>
      <c r="F7" s="112"/>
      <c r="G7" s="112"/>
      <c r="H7" s="112"/>
      <c r="I7" s="113"/>
      <c r="J7" s="112"/>
      <c r="K7" s="14"/>
    </row>
    <row r="8" spans="1:11" ht="15.6" x14ac:dyDescent="0.3">
      <c r="B8" s="13" t="s">
        <v>69</v>
      </c>
      <c r="C8" s="114" t="s">
        <v>70</v>
      </c>
      <c r="D8" s="114"/>
      <c r="E8" s="114"/>
      <c r="F8" s="114"/>
      <c r="G8" s="114"/>
      <c r="H8" s="114"/>
      <c r="I8" s="111"/>
      <c r="J8" s="114"/>
      <c r="K8" s="15"/>
    </row>
    <row r="9" spans="1:11" ht="46.8" x14ac:dyDescent="0.3">
      <c r="B9" s="16" t="s">
        <v>71</v>
      </c>
      <c r="C9" s="17" t="s">
        <v>72</v>
      </c>
      <c r="D9" s="18"/>
      <c r="E9" s="18"/>
      <c r="F9" s="18"/>
      <c r="G9" s="105"/>
      <c r="H9" s="19"/>
      <c r="I9" s="18">
        <f>E9+G9</f>
        <v>0</v>
      </c>
      <c r="J9" s="20"/>
      <c r="K9" s="21"/>
    </row>
    <row r="10" spans="1:11" ht="15.6" x14ac:dyDescent="0.3">
      <c r="B10" s="16" t="s">
        <v>73</v>
      </c>
      <c r="C10" s="17"/>
      <c r="D10" s="18"/>
      <c r="E10" s="18"/>
      <c r="F10" s="18"/>
      <c r="G10" s="105">
        <f t="shared" ref="G10:G16" si="0">SUM(D10:F10)</f>
        <v>0</v>
      </c>
      <c r="H10" s="19"/>
      <c r="I10" s="18">
        <f t="shared" ref="I10:I17" si="1">E10+G10</f>
        <v>0</v>
      </c>
      <c r="J10" s="20"/>
      <c r="K10" s="21"/>
    </row>
    <row r="11" spans="1:11" ht="15.6" hidden="1" x14ac:dyDescent="0.3">
      <c r="B11" s="16" t="s">
        <v>74</v>
      </c>
      <c r="C11" s="17"/>
      <c r="D11" s="18"/>
      <c r="E11" s="18"/>
      <c r="F11" s="18"/>
      <c r="G11" s="105">
        <f t="shared" si="0"/>
        <v>0</v>
      </c>
      <c r="H11" s="19"/>
      <c r="I11" s="18">
        <f t="shared" si="1"/>
        <v>0</v>
      </c>
      <c r="J11" s="20"/>
      <c r="K11" s="21"/>
    </row>
    <row r="12" spans="1:11" ht="15.6" hidden="1" x14ac:dyDescent="0.3">
      <c r="B12" s="16" t="s">
        <v>75</v>
      </c>
      <c r="C12" s="17"/>
      <c r="D12" s="18"/>
      <c r="E12" s="18"/>
      <c r="F12" s="18"/>
      <c r="G12" s="105">
        <f t="shared" si="0"/>
        <v>0</v>
      </c>
      <c r="H12" s="19"/>
      <c r="I12" s="18">
        <f t="shared" si="1"/>
        <v>0</v>
      </c>
      <c r="J12" s="20"/>
      <c r="K12" s="21"/>
    </row>
    <row r="13" spans="1:11" ht="15.6" hidden="1" x14ac:dyDescent="0.3">
      <c r="B13" s="16" t="s">
        <v>76</v>
      </c>
      <c r="C13" s="17"/>
      <c r="D13" s="18"/>
      <c r="E13" s="18"/>
      <c r="F13" s="18"/>
      <c r="G13" s="105">
        <f t="shared" si="0"/>
        <v>0</v>
      </c>
      <c r="H13" s="19"/>
      <c r="I13" s="18">
        <f t="shared" si="1"/>
        <v>0</v>
      </c>
      <c r="J13" s="20"/>
      <c r="K13" s="21"/>
    </row>
    <row r="14" spans="1:11" ht="15.6" hidden="1" x14ac:dyDescent="0.3">
      <c r="B14" s="16" t="s">
        <v>77</v>
      </c>
      <c r="C14" s="17"/>
      <c r="D14" s="18"/>
      <c r="E14" s="18"/>
      <c r="F14" s="18"/>
      <c r="G14" s="105">
        <f t="shared" si="0"/>
        <v>0</v>
      </c>
      <c r="H14" s="19"/>
      <c r="I14" s="18">
        <f t="shared" si="1"/>
        <v>0</v>
      </c>
      <c r="J14" s="20"/>
      <c r="K14" s="21"/>
    </row>
    <row r="15" spans="1:11" ht="15.6" hidden="1" x14ac:dyDescent="0.3">
      <c r="B15" s="16" t="s">
        <v>78</v>
      </c>
      <c r="C15" s="22"/>
      <c r="D15" s="23"/>
      <c r="E15" s="23"/>
      <c r="F15" s="23"/>
      <c r="G15" s="105">
        <f t="shared" si="0"/>
        <v>0</v>
      </c>
      <c r="H15" s="24"/>
      <c r="I15" s="18">
        <f t="shared" si="1"/>
        <v>0</v>
      </c>
      <c r="J15" s="25"/>
      <c r="K15" s="21"/>
    </row>
    <row r="16" spans="1:11" ht="15.6" x14ac:dyDescent="0.3">
      <c r="A16" s="7"/>
      <c r="B16" s="16" t="s">
        <v>79</v>
      </c>
      <c r="C16" s="22"/>
      <c r="D16" s="23"/>
      <c r="E16" s="23"/>
      <c r="F16" s="23"/>
      <c r="G16" s="105">
        <f t="shared" si="0"/>
        <v>0</v>
      </c>
      <c r="H16" s="24"/>
      <c r="I16" s="18">
        <f t="shared" si="1"/>
        <v>0</v>
      </c>
      <c r="J16" s="25"/>
    </row>
    <row r="17" spans="1:11" ht="15.6" x14ac:dyDescent="0.3">
      <c r="A17" s="7"/>
      <c r="C17" s="26" t="s">
        <v>80</v>
      </c>
      <c r="D17" s="27">
        <f>SUM(D9:D16)</f>
        <v>0</v>
      </c>
      <c r="E17" s="27">
        <f>SUM(E9:E16)</f>
        <v>0</v>
      </c>
      <c r="F17" s="27">
        <f>SUM(F9:F16)</f>
        <v>0</v>
      </c>
      <c r="G17" s="106">
        <f>SUM(G9:G16)</f>
        <v>0</v>
      </c>
      <c r="H17" s="27">
        <f>(H9*G9)+(H10*G10)+(H11*G11)+(H12*G12)+(H13*G13)+(H14*G14)+(H15*G15)+(H16*G16)</f>
        <v>0</v>
      </c>
      <c r="I17" s="18">
        <f t="shared" si="1"/>
        <v>0</v>
      </c>
      <c r="J17" s="25"/>
      <c r="K17" s="28"/>
    </row>
    <row r="18" spans="1:11" ht="51" customHeight="1" x14ac:dyDescent="0.3">
      <c r="A18" s="7"/>
      <c r="B18" s="13" t="s">
        <v>81</v>
      </c>
      <c r="C18" s="110" t="s">
        <v>82</v>
      </c>
      <c r="D18" s="110"/>
      <c r="E18" s="110"/>
      <c r="F18" s="110"/>
      <c r="G18" s="110"/>
      <c r="H18" s="110"/>
      <c r="I18" s="111"/>
      <c r="J18" s="110"/>
      <c r="K18" s="15"/>
    </row>
    <row r="19" spans="1:11" ht="171.6" x14ac:dyDescent="0.3">
      <c r="A19" s="7"/>
      <c r="B19" s="16" t="s">
        <v>83</v>
      </c>
      <c r="C19" s="17" t="s">
        <v>84</v>
      </c>
      <c r="D19" s="18">
        <v>160000</v>
      </c>
      <c r="E19" s="18"/>
      <c r="F19" s="18"/>
      <c r="G19" s="105"/>
      <c r="H19" s="19"/>
      <c r="I19" s="18">
        <f>E19+G19</f>
        <v>0</v>
      </c>
      <c r="J19" s="20"/>
      <c r="K19" s="21"/>
    </row>
    <row r="20" spans="1:11" ht="78" x14ac:dyDescent="0.3">
      <c r="A20" s="7"/>
      <c r="B20" s="16" t="s">
        <v>85</v>
      </c>
      <c r="C20" s="17" t="s">
        <v>86</v>
      </c>
      <c r="D20" s="18"/>
      <c r="E20" s="18"/>
      <c r="F20" s="18"/>
      <c r="G20" s="105"/>
      <c r="H20" s="19"/>
      <c r="I20" s="18">
        <f t="shared" ref="I20:I25" si="2">E20+G20</f>
        <v>0</v>
      </c>
      <c r="J20" s="20"/>
      <c r="K20" s="21"/>
    </row>
    <row r="21" spans="1:11" ht="62.4" x14ac:dyDescent="0.3">
      <c r="A21" s="7"/>
      <c r="B21" s="16" t="s">
        <v>87</v>
      </c>
      <c r="C21" s="17" t="s">
        <v>88</v>
      </c>
      <c r="D21" s="18"/>
      <c r="E21" s="18"/>
      <c r="F21" s="18"/>
      <c r="G21" s="105"/>
      <c r="H21" s="19"/>
      <c r="I21" s="18">
        <f t="shared" si="2"/>
        <v>0</v>
      </c>
      <c r="J21" s="20"/>
      <c r="K21" s="21"/>
    </row>
    <row r="22" spans="1:11" ht="171.6" x14ac:dyDescent="0.3">
      <c r="A22" s="7"/>
      <c r="B22" s="16" t="s">
        <v>89</v>
      </c>
      <c r="C22" s="17" t="s">
        <v>90</v>
      </c>
      <c r="D22" s="18"/>
      <c r="E22" s="18"/>
      <c r="F22" s="18"/>
      <c r="G22" s="105">
        <f t="shared" ref="G22:G26" si="3">+D22</f>
        <v>0</v>
      </c>
      <c r="H22" s="19"/>
      <c r="I22" s="18">
        <f t="shared" si="2"/>
        <v>0</v>
      </c>
      <c r="J22" s="20"/>
      <c r="K22" s="21"/>
    </row>
    <row r="23" spans="1:11" ht="109.2" x14ac:dyDescent="0.3">
      <c r="A23" s="7"/>
      <c r="B23" s="16" t="s">
        <v>91</v>
      </c>
      <c r="C23" s="17" t="s">
        <v>92</v>
      </c>
      <c r="D23" s="18"/>
      <c r="E23" s="18"/>
      <c r="F23" s="18"/>
      <c r="G23" s="105">
        <f t="shared" si="3"/>
        <v>0</v>
      </c>
      <c r="H23" s="19"/>
      <c r="I23" s="18">
        <f t="shared" si="2"/>
        <v>0</v>
      </c>
      <c r="J23" s="20"/>
      <c r="K23" s="21"/>
    </row>
    <row r="24" spans="1:11" ht="15.6" hidden="1" x14ac:dyDescent="0.3">
      <c r="A24" s="7"/>
      <c r="B24" s="16" t="s">
        <v>93</v>
      </c>
      <c r="C24" s="17"/>
      <c r="D24" s="18"/>
      <c r="E24" s="18"/>
      <c r="F24" s="18"/>
      <c r="G24" s="105">
        <f t="shared" si="3"/>
        <v>0</v>
      </c>
      <c r="H24" s="19"/>
      <c r="I24" s="18">
        <f t="shared" si="2"/>
        <v>0</v>
      </c>
      <c r="J24" s="20"/>
      <c r="K24" s="21"/>
    </row>
    <row r="25" spans="1:11" ht="15.6" hidden="1" x14ac:dyDescent="0.3">
      <c r="A25" s="7"/>
      <c r="B25" s="16" t="s">
        <v>94</v>
      </c>
      <c r="C25" s="22"/>
      <c r="D25" s="23"/>
      <c r="E25" s="23"/>
      <c r="F25" s="23"/>
      <c r="G25" s="105">
        <f t="shared" si="3"/>
        <v>0</v>
      </c>
      <c r="H25" s="24"/>
      <c r="I25" s="18">
        <f t="shared" si="2"/>
        <v>0</v>
      </c>
      <c r="J25" s="25"/>
      <c r="K25" s="21"/>
    </row>
    <row r="26" spans="1:11" ht="15.6" x14ac:dyDescent="0.3">
      <c r="A26" s="7"/>
      <c r="B26" s="16" t="s">
        <v>95</v>
      </c>
      <c r="C26" s="22"/>
      <c r="D26" s="23"/>
      <c r="E26" s="23"/>
      <c r="F26" s="23"/>
      <c r="G26" s="105">
        <f t="shared" si="3"/>
        <v>0</v>
      </c>
      <c r="H26" s="24"/>
      <c r="I26" s="23"/>
      <c r="J26" s="25"/>
      <c r="K26" s="21"/>
    </row>
    <row r="27" spans="1:11" ht="15.6" x14ac:dyDescent="0.3">
      <c r="A27" s="7"/>
      <c r="C27" s="26" t="s">
        <v>80</v>
      </c>
      <c r="D27" s="29">
        <f>SUM(D19:D26)</f>
        <v>160000</v>
      </c>
      <c r="E27" s="29">
        <f>SUM(E19:E26)</f>
        <v>0</v>
      </c>
      <c r="F27" s="29">
        <f>SUM(F19:F26)</f>
        <v>0</v>
      </c>
      <c r="G27" s="29">
        <f>SUM(G19:G26)</f>
        <v>0</v>
      </c>
      <c r="H27" s="27">
        <f>(H19*G19)+(H20*G20)+(H21*G21)+(H22*G22)+(H23*G23)+(H24*G24)+(H25*G25)+(H26*G26)</f>
        <v>0</v>
      </c>
      <c r="I27" s="27">
        <f>SUM(I19:I26)</f>
        <v>0</v>
      </c>
      <c r="J27" s="52"/>
      <c r="K27" s="28"/>
    </row>
    <row r="28" spans="1:11" ht="51" customHeight="1" x14ac:dyDescent="0.3">
      <c r="A28" s="7"/>
      <c r="B28" s="13" t="s">
        <v>96</v>
      </c>
      <c r="C28" s="110" t="s">
        <v>97</v>
      </c>
      <c r="D28" s="110"/>
      <c r="E28" s="110"/>
      <c r="F28" s="110"/>
      <c r="G28" s="110"/>
      <c r="H28" s="110"/>
      <c r="I28" s="111"/>
      <c r="J28" s="110"/>
      <c r="K28" s="15"/>
    </row>
    <row r="29" spans="1:11" ht="93.6" x14ac:dyDescent="0.3">
      <c r="A29" s="7"/>
      <c r="B29" s="16" t="s">
        <v>98</v>
      </c>
      <c r="C29" s="17" t="s">
        <v>99</v>
      </c>
      <c r="D29" s="18">
        <v>160000</v>
      </c>
      <c r="E29" s="107">
        <v>127600</v>
      </c>
      <c r="F29" s="18"/>
      <c r="G29" s="105">
        <v>32400</v>
      </c>
      <c r="H29" s="18">
        <f>I29*0.3</f>
        <v>48000</v>
      </c>
      <c r="I29" s="18">
        <f>E29+G29</f>
        <v>160000</v>
      </c>
      <c r="J29" s="20"/>
      <c r="K29" s="21"/>
    </row>
    <row r="30" spans="1:11" ht="156" x14ac:dyDescent="0.3">
      <c r="A30" s="7"/>
      <c r="B30" s="16" t="s">
        <v>100</v>
      </c>
      <c r="C30" s="17" t="s">
        <v>101</v>
      </c>
      <c r="D30" s="18"/>
      <c r="E30" s="18"/>
      <c r="F30" s="18"/>
      <c r="G30" s="105">
        <f t="shared" ref="G30:G36" si="4">+D30</f>
        <v>0</v>
      </c>
      <c r="H30" s="19"/>
      <c r="I30" s="18">
        <f t="shared" ref="I30:I34" si="5">E30+G30</f>
        <v>0</v>
      </c>
      <c r="J30" s="20"/>
      <c r="K30" s="21"/>
    </row>
    <row r="31" spans="1:11" ht="218.4" x14ac:dyDescent="0.3">
      <c r="A31" s="7"/>
      <c r="B31" s="16" t="s">
        <v>102</v>
      </c>
      <c r="C31" s="17" t="s">
        <v>103</v>
      </c>
      <c r="D31" s="18"/>
      <c r="E31" s="18"/>
      <c r="F31" s="18"/>
      <c r="G31" s="105">
        <f t="shared" si="4"/>
        <v>0</v>
      </c>
      <c r="H31" s="19"/>
      <c r="I31" s="18">
        <f t="shared" si="5"/>
        <v>0</v>
      </c>
      <c r="J31" s="20"/>
      <c r="K31" s="21"/>
    </row>
    <row r="32" spans="1:11" ht="109.2" x14ac:dyDescent="0.3">
      <c r="A32" s="7"/>
      <c r="B32" s="16" t="s">
        <v>104</v>
      </c>
      <c r="C32" s="17" t="s">
        <v>105</v>
      </c>
      <c r="D32" s="18"/>
      <c r="E32" s="18"/>
      <c r="F32" s="18"/>
      <c r="G32" s="105">
        <f t="shared" si="4"/>
        <v>0</v>
      </c>
      <c r="H32" s="19"/>
      <c r="I32" s="18">
        <f t="shared" si="5"/>
        <v>0</v>
      </c>
      <c r="J32" s="20"/>
      <c r="K32" s="21"/>
    </row>
    <row r="33" spans="1:11" s="7" customFormat="1" ht="124.8" x14ac:dyDescent="0.3">
      <c r="B33" s="16" t="s">
        <v>106</v>
      </c>
      <c r="C33" s="17" t="s">
        <v>107</v>
      </c>
      <c r="D33" s="18"/>
      <c r="E33" s="18"/>
      <c r="F33" s="18"/>
      <c r="G33" s="105">
        <f t="shared" si="4"/>
        <v>0</v>
      </c>
      <c r="H33" s="19"/>
      <c r="I33" s="18">
        <f t="shared" si="5"/>
        <v>0</v>
      </c>
      <c r="J33" s="20"/>
      <c r="K33" s="21"/>
    </row>
    <row r="34" spans="1:11" s="7" customFormat="1" ht="156" x14ac:dyDescent="0.3">
      <c r="B34" s="16" t="s">
        <v>108</v>
      </c>
      <c r="C34" s="17" t="s">
        <v>109</v>
      </c>
      <c r="D34" s="18"/>
      <c r="E34" s="18"/>
      <c r="F34" s="18"/>
      <c r="G34" s="105">
        <f t="shared" si="4"/>
        <v>0</v>
      </c>
      <c r="H34" s="19"/>
      <c r="I34" s="18">
        <f t="shared" si="5"/>
        <v>0</v>
      </c>
      <c r="J34" s="20"/>
      <c r="K34" s="21"/>
    </row>
    <row r="35" spans="1:11" s="7" customFormat="1" ht="15.6" x14ac:dyDescent="0.3">
      <c r="A35" s="3"/>
      <c r="B35" s="16" t="s">
        <v>110</v>
      </c>
      <c r="C35" s="22"/>
      <c r="D35" s="23"/>
      <c r="E35" s="23"/>
      <c r="F35" s="23"/>
      <c r="G35" s="12">
        <f t="shared" si="4"/>
        <v>0</v>
      </c>
      <c r="H35" s="24"/>
      <c r="I35" s="23"/>
      <c r="J35" s="25"/>
      <c r="K35" s="21"/>
    </row>
    <row r="36" spans="1:11" ht="15.6" x14ac:dyDescent="0.3">
      <c r="B36" s="16" t="s">
        <v>111</v>
      </c>
      <c r="C36" s="22"/>
      <c r="D36" s="23"/>
      <c r="E36" s="23"/>
      <c r="F36" s="23"/>
      <c r="G36" s="12">
        <f t="shared" si="4"/>
        <v>0</v>
      </c>
      <c r="H36" s="24"/>
      <c r="I36" s="23"/>
      <c r="J36" s="25"/>
      <c r="K36" s="21"/>
    </row>
    <row r="37" spans="1:11" ht="15.6" x14ac:dyDescent="0.3">
      <c r="C37" s="26" t="s">
        <v>80</v>
      </c>
      <c r="D37" s="29">
        <f t="shared" ref="D37:I37" si="6">SUM(D29:D36)</f>
        <v>160000</v>
      </c>
      <c r="E37" s="29">
        <f t="shared" si="6"/>
        <v>127600</v>
      </c>
      <c r="F37" s="29">
        <f t="shared" si="6"/>
        <v>0</v>
      </c>
      <c r="G37" s="29">
        <f t="shared" si="6"/>
        <v>32400</v>
      </c>
      <c r="H37" s="27">
        <f t="shared" si="6"/>
        <v>48000</v>
      </c>
      <c r="I37" s="27">
        <f t="shared" si="6"/>
        <v>160000</v>
      </c>
      <c r="J37" s="25"/>
      <c r="K37" s="28"/>
    </row>
    <row r="38" spans="1:11" ht="51" customHeight="1" x14ac:dyDescent="0.3">
      <c r="B38" s="13" t="s">
        <v>112</v>
      </c>
      <c r="C38" s="110" t="s">
        <v>113</v>
      </c>
      <c r="D38" s="110"/>
      <c r="E38" s="110"/>
      <c r="F38" s="110"/>
      <c r="G38" s="110"/>
      <c r="H38" s="110"/>
      <c r="I38" s="111"/>
      <c r="J38" s="110"/>
      <c r="K38" s="15"/>
    </row>
    <row r="39" spans="1:11" ht="202.8" x14ac:dyDescent="0.3">
      <c r="B39" s="16" t="s">
        <v>114</v>
      </c>
      <c r="C39" s="17" t="s">
        <v>115</v>
      </c>
      <c r="D39" s="18">
        <v>70000</v>
      </c>
      <c r="E39" s="18">
        <v>10349.69</v>
      </c>
      <c r="F39" s="18"/>
      <c r="G39" s="105"/>
      <c r="H39" s="18">
        <f>I39*0.3</f>
        <v>3104.9070000000002</v>
      </c>
      <c r="I39" s="18">
        <f>E39+G39</f>
        <v>10349.69</v>
      </c>
      <c r="J39" s="20"/>
      <c r="K39" s="21"/>
    </row>
    <row r="40" spans="1:11" ht="156" x14ac:dyDescent="0.3">
      <c r="B40" s="16" t="s">
        <v>116</v>
      </c>
      <c r="C40" s="17" t="s">
        <v>117</v>
      </c>
      <c r="D40" s="18"/>
      <c r="E40" s="18"/>
      <c r="F40" s="18"/>
      <c r="G40" s="105">
        <f t="shared" ref="G40:G45" si="7">+D40</f>
        <v>0</v>
      </c>
      <c r="H40" s="19"/>
      <c r="I40" s="18">
        <f t="shared" ref="I40:I45" si="8">E40+G40</f>
        <v>0</v>
      </c>
      <c r="J40" s="20"/>
      <c r="K40" s="21"/>
    </row>
    <row r="41" spans="1:11" ht="124.8" x14ac:dyDescent="0.3">
      <c r="B41" s="16" t="s">
        <v>118</v>
      </c>
      <c r="C41" s="17" t="s">
        <v>119</v>
      </c>
      <c r="D41" s="18"/>
      <c r="E41" s="18"/>
      <c r="F41" s="18"/>
      <c r="G41" s="105">
        <f t="shared" si="7"/>
        <v>0</v>
      </c>
      <c r="H41" s="19"/>
      <c r="I41" s="18">
        <f t="shared" si="8"/>
        <v>0</v>
      </c>
      <c r="J41" s="20"/>
      <c r="K41" s="21"/>
    </row>
    <row r="42" spans="1:11" ht="78" x14ac:dyDescent="0.3">
      <c r="B42" s="16" t="s">
        <v>120</v>
      </c>
      <c r="C42" s="17" t="s">
        <v>121</v>
      </c>
      <c r="D42" s="18"/>
      <c r="E42" s="18"/>
      <c r="F42" s="18"/>
      <c r="G42" s="105">
        <f t="shared" si="7"/>
        <v>0</v>
      </c>
      <c r="H42" s="19"/>
      <c r="I42" s="18">
        <f t="shared" si="8"/>
        <v>0</v>
      </c>
      <c r="J42" s="20"/>
      <c r="K42" s="21"/>
    </row>
    <row r="43" spans="1:11" ht="156" x14ac:dyDescent="0.3">
      <c r="B43" s="16" t="s">
        <v>122</v>
      </c>
      <c r="C43" s="17" t="s">
        <v>123</v>
      </c>
      <c r="D43" s="18"/>
      <c r="E43" s="18"/>
      <c r="F43" s="18"/>
      <c r="G43" s="105">
        <f t="shared" si="7"/>
        <v>0</v>
      </c>
      <c r="H43" s="19"/>
      <c r="I43" s="18">
        <f t="shared" si="8"/>
        <v>0</v>
      </c>
      <c r="J43" s="20"/>
      <c r="K43" s="21"/>
    </row>
    <row r="44" spans="1:11" ht="140.4" x14ac:dyDescent="0.3">
      <c r="A44" s="7"/>
      <c r="B44" s="16" t="s">
        <v>124</v>
      </c>
      <c r="C44" s="17" t="s">
        <v>125</v>
      </c>
      <c r="D44" s="18"/>
      <c r="E44" s="18"/>
      <c r="F44" s="18"/>
      <c r="G44" s="105">
        <f t="shared" si="7"/>
        <v>0</v>
      </c>
      <c r="H44" s="19"/>
      <c r="I44" s="18">
        <f t="shared" si="8"/>
        <v>0</v>
      </c>
      <c r="J44" s="20"/>
      <c r="K44" s="21"/>
    </row>
    <row r="45" spans="1:11" s="7" customFormat="1" ht="124.8" x14ac:dyDescent="0.3">
      <c r="A45" s="3"/>
      <c r="B45" s="16" t="s">
        <v>126</v>
      </c>
      <c r="C45" s="22" t="s">
        <v>127</v>
      </c>
      <c r="D45" s="23"/>
      <c r="E45" s="23"/>
      <c r="F45" s="23"/>
      <c r="G45" s="105">
        <f t="shared" si="7"/>
        <v>0</v>
      </c>
      <c r="H45" s="24"/>
      <c r="I45" s="18">
        <f t="shared" si="8"/>
        <v>0</v>
      </c>
      <c r="J45" s="25"/>
      <c r="K45" s="21"/>
    </row>
    <row r="46" spans="1:11" ht="15.6" x14ac:dyDescent="0.3">
      <c r="B46" s="16" t="s">
        <v>128</v>
      </c>
      <c r="C46" s="22"/>
      <c r="D46" s="23"/>
      <c r="E46" s="23"/>
      <c r="F46" s="23"/>
      <c r="G46" s="12">
        <f>SUM(D46:F46)</f>
        <v>0</v>
      </c>
      <c r="H46" s="24"/>
      <c r="I46" s="23"/>
      <c r="J46" s="25"/>
      <c r="K46" s="21"/>
    </row>
    <row r="47" spans="1:11" ht="15.6" x14ac:dyDescent="0.3">
      <c r="C47" s="26" t="s">
        <v>80</v>
      </c>
      <c r="D47" s="27">
        <f t="shared" ref="D47:I47" si="9">SUM(D39:D46)</f>
        <v>70000</v>
      </c>
      <c r="E47" s="27">
        <f t="shared" si="9"/>
        <v>10349.69</v>
      </c>
      <c r="F47" s="27">
        <f t="shared" si="9"/>
        <v>0</v>
      </c>
      <c r="G47" s="27">
        <f t="shared" si="9"/>
        <v>0</v>
      </c>
      <c r="H47" s="27">
        <f t="shared" si="9"/>
        <v>3104.9070000000002</v>
      </c>
      <c r="I47" s="27">
        <f t="shared" si="9"/>
        <v>10349.69</v>
      </c>
      <c r="J47" s="52"/>
      <c r="K47" s="28"/>
    </row>
    <row r="48" spans="1:11" ht="15.6" x14ac:dyDescent="0.3">
      <c r="B48" s="30"/>
      <c r="C48" s="31"/>
      <c r="D48" s="32"/>
      <c r="E48" s="32"/>
      <c r="F48" s="32"/>
      <c r="G48" s="32"/>
      <c r="H48" s="32"/>
      <c r="I48" s="32"/>
      <c r="J48" s="32"/>
      <c r="K48" s="21"/>
    </row>
    <row r="49" spans="1:11" ht="51" customHeight="1" x14ac:dyDescent="0.3">
      <c r="B49" s="26" t="s">
        <v>129</v>
      </c>
      <c r="C49" s="115" t="s">
        <v>130</v>
      </c>
      <c r="D49" s="115"/>
      <c r="E49" s="115"/>
      <c r="F49" s="115"/>
      <c r="G49" s="115"/>
      <c r="H49" s="115"/>
      <c r="I49" s="113"/>
      <c r="J49" s="115"/>
      <c r="K49" s="14"/>
    </row>
    <row r="50" spans="1:11" ht="51" customHeight="1" x14ac:dyDescent="0.3">
      <c r="B50" s="13" t="s">
        <v>131</v>
      </c>
      <c r="C50" s="110" t="s">
        <v>132</v>
      </c>
      <c r="D50" s="110"/>
      <c r="E50" s="110"/>
      <c r="F50" s="110"/>
      <c r="G50" s="110"/>
      <c r="H50" s="110"/>
      <c r="I50" s="111"/>
      <c r="J50" s="110"/>
      <c r="K50" s="15"/>
    </row>
    <row r="51" spans="1:11" ht="187.2" x14ac:dyDescent="0.3">
      <c r="B51" s="16" t="s">
        <v>133</v>
      </c>
      <c r="C51" s="17" t="s">
        <v>134</v>
      </c>
      <c r="D51" s="18">
        <v>160000</v>
      </c>
      <c r="E51" s="107">
        <v>130669.82</v>
      </c>
      <c r="F51" s="18"/>
      <c r="G51" s="105"/>
      <c r="H51" s="18">
        <f>I51*0.3</f>
        <v>39200.946000000004</v>
      </c>
      <c r="I51" s="18">
        <f>E51+G51</f>
        <v>130669.82</v>
      </c>
      <c r="J51" s="20"/>
      <c r="K51" s="21"/>
    </row>
    <row r="52" spans="1:11" ht="171.6" x14ac:dyDescent="0.3">
      <c r="B52" s="16" t="s">
        <v>135</v>
      </c>
      <c r="C52" s="17" t="s">
        <v>136</v>
      </c>
      <c r="D52" s="18"/>
      <c r="E52" s="18"/>
      <c r="F52" s="18"/>
      <c r="G52" s="105">
        <f t="shared" ref="G52:G58" si="10">+D52</f>
        <v>0</v>
      </c>
      <c r="H52" s="19"/>
      <c r="I52" s="18">
        <f t="shared" ref="I52:I56" si="11">E52+G52</f>
        <v>0</v>
      </c>
      <c r="J52" s="20"/>
      <c r="K52" s="21"/>
    </row>
    <row r="53" spans="1:11" ht="234" x14ac:dyDescent="0.3">
      <c r="B53" s="16" t="s">
        <v>137</v>
      </c>
      <c r="C53" s="17" t="s">
        <v>138</v>
      </c>
      <c r="D53" s="18"/>
      <c r="E53" s="18"/>
      <c r="F53" s="18"/>
      <c r="G53" s="105">
        <f t="shared" si="10"/>
        <v>0</v>
      </c>
      <c r="H53" s="19"/>
      <c r="I53" s="18">
        <f t="shared" si="11"/>
        <v>0</v>
      </c>
      <c r="J53" s="20"/>
      <c r="K53" s="21"/>
    </row>
    <row r="54" spans="1:11" ht="109.2" x14ac:dyDescent="0.3">
      <c r="B54" s="16" t="s">
        <v>139</v>
      </c>
      <c r="C54" s="17" t="s">
        <v>140</v>
      </c>
      <c r="D54" s="18"/>
      <c r="E54" s="18"/>
      <c r="F54" s="18"/>
      <c r="G54" s="105">
        <f t="shared" si="10"/>
        <v>0</v>
      </c>
      <c r="H54" s="19"/>
      <c r="I54" s="18">
        <f t="shared" si="11"/>
        <v>0</v>
      </c>
      <c r="J54" s="20"/>
      <c r="K54" s="21"/>
    </row>
    <row r="55" spans="1:11" ht="78" x14ac:dyDescent="0.3">
      <c r="B55" s="16" t="s">
        <v>141</v>
      </c>
      <c r="C55" s="17" t="s">
        <v>142</v>
      </c>
      <c r="D55" s="18"/>
      <c r="E55" s="18"/>
      <c r="F55" s="18"/>
      <c r="G55" s="105">
        <f t="shared" si="10"/>
        <v>0</v>
      </c>
      <c r="H55" s="19"/>
      <c r="I55" s="18">
        <f t="shared" si="11"/>
        <v>0</v>
      </c>
      <c r="J55" s="20"/>
      <c r="K55" s="21"/>
    </row>
    <row r="56" spans="1:11" ht="140.4" x14ac:dyDescent="0.3">
      <c r="B56" s="16" t="s">
        <v>143</v>
      </c>
      <c r="C56" s="17" t="s">
        <v>144</v>
      </c>
      <c r="D56" s="18"/>
      <c r="E56" s="18"/>
      <c r="F56" s="18"/>
      <c r="G56" s="105">
        <f t="shared" si="10"/>
        <v>0</v>
      </c>
      <c r="H56" s="19"/>
      <c r="I56" s="18">
        <f t="shared" si="11"/>
        <v>0</v>
      </c>
      <c r="J56" s="20"/>
      <c r="K56" s="21"/>
    </row>
    <row r="57" spans="1:11" ht="15.6" x14ac:dyDescent="0.3">
      <c r="A57" s="7"/>
      <c r="B57" s="16" t="s">
        <v>145</v>
      </c>
      <c r="C57" s="22"/>
      <c r="D57" s="23"/>
      <c r="E57" s="23"/>
      <c r="F57" s="23"/>
      <c r="G57" s="105">
        <f t="shared" si="10"/>
        <v>0</v>
      </c>
      <c r="H57" s="24"/>
      <c r="I57" s="23"/>
      <c r="J57" s="25"/>
      <c r="K57" s="21"/>
    </row>
    <row r="58" spans="1:11" s="7" customFormat="1" ht="15.6" x14ac:dyDescent="0.3">
      <c r="B58" s="16" t="s">
        <v>146</v>
      </c>
      <c r="C58" s="22"/>
      <c r="D58" s="23"/>
      <c r="E58" s="23"/>
      <c r="F58" s="23"/>
      <c r="G58" s="12">
        <f t="shared" si="10"/>
        <v>0</v>
      </c>
      <c r="H58" s="24"/>
      <c r="I58" s="23"/>
      <c r="J58" s="25"/>
      <c r="K58" s="21"/>
    </row>
    <row r="59" spans="1:11" s="7" customFormat="1" ht="15.6" x14ac:dyDescent="0.3">
      <c r="A59" s="3"/>
      <c r="B59" s="3"/>
      <c r="C59" s="26" t="s">
        <v>80</v>
      </c>
      <c r="D59" s="27">
        <f t="shared" ref="D59:I59" si="12">SUM(D51:D58)</f>
        <v>160000</v>
      </c>
      <c r="E59" s="27">
        <f t="shared" si="12"/>
        <v>130669.82</v>
      </c>
      <c r="F59" s="27">
        <f t="shared" si="12"/>
        <v>0</v>
      </c>
      <c r="G59" s="29">
        <f t="shared" si="12"/>
        <v>0</v>
      </c>
      <c r="H59" s="27">
        <f t="shared" si="12"/>
        <v>39200.946000000004</v>
      </c>
      <c r="I59" s="27">
        <f t="shared" si="12"/>
        <v>130669.82</v>
      </c>
      <c r="J59" s="25"/>
      <c r="K59" s="28"/>
    </row>
    <row r="60" spans="1:11" ht="51" customHeight="1" x14ac:dyDescent="0.3">
      <c r="B60" s="13" t="s">
        <v>147</v>
      </c>
      <c r="C60" s="110" t="s">
        <v>148</v>
      </c>
      <c r="D60" s="110"/>
      <c r="E60" s="110"/>
      <c r="F60" s="110"/>
      <c r="G60" s="110"/>
      <c r="H60" s="110"/>
      <c r="I60" s="111"/>
      <c r="J60" s="110"/>
      <c r="K60" s="15"/>
    </row>
    <row r="61" spans="1:11" ht="124.8" x14ac:dyDescent="0.3">
      <c r="B61" s="16" t="s">
        <v>149</v>
      </c>
      <c r="C61" s="17" t="s">
        <v>150</v>
      </c>
      <c r="D61" s="18"/>
      <c r="E61" s="18"/>
      <c r="F61" s="18"/>
      <c r="G61" s="105">
        <f t="shared" ref="G61:G68" si="13">+D61</f>
        <v>0</v>
      </c>
      <c r="H61" s="19"/>
      <c r="I61" s="18"/>
      <c r="J61" s="20"/>
      <c r="K61" s="21"/>
    </row>
    <row r="62" spans="1:11" ht="78" x14ac:dyDescent="0.3">
      <c r="B62" s="16" t="s">
        <v>151</v>
      </c>
      <c r="C62" s="17" t="s">
        <v>152</v>
      </c>
      <c r="D62" s="18">
        <v>70000</v>
      </c>
      <c r="E62" s="18"/>
      <c r="F62" s="18"/>
      <c r="G62" s="105"/>
      <c r="H62" s="19"/>
      <c r="I62" s="18"/>
      <c r="J62" s="20"/>
      <c r="K62" s="21"/>
    </row>
    <row r="63" spans="1:11" ht="78" x14ac:dyDescent="0.3">
      <c r="B63" s="16" t="s">
        <v>153</v>
      </c>
      <c r="C63" s="17" t="s">
        <v>154</v>
      </c>
      <c r="D63" s="18"/>
      <c r="E63" s="18"/>
      <c r="F63" s="18"/>
      <c r="G63" s="105">
        <f t="shared" si="13"/>
        <v>0</v>
      </c>
      <c r="H63" s="19"/>
      <c r="I63" s="18"/>
      <c r="J63" s="20"/>
      <c r="K63" s="21"/>
    </row>
    <row r="64" spans="1:11" ht="124.8" x14ac:dyDescent="0.3">
      <c r="B64" s="16" t="s">
        <v>155</v>
      </c>
      <c r="C64" s="17" t="s">
        <v>156</v>
      </c>
      <c r="D64" s="18"/>
      <c r="E64" s="18"/>
      <c r="F64" s="18"/>
      <c r="G64" s="105">
        <f t="shared" si="13"/>
        <v>0</v>
      </c>
      <c r="H64" s="19"/>
      <c r="I64" s="18"/>
      <c r="J64" s="20"/>
      <c r="K64" s="21"/>
    </row>
    <row r="65" spans="1:11" ht="124.8" x14ac:dyDescent="0.3">
      <c r="B65" s="16" t="s">
        <v>157</v>
      </c>
      <c r="C65" s="17" t="s">
        <v>158</v>
      </c>
      <c r="D65" s="18"/>
      <c r="E65" s="18"/>
      <c r="F65" s="18"/>
      <c r="G65" s="105">
        <f t="shared" si="13"/>
        <v>0</v>
      </c>
      <c r="H65" s="19"/>
      <c r="I65" s="18"/>
      <c r="J65" s="20"/>
      <c r="K65" s="21"/>
    </row>
    <row r="66" spans="1:11" ht="62.4" x14ac:dyDescent="0.3">
      <c r="B66" s="16" t="s">
        <v>159</v>
      </c>
      <c r="C66" s="17" t="s">
        <v>160</v>
      </c>
      <c r="D66" s="18"/>
      <c r="E66" s="18"/>
      <c r="F66" s="18"/>
      <c r="G66" s="105">
        <f t="shared" si="13"/>
        <v>0</v>
      </c>
      <c r="H66" s="19"/>
      <c r="I66" s="18"/>
      <c r="J66" s="20"/>
      <c r="K66" s="21"/>
    </row>
    <row r="67" spans="1:11" ht="15.6" x14ac:dyDescent="0.3">
      <c r="B67" s="16" t="s">
        <v>161</v>
      </c>
      <c r="C67" s="22"/>
      <c r="D67" s="23"/>
      <c r="E67" s="23"/>
      <c r="F67" s="23"/>
      <c r="G67" s="12">
        <f t="shared" si="13"/>
        <v>0</v>
      </c>
      <c r="H67" s="24"/>
      <c r="I67" s="23"/>
      <c r="J67" s="25"/>
      <c r="K67" s="21"/>
    </row>
    <row r="68" spans="1:11" ht="15.6" x14ac:dyDescent="0.3">
      <c r="B68" s="16" t="s">
        <v>162</v>
      </c>
      <c r="C68" s="22"/>
      <c r="D68" s="23"/>
      <c r="E68" s="23"/>
      <c r="F68" s="23"/>
      <c r="G68" s="12">
        <f t="shared" si="13"/>
        <v>0</v>
      </c>
      <c r="H68" s="24"/>
      <c r="I68" s="23"/>
      <c r="J68" s="25"/>
      <c r="K68" s="21"/>
    </row>
    <row r="69" spans="1:11" ht="15.6" x14ac:dyDescent="0.3">
      <c r="C69" s="26" t="s">
        <v>80</v>
      </c>
      <c r="D69" s="29">
        <f>SUM(D61:D68)</f>
        <v>70000</v>
      </c>
      <c r="E69" s="29">
        <f>SUM(E61:E68)</f>
        <v>0</v>
      </c>
      <c r="F69" s="29">
        <f>SUM(F61:F68)</f>
        <v>0</v>
      </c>
      <c r="G69" s="29">
        <f>SUM(G61:G68)</f>
        <v>0</v>
      </c>
      <c r="H69" s="27">
        <f>(H61*G61)+(H62*G62)+(H63*G63)+(H64*G64)+(H65*G65)+(H66*G66)+(H67*G67)+(H68*G68)</f>
        <v>0</v>
      </c>
      <c r="I69" s="27">
        <f>SUM(I61:I68)</f>
        <v>0</v>
      </c>
      <c r="J69" s="52"/>
      <c r="K69" s="28"/>
    </row>
    <row r="70" spans="1:11" ht="51" hidden="1" customHeight="1" x14ac:dyDescent="0.3">
      <c r="B70" s="13" t="s">
        <v>163</v>
      </c>
      <c r="C70" s="110"/>
      <c r="D70" s="110"/>
      <c r="E70" s="110"/>
      <c r="F70" s="110"/>
      <c r="G70" s="110"/>
      <c r="H70" s="110"/>
      <c r="I70" s="111"/>
      <c r="J70" s="110"/>
      <c r="K70" s="15"/>
    </row>
    <row r="71" spans="1:11" ht="15.6" hidden="1" x14ac:dyDescent="0.3">
      <c r="B71" s="16" t="s">
        <v>164</v>
      </c>
      <c r="C71" s="17"/>
      <c r="D71" s="18"/>
      <c r="E71" s="18"/>
      <c r="F71" s="18"/>
      <c r="G71" s="12">
        <f t="shared" ref="G71:G78" si="14">SUM(D71:F71)</f>
        <v>0</v>
      </c>
      <c r="H71" s="19"/>
      <c r="I71" s="18"/>
      <c r="J71" s="20"/>
      <c r="K71" s="21"/>
    </row>
    <row r="72" spans="1:11" ht="15.6" hidden="1" x14ac:dyDescent="0.3">
      <c r="B72" s="16" t="s">
        <v>165</v>
      </c>
      <c r="C72" s="17"/>
      <c r="D72" s="18"/>
      <c r="E72" s="18"/>
      <c r="F72" s="18"/>
      <c r="G72" s="12">
        <f t="shared" si="14"/>
        <v>0</v>
      </c>
      <c r="H72" s="19"/>
      <c r="I72" s="18"/>
      <c r="J72" s="20"/>
      <c r="K72" s="21"/>
    </row>
    <row r="73" spans="1:11" ht="15.6" hidden="1" x14ac:dyDescent="0.3">
      <c r="B73" s="16" t="s">
        <v>166</v>
      </c>
      <c r="C73" s="17"/>
      <c r="D73" s="18"/>
      <c r="E73" s="18"/>
      <c r="F73" s="18"/>
      <c r="G73" s="12">
        <f t="shared" si="14"/>
        <v>0</v>
      </c>
      <c r="H73" s="19"/>
      <c r="I73" s="18"/>
      <c r="J73" s="20"/>
      <c r="K73" s="21"/>
    </row>
    <row r="74" spans="1:11" ht="15.6" hidden="1" x14ac:dyDescent="0.3">
      <c r="A74" s="7"/>
      <c r="B74" s="16" t="s">
        <v>167</v>
      </c>
      <c r="C74" s="17"/>
      <c r="D74" s="18"/>
      <c r="E74" s="18"/>
      <c r="F74" s="18"/>
      <c r="G74" s="12">
        <f t="shared" si="14"/>
        <v>0</v>
      </c>
      <c r="H74" s="19"/>
      <c r="I74" s="18"/>
      <c r="J74" s="20"/>
      <c r="K74" s="21"/>
    </row>
    <row r="75" spans="1:11" s="7" customFormat="1" ht="15.6" hidden="1" x14ac:dyDescent="0.3">
      <c r="A75" s="3"/>
      <c r="B75" s="16" t="s">
        <v>168</v>
      </c>
      <c r="C75" s="17"/>
      <c r="D75" s="18"/>
      <c r="E75" s="18"/>
      <c r="F75" s="18"/>
      <c r="G75" s="12">
        <f t="shared" si="14"/>
        <v>0</v>
      </c>
      <c r="H75" s="19"/>
      <c r="I75" s="18"/>
      <c r="J75" s="20"/>
      <c r="K75" s="21"/>
    </row>
    <row r="76" spans="1:11" ht="15.6" hidden="1" x14ac:dyDescent="0.3">
      <c r="B76" s="16" t="s">
        <v>169</v>
      </c>
      <c r="C76" s="17"/>
      <c r="D76" s="18"/>
      <c r="E76" s="18"/>
      <c r="F76" s="18"/>
      <c r="G76" s="12">
        <f t="shared" si="14"/>
        <v>0</v>
      </c>
      <c r="H76" s="19"/>
      <c r="I76" s="18"/>
      <c r="J76" s="20"/>
      <c r="K76" s="21"/>
    </row>
    <row r="77" spans="1:11" ht="15.6" hidden="1" x14ac:dyDescent="0.3">
      <c r="B77" s="16" t="s">
        <v>170</v>
      </c>
      <c r="C77" s="22"/>
      <c r="D77" s="23"/>
      <c r="E77" s="23"/>
      <c r="F77" s="23"/>
      <c r="G77" s="12">
        <f t="shared" si="14"/>
        <v>0</v>
      </c>
      <c r="H77" s="24"/>
      <c r="I77" s="23"/>
      <c r="J77" s="25"/>
      <c r="K77" s="21"/>
    </row>
    <row r="78" spans="1:11" ht="15.6" hidden="1" x14ac:dyDescent="0.3">
      <c r="B78" s="16" t="s">
        <v>171</v>
      </c>
      <c r="C78" s="22"/>
      <c r="D78" s="23"/>
      <c r="E78" s="23"/>
      <c r="F78" s="23"/>
      <c r="G78" s="12">
        <f t="shared" si="14"/>
        <v>0</v>
      </c>
      <c r="H78" s="24"/>
      <c r="I78" s="23"/>
      <c r="J78" s="25"/>
      <c r="K78" s="21"/>
    </row>
    <row r="79" spans="1:11" ht="15.6" hidden="1" x14ac:dyDescent="0.3">
      <c r="C79" s="26" t="s">
        <v>80</v>
      </c>
      <c r="D79" s="29">
        <f>SUM(D71:D78)</f>
        <v>0</v>
      </c>
      <c r="E79" s="29">
        <f>SUM(E71:E78)</f>
        <v>0</v>
      </c>
      <c r="F79" s="29">
        <f>SUM(F71:F78)</f>
        <v>0</v>
      </c>
      <c r="G79" s="29">
        <f>SUM(G71:G78)</f>
        <v>0</v>
      </c>
      <c r="H79" s="27">
        <f>(H71*G71)+(H72*G72)+(H73*G73)+(H74*G74)+(H75*G75)+(H76*G76)+(H77*G77)+(H78*G78)</f>
        <v>0</v>
      </c>
      <c r="I79" s="27">
        <f>SUM(I71:I78)</f>
        <v>0</v>
      </c>
      <c r="J79" s="25"/>
      <c r="K79" s="28"/>
    </row>
    <row r="80" spans="1:11" ht="51" hidden="1" customHeight="1" x14ac:dyDescent="0.3">
      <c r="B80" s="13" t="s">
        <v>172</v>
      </c>
      <c r="C80" s="110"/>
      <c r="D80" s="110"/>
      <c r="E80" s="110"/>
      <c r="F80" s="110"/>
      <c r="G80" s="110"/>
      <c r="H80" s="110"/>
      <c r="I80" s="111"/>
      <c r="J80" s="110"/>
      <c r="K80" s="15"/>
    </row>
    <row r="81" spans="2:11" ht="15.6" hidden="1" x14ac:dyDescent="0.3">
      <c r="B81" s="16" t="s">
        <v>173</v>
      </c>
      <c r="C81" s="17"/>
      <c r="D81" s="18"/>
      <c r="E81" s="18"/>
      <c r="F81" s="18"/>
      <c r="G81" s="12">
        <f t="shared" ref="G81:G88" si="15">SUM(D81:F81)</f>
        <v>0</v>
      </c>
      <c r="H81" s="19"/>
      <c r="I81" s="18"/>
      <c r="J81" s="20"/>
      <c r="K81" s="21"/>
    </row>
    <row r="82" spans="2:11" ht="15.6" hidden="1" x14ac:dyDescent="0.3">
      <c r="B82" s="16" t="s">
        <v>174</v>
      </c>
      <c r="C82" s="17"/>
      <c r="D82" s="18"/>
      <c r="E82" s="18"/>
      <c r="F82" s="18"/>
      <c r="G82" s="12">
        <f t="shared" si="15"/>
        <v>0</v>
      </c>
      <c r="H82" s="19"/>
      <c r="I82" s="18"/>
      <c r="J82" s="20"/>
      <c r="K82" s="21"/>
    </row>
    <row r="83" spans="2:11" ht="15.6" hidden="1" x14ac:dyDescent="0.3">
      <c r="B83" s="16" t="s">
        <v>175</v>
      </c>
      <c r="C83" s="17"/>
      <c r="D83" s="18"/>
      <c r="E83" s="18"/>
      <c r="F83" s="18"/>
      <c r="G83" s="12">
        <f t="shared" si="15"/>
        <v>0</v>
      </c>
      <c r="H83" s="19"/>
      <c r="I83" s="18"/>
      <c r="J83" s="20"/>
      <c r="K83" s="21"/>
    </row>
    <row r="84" spans="2:11" ht="15.6" hidden="1" x14ac:dyDescent="0.3">
      <c r="B84" s="16" t="s">
        <v>176</v>
      </c>
      <c r="C84" s="17"/>
      <c r="D84" s="18"/>
      <c r="E84" s="18"/>
      <c r="F84" s="18"/>
      <c r="G84" s="12">
        <f t="shared" si="15"/>
        <v>0</v>
      </c>
      <c r="H84" s="19"/>
      <c r="I84" s="18"/>
      <c r="J84" s="20"/>
      <c r="K84" s="21"/>
    </row>
    <row r="85" spans="2:11" ht="15.6" hidden="1" x14ac:dyDescent="0.3">
      <c r="B85" s="16" t="s">
        <v>177</v>
      </c>
      <c r="C85" s="17"/>
      <c r="D85" s="18"/>
      <c r="E85" s="18"/>
      <c r="F85" s="18"/>
      <c r="G85" s="12">
        <f t="shared" si="15"/>
        <v>0</v>
      </c>
      <c r="H85" s="19"/>
      <c r="I85" s="18"/>
      <c r="J85" s="20"/>
      <c r="K85" s="21"/>
    </row>
    <row r="86" spans="2:11" ht="15.6" hidden="1" x14ac:dyDescent="0.3">
      <c r="B86" s="16" t="s">
        <v>178</v>
      </c>
      <c r="C86" s="17"/>
      <c r="D86" s="18"/>
      <c r="E86" s="18"/>
      <c r="F86" s="18"/>
      <c r="G86" s="12">
        <f t="shared" si="15"/>
        <v>0</v>
      </c>
      <c r="H86" s="19"/>
      <c r="I86" s="18"/>
      <c r="J86" s="20"/>
      <c r="K86" s="21"/>
    </row>
    <row r="87" spans="2:11" ht="15.6" hidden="1" x14ac:dyDescent="0.3">
      <c r="B87" s="16" t="s">
        <v>179</v>
      </c>
      <c r="C87" s="22"/>
      <c r="D87" s="23"/>
      <c r="E87" s="23"/>
      <c r="F87" s="23"/>
      <c r="G87" s="12">
        <f t="shared" si="15"/>
        <v>0</v>
      </c>
      <c r="H87" s="24"/>
      <c r="I87" s="23"/>
      <c r="J87" s="25"/>
      <c r="K87" s="21"/>
    </row>
    <row r="88" spans="2:11" ht="15.6" hidden="1" x14ac:dyDescent="0.3">
      <c r="B88" s="16" t="s">
        <v>180</v>
      </c>
      <c r="C88" s="22"/>
      <c r="D88" s="23"/>
      <c r="E88" s="23"/>
      <c r="F88" s="23"/>
      <c r="G88" s="12">
        <f t="shared" si="15"/>
        <v>0</v>
      </c>
      <c r="H88" s="24"/>
      <c r="I88" s="23"/>
      <c r="J88" s="25"/>
      <c r="K88" s="21"/>
    </row>
    <row r="89" spans="2:11" ht="15.6" hidden="1" x14ac:dyDescent="0.3">
      <c r="C89" s="26" t="s">
        <v>80</v>
      </c>
      <c r="D89" s="27">
        <f>SUM(D81:D88)</f>
        <v>0</v>
      </c>
      <c r="E89" s="27">
        <f>SUM(E81:E88)</f>
        <v>0</v>
      </c>
      <c r="F89" s="27">
        <f>SUM(F81:F88)</f>
        <v>0</v>
      </c>
      <c r="G89" s="27">
        <f>SUM(G81:G88)</f>
        <v>0</v>
      </c>
      <c r="H89" s="27">
        <f>(H81*G81)+(H82*G82)+(H83*G83)+(H84*G84)+(H85*G85)+(H86*G86)+(H87*G87)+(H88*G88)</f>
        <v>0</v>
      </c>
      <c r="I89" s="27">
        <f>SUM(I81:I88)</f>
        <v>0</v>
      </c>
      <c r="J89" s="25"/>
      <c r="K89" s="28"/>
    </row>
    <row r="90" spans="2:11" ht="15.75" hidden="1" customHeight="1" x14ac:dyDescent="0.3">
      <c r="B90" s="33"/>
      <c r="C90" s="30"/>
      <c r="D90" s="34"/>
      <c r="E90" s="34"/>
      <c r="F90" s="34"/>
      <c r="G90" s="34"/>
      <c r="H90" s="34"/>
      <c r="I90" s="34"/>
      <c r="J90" s="30"/>
      <c r="K90" s="35"/>
    </row>
    <row r="91" spans="2:11" ht="51" hidden="1" customHeight="1" x14ac:dyDescent="0.3">
      <c r="B91" s="26" t="s">
        <v>181</v>
      </c>
      <c r="C91" s="115"/>
      <c r="D91" s="115"/>
      <c r="E91" s="115"/>
      <c r="F91" s="115"/>
      <c r="G91" s="115"/>
      <c r="H91" s="115"/>
      <c r="I91" s="113"/>
      <c r="J91" s="115"/>
      <c r="K91" s="14"/>
    </row>
    <row r="92" spans="2:11" ht="51" hidden="1" customHeight="1" x14ac:dyDescent="0.3">
      <c r="B92" s="13" t="s">
        <v>182</v>
      </c>
      <c r="C92" s="110"/>
      <c r="D92" s="110"/>
      <c r="E92" s="110"/>
      <c r="F92" s="110"/>
      <c r="G92" s="110"/>
      <c r="H92" s="110"/>
      <c r="I92" s="111"/>
      <c r="J92" s="110"/>
      <c r="K92" s="15"/>
    </row>
    <row r="93" spans="2:11" ht="15.6" hidden="1" x14ac:dyDescent="0.3">
      <c r="B93" s="16" t="s">
        <v>183</v>
      </c>
      <c r="C93" s="17"/>
      <c r="D93" s="18"/>
      <c r="E93" s="18"/>
      <c r="F93" s="18"/>
      <c r="G93" s="12">
        <f t="shared" ref="G93:G100" si="16">SUM(D93:F93)</f>
        <v>0</v>
      </c>
      <c r="H93" s="19"/>
      <c r="I93" s="18"/>
      <c r="J93" s="20"/>
      <c r="K93" s="21"/>
    </row>
    <row r="94" spans="2:11" ht="15.6" hidden="1" x14ac:dyDescent="0.3">
      <c r="B94" s="16" t="s">
        <v>184</v>
      </c>
      <c r="C94" s="17"/>
      <c r="D94" s="18"/>
      <c r="E94" s="18"/>
      <c r="F94" s="18"/>
      <c r="G94" s="12">
        <f t="shared" si="16"/>
        <v>0</v>
      </c>
      <c r="H94" s="19"/>
      <c r="I94" s="18"/>
      <c r="J94" s="20"/>
      <c r="K94" s="21"/>
    </row>
    <row r="95" spans="2:11" ht="15.6" hidden="1" x14ac:dyDescent="0.3">
      <c r="B95" s="16" t="s">
        <v>185</v>
      </c>
      <c r="C95" s="17"/>
      <c r="D95" s="18"/>
      <c r="E95" s="18"/>
      <c r="F95" s="18"/>
      <c r="G95" s="12">
        <f t="shared" si="16"/>
        <v>0</v>
      </c>
      <c r="H95" s="19"/>
      <c r="I95" s="18"/>
      <c r="J95" s="20"/>
      <c r="K95" s="21"/>
    </row>
    <row r="96" spans="2:11" ht="15.6" hidden="1" x14ac:dyDescent="0.3">
      <c r="B96" s="16" t="s">
        <v>186</v>
      </c>
      <c r="C96" s="17"/>
      <c r="D96" s="18"/>
      <c r="E96" s="18"/>
      <c r="F96" s="18"/>
      <c r="G96" s="12">
        <f t="shared" si="16"/>
        <v>0</v>
      </c>
      <c r="H96" s="19"/>
      <c r="I96" s="18"/>
      <c r="J96" s="20"/>
      <c r="K96" s="21"/>
    </row>
    <row r="97" spans="2:11" ht="15.6" hidden="1" x14ac:dyDescent="0.3">
      <c r="B97" s="16" t="s">
        <v>187</v>
      </c>
      <c r="C97" s="17"/>
      <c r="D97" s="18"/>
      <c r="E97" s="18"/>
      <c r="F97" s="18"/>
      <c r="G97" s="12">
        <f t="shared" si="16"/>
        <v>0</v>
      </c>
      <c r="H97" s="19"/>
      <c r="I97" s="18"/>
      <c r="J97" s="20"/>
      <c r="K97" s="21"/>
    </row>
    <row r="98" spans="2:11" ht="15.6" hidden="1" x14ac:dyDescent="0.3">
      <c r="B98" s="16" t="s">
        <v>188</v>
      </c>
      <c r="C98" s="17"/>
      <c r="D98" s="18"/>
      <c r="E98" s="18"/>
      <c r="F98" s="18"/>
      <c r="G98" s="12">
        <f t="shared" si="16"/>
        <v>0</v>
      </c>
      <c r="H98" s="19"/>
      <c r="I98" s="18"/>
      <c r="J98" s="20"/>
      <c r="K98" s="21"/>
    </row>
    <row r="99" spans="2:11" ht="15.6" hidden="1" x14ac:dyDescent="0.3">
      <c r="B99" s="16" t="s">
        <v>189</v>
      </c>
      <c r="C99" s="22"/>
      <c r="D99" s="23"/>
      <c r="E99" s="23"/>
      <c r="F99" s="23"/>
      <c r="G99" s="12">
        <f t="shared" si="16"/>
        <v>0</v>
      </c>
      <c r="H99" s="24"/>
      <c r="I99" s="23"/>
      <c r="J99" s="25"/>
      <c r="K99" s="21"/>
    </row>
    <row r="100" spans="2:11" ht="15.6" hidden="1" x14ac:dyDescent="0.3">
      <c r="B100" s="16" t="s">
        <v>190</v>
      </c>
      <c r="C100" s="22"/>
      <c r="D100" s="23"/>
      <c r="E100" s="23"/>
      <c r="F100" s="23"/>
      <c r="G100" s="12">
        <f t="shared" si="16"/>
        <v>0</v>
      </c>
      <c r="H100" s="24"/>
      <c r="I100" s="23"/>
      <c r="J100" s="25"/>
      <c r="K100" s="21"/>
    </row>
    <row r="101" spans="2:11" ht="15.6" hidden="1" x14ac:dyDescent="0.3">
      <c r="C101" s="26" t="s">
        <v>80</v>
      </c>
      <c r="D101" s="27">
        <f>SUM(D93:D100)</f>
        <v>0</v>
      </c>
      <c r="E101" s="27">
        <f>SUM(E93:E100)</f>
        <v>0</v>
      </c>
      <c r="F101" s="27">
        <f>SUM(F93:F100)</f>
        <v>0</v>
      </c>
      <c r="G101" s="29">
        <f>SUM(G93:G100)</f>
        <v>0</v>
      </c>
      <c r="H101" s="27">
        <f>(H93*G93)+(H94*G94)+(H95*G95)+(H96*G96)+(H97*G97)+(H98*G98)+(H99*G99)+(H100*G100)</f>
        <v>0</v>
      </c>
      <c r="I101" s="27">
        <f>SUM(I93:I100)</f>
        <v>0</v>
      </c>
      <c r="J101" s="25"/>
      <c r="K101" s="28"/>
    </row>
    <row r="102" spans="2:11" ht="51" hidden="1" customHeight="1" x14ac:dyDescent="0.3">
      <c r="B102" s="13" t="s">
        <v>191</v>
      </c>
      <c r="C102" s="110"/>
      <c r="D102" s="110"/>
      <c r="E102" s="110"/>
      <c r="F102" s="110"/>
      <c r="G102" s="110"/>
      <c r="H102" s="110"/>
      <c r="I102" s="111"/>
      <c r="J102" s="110"/>
      <c r="K102" s="15"/>
    </row>
    <row r="103" spans="2:11" ht="15.6" hidden="1" x14ac:dyDescent="0.3">
      <c r="B103" s="16" t="s">
        <v>192</v>
      </c>
      <c r="C103" s="17"/>
      <c r="D103" s="18"/>
      <c r="E103" s="18"/>
      <c r="F103" s="18"/>
      <c r="G103" s="12">
        <f t="shared" ref="G103:G110" si="17">SUM(D103:F103)</f>
        <v>0</v>
      </c>
      <c r="H103" s="19"/>
      <c r="I103" s="18"/>
      <c r="J103" s="20"/>
      <c r="K103" s="21"/>
    </row>
    <row r="104" spans="2:11" ht="15.6" hidden="1" x14ac:dyDescent="0.3">
      <c r="B104" s="16" t="s">
        <v>193</v>
      </c>
      <c r="C104" s="17"/>
      <c r="D104" s="18"/>
      <c r="E104" s="18"/>
      <c r="F104" s="18"/>
      <c r="G104" s="12">
        <f t="shared" si="17"/>
        <v>0</v>
      </c>
      <c r="H104" s="19"/>
      <c r="I104" s="18"/>
      <c r="J104" s="20"/>
      <c r="K104" s="21"/>
    </row>
    <row r="105" spans="2:11" ht="15.6" hidden="1" x14ac:dyDescent="0.3">
      <c r="B105" s="16" t="s">
        <v>194</v>
      </c>
      <c r="C105" s="17"/>
      <c r="D105" s="18"/>
      <c r="E105" s="18"/>
      <c r="F105" s="18"/>
      <c r="G105" s="12">
        <f t="shared" si="17"/>
        <v>0</v>
      </c>
      <c r="H105" s="19"/>
      <c r="I105" s="18"/>
      <c r="J105" s="20"/>
      <c r="K105" s="21"/>
    </row>
    <row r="106" spans="2:11" ht="15.6" hidden="1" x14ac:dyDescent="0.3">
      <c r="B106" s="16" t="s">
        <v>195</v>
      </c>
      <c r="C106" s="17"/>
      <c r="D106" s="18"/>
      <c r="E106" s="18"/>
      <c r="F106" s="18"/>
      <c r="G106" s="12">
        <f t="shared" si="17"/>
        <v>0</v>
      </c>
      <c r="H106" s="19"/>
      <c r="I106" s="18"/>
      <c r="J106" s="20"/>
      <c r="K106" s="21"/>
    </row>
    <row r="107" spans="2:11" ht="15.6" hidden="1" x14ac:dyDescent="0.3">
      <c r="B107" s="16" t="s">
        <v>196</v>
      </c>
      <c r="C107" s="17"/>
      <c r="D107" s="18"/>
      <c r="E107" s="18"/>
      <c r="F107" s="18"/>
      <c r="G107" s="12">
        <f t="shared" si="17"/>
        <v>0</v>
      </c>
      <c r="H107" s="19"/>
      <c r="I107" s="18"/>
      <c r="J107" s="20"/>
      <c r="K107" s="21"/>
    </row>
    <row r="108" spans="2:11" ht="15.6" hidden="1" x14ac:dyDescent="0.3">
      <c r="B108" s="16" t="s">
        <v>197</v>
      </c>
      <c r="C108" s="17"/>
      <c r="D108" s="18"/>
      <c r="E108" s="18"/>
      <c r="F108" s="18"/>
      <c r="G108" s="12">
        <f t="shared" si="17"/>
        <v>0</v>
      </c>
      <c r="H108" s="19"/>
      <c r="I108" s="18"/>
      <c r="J108" s="20"/>
      <c r="K108" s="21"/>
    </row>
    <row r="109" spans="2:11" ht="15.6" hidden="1" x14ac:dyDescent="0.3">
      <c r="B109" s="16" t="s">
        <v>198</v>
      </c>
      <c r="C109" s="22"/>
      <c r="D109" s="23"/>
      <c r="E109" s="23"/>
      <c r="F109" s="23"/>
      <c r="G109" s="12">
        <f t="shared" si="17"/>
        <v>0</v>
      </c>
      <c r="H109" s="24"/>
      <c r="I109" s="23"/>
      <c r="J109" s="25"/>
      <c r="K109" s="21"/>
    </row>
    <row r="110" spans="2:11" ht="15.6" hidden="1" x14ac:dyDescent="0.3">
      <c r="B110" s="16" t="s">
        <v>199</v>
      </c>
      <c r="C110" s="22"/>
      <c r="D110" s="23"/>
      <c r="E110" s="23"/>
      <c r="F110" s="23"/>
      <c r="G110" s="12">
        <f t="shared" si="17"/>
        <v>0</v>
      </c>
      <c r="H110" s="24"/>
      <c r="I110" s="23"/>
      <c r="J110" s="25"/>
      <c r="K110" s="21"/>
    </row>
    <row r="111" spans="2:11" ht="15.6" hidden="1" x14ac:dyDescent="0.3">
      <c r="C111" s="26" t="s">
        <v>80</v>
      </c>
      <c r="D111" s="29">
        <f>SUM(D103:D110)</f>
        <v>0</v>
      </c>
      <c r="E111" s="29">
        <f>SUM(E103:E110)</f>
        <v>0</v>
      </c>
      <c r="F111" s="29">
        <f>SUM(F103:F110)</f>
        <v>0</v>
      </c>
      <c r="G111" s="29">
        <f>SUM(G103:G110)</f>
        <v>0</v>
      </c>
      <c r="H111" s="27">
        <f>(H103*G103)+(H104*G104)+(H105*G105)+(H106*G106)+(H107*G107)+(H108*G108)+(H109*G109)+(H110*G110)</f>
        <v>0</v>
      </c>
      <c r="I111" s="27">
        <f>SUM(I103:I110)</f>
        <v>0</v>
      </c>
      <c r="J111" s="25"/>
      <c r="K111" s="28"/>
    </row>
    <row r="112" spans="2:11" ht="51" hidden="1" customHeight="1" x14ac:dyDescent="0.3">
      <c r="B112" s="36" t="s">
        <v>200</v>
      </c>
      <c r="C112" s="110"/>
      <c r="D112" s="110"/>
      <c r="E112" s="110"/>
      <c r="F112" s="110"/>
      <c r="G112" s="110"/>
      <c r="H112" s="110"/>
      <c r="I112" s="111"/>
      <c r="J112" s="110"/>
      <c r="K112" s="15"/>
    </row>
    <row r="113" spans="2:11" ht="15.6" hidden="1" x14ac:dyDescent="0.3">
      <c r="B113" s="16" t="s">
        <v>201</v>
      </c>
      <c r="C113" s="17"/>
      <c r="D113" s="18"/>
      <c r="E113" s="18"/>
      <c r="F113" s="18"/>
      <c r="G113" s="12">
        <f t="shared" ref="G113:G120" si="18">SUM(D113:F113)</f>
        <v>0</v>
      </c>
      <c r="H113" s="19"/>
      <c r="I113" s="18"/>
      <c r="J113" s="20"/>
      <c r="K113" s="21"/>
    </row>
    <row r="114" spans="2:11" ht="15.6" hidden="1" x14ac:dyDescent="0.3">
      <c r="B114" s="16" t="s">
        <v>202</v>
      </c>
      <c r="C114" s="17"/>
      <c r="D114" s="18"/>
      <c r="E114" s="18"/>
      <c r="F114" s="18"/>
      <c r="G114" s="12">
        <f t="shared" si="18"/>
        <v>0</v>
      </c>
      <c r="H114" s="19"/>
      <c r="I114" s="18"/>
      <c r="J114" s="20"/>
      <c r="K114" s="21"/>
    </row>
    <row r="115" spans="2:11" ht="15.6" hidden="1" x14ac:dyDescent="0.3">
      <c r="B115" s="16" t="s">
        <v>203</v>
      </c>
      <c r="C115" s="17"/>
      <c r="D115" s="18"/>
      <c r="E115" s="18"/>
      <c r="F115" s="18"/>
      <c r="G115" s="12">
        <f t="shared" si="18"/>
        <v>0</v>
      </c>
      <c r="H115" s="19"/>
      <c r="I115" s="18"/>
      <c r="J115" s="20"/>
      <c r="K115" s="21"/>
    </row>
    <row r="116" spans="2:11" ht="15.6" hidden="1" x14ac:dyDescent="0.3">
      <c r="B116" s="16" t="s">
        <v>204</v>
      </c>
      <c r="C116" s="17"/>
      <c r="D116" s="18"/>
      <c r="E116" s="18"/>
      <c r="F116" s="18"/>
      <c r="G116" s="12">
        <f t="shared" si="18"/>
        <v>0</v>
      </c>
      <c r="H116" s="19"/>
      <c r="I116" s="18"/>
      <c r="J116" s="20"/>
      <c r="K116" s="21"/>
    </row>
    <row r="117" spans="2:11" ht="15.6" hidden="1" x14ac:dyDescent="0.3">
      <c r="B117" s="16" t="s">
        <v>205</v>
      </c>
      <c r="C117" s="17"/>
      <c r="D117" s="18"/>
      <c r="E117" s="18"/>
      <c r="F117" s="18"/>
      <c r="G117" s="12">
        <f t="shared" si="18"/>
        <v>0</v>
      </c>
      <c r="H117" s="19"/>
      <c r="I117" s="18"/>
      <c r="J117" s="20"/>
      <c r="K117" s="21"/>
    </row>
    <row r="118" spans="2:11" ht="15.6" hidden="1" x14ac:dyDescent="0.3">
      <c r="B118" s="16" t="s">
        <v>206</v>
      </c>
      <c r="C118" s="17"/>
      <c r="D118" s="18"/>
      <c r="E118" s="18"/>
      <c r="F118" s="18"/>
      <c r="G118" s="12">
        <f t="shared" si="18"/>
        <v>0</v>
      </c>
      <c r="H118" s="19"/>
      <c r="I118" s="18"/>
      <c r="J118" s="20"/>
      <c r="K118" s="21"/>
    </row>
    <row r="119" spans="2:11" ht="15.6" hidden="1" x14ac:dyDescent="0.3">
      <c r="B119" s="16" t="s">
        <v>207</v>
      </c>
      <c r="C119" s="22"/>
      <c r="D119" s="23"/>
      <c r="E119" s="23"/>
      <c r="F119" s="23"/>
      <c r="G119" s="12">
        <f t="shared" si="18"/>
        <v>0</v>
      </c>
      <c r="H119" s="24"/>
      <c r="I119" s="23"/>
      <c r="J119" s="25"/>
      <c r="K119" s="21"/>
    </row>
    <row r="120" spans="2:11" ht="15.6" hidden="1" x14ac:dyDescent="0.3">
      <c r="B120" s="16" t="s">
        <v>208</v>
      </c>
      <c r="C120" s="22"/>
      <c r="D120" s="23"/>
      <c r="E120" s="23"/>
      <c r="F120" s="23"/>
      <c r="G120" s="12">
        <f t="shared" si="18"/>
        <v>0</v>
      </c>
      <c r="H120" s="24"/>
      <c r="I120" s="23"/>
      <c r="J120" s="25"/>
      <c r="K120" s="21"/>
    </row>
    <row r="121" spans="2:11" ht="15.6" hidden="1" x14ac:dyDescent="0.3">
      <c r="C121" s="26" t="s">
        <v>80</v>
      </c>
      <c r="D121" s="29">
        <f>SUM(D113:D120)</f>
        <v>0</v>
      </c>
      <c r="E121" s="29">
        <f>SUM(E113:E120)</f>
        <v>0</v>
      </c>
      <c r="F121" s="29">
        <f>SUM(F113:F120)</f>
        <v>0</v>
      </c>
      <c r="G121" s="29">
        <f>SUM(G113:G120)</f>
        <v>0</v>
      </c>
      <c r="H121" s="27">
        <f>(H113*G113)+(H114*G114)+(H115*G115)+(H116*G116)+(H117*G117)+(H118*G118)+(H119*G119)+(H120*G120)</f>
        <v>0</v>
      </c>
      <c r="I121" s="27">
        <f>SUM(I113:I120)</f>
        <v>0</v>
      </c>
      <c r="J121" s="25"/>
      <c r="K121" s="28"/>
    </row>
    <row r="122" spans="2:11" ht="51" hidden="1" customHeight="1" x14ac:dyDescent="0.3">
      <c r="B122" s="36" t="s">
        <v>209</v>
      </c>
      <c r="C122" s="110"/>
      <c r="D122" s="110"/>
      <c r="E122" s="110"/>
      <c r="F122" s="110"/>
      <c r="G122" s="110"/>
      <c r="H122" s="110"/>
      <c r="I122" s="111"/>
      <c r="J122" s="110"/>
      <c r="K122" s="15"/>
    </row>
    <row r="123" spans="2:11" ht="15.6" hidden="1" x14ac:dyDescent="0.3">
      <c r="B123" s="16" t="s">
        <v>210</v>
      </c>
      <c r="C123" s="17"/>
      <c r="D123" s="18"/>
      <c r="E123" s="18"/>
      <c r="F123" s="18"/>
      <c r="G123" s="12">
        <f t="shared" ref="G123:G130" si="19">SUM(D123:F123)</f>
        <v>0</v>
      </c>
      <c r="H123" s="19"/>
      <c r="I123" s="18"/>
      <c r="J123" s="20"/>
      <c r="K123" s="21"/>
    </row>
    <row r="124" spans="2:11" ht="15.6" hidden="1" x14ac:dyDescent="0.3">
      <c r="B124" s="16" t="s">
        <v>211</v>
      </c>
      <c r="C124" s="17"/>
      <c r="D124" s="18"/>
      <c r="E124" s="18"/>
      <c r="F124" s="18"/>
      <c r="G124" s="12">
        <f t="shared" si="19"/>
        <v>0</v>
      </c>
      <c r="H124" s="19"/>
      <c r="I124" s="18"/>
      <c r="J124" s="20"/>
      <c r="K124" s="21"/>
    </row>
    <row r="125" spans="2:11" ht="15.6" hidden="1" x14ac:dyDescent="0.3">
      <c r="B125" s="16" t="s">
        <v>212</v>
      </c>
      <c r="C125" s="17"/>
      <c r="D125" s="18"/>
      <c r="E125" s="18"/>
      <c r="F125" s="18"/>
      <c r="G125" s="12">
        <f t="shared" si="19"/>
        <v>0</v>
      </c>
      <c r="H125" s="19"/>
      <c r="I125" s="18"/>
      <c r="J125" s="20"/>
      <c r="K125" s="21"/>
    </row>
    <row r="126" spans="2:11" ht="15.6" hidden="1" x14ac:dyDescent="0.3">
      <c r="B126" s="16" t="s">
        <v>213</v>
      </c>
      <c r="C126" s="17"/>
      <c r="D126" s="18"/>
      <c r="E126" s="18"/>
      <c r="F126" s="18"/>
      <c r="G126" s="12">
        <f t="shared" si="19"/>
        <v>0</v>
      </c>
      <c r="H126" s="19"/>
      <c r="I126" s="18"/>
      <c r="J126" s="20"/>
      <c r="K126" s="21"/>
    </row>
    <row r="127" spans="2:11" ht="15.6" hidden="1" x14ac:dyDescent="0.3">
      <c r="B127" s="16" t="s">
        <v>214</v>
      </c>
      <c r="C127" s="17"/>
      <c r="D127" s="18"/>
      <c r="E127" s="18"/>
      <c r="F127" s="18"/>
      <c r="G127" s="12">
        <f t="shared" si="19"/>
        <v>0</v>
      </c>
      <c r="H127" s="19"/>
      <c r="I127" s="18"/>
      <c r="J127" s="20"/>
      <c r="K127" s="21"/>
    </row>
    <row r="128" spans="2:11" ht="15.6" hidden="1" x14ac:dyDescent="0.3">
      <c r="B128" s="16" t="s">
        <v>215</v>
      </c>
      <c r="C128" s="17"/>
      <c r="D128" s="18"/>
      <c r="E128" s="18"/>
      <c r="F128" s="18"/>
      <c r="G128" s="12">
        <f t="shared" si="19"/>
        <v>0</v>
      </c>
      <c r="H128" s="19"/>
      <c r="I128" s="18"/>
      <c r="J128" s="20"/>
      <c r="K128" s="21"/>
    </row>
    <row r="129" spans="2:11" ht="15.6" hidden="1" x14ac:dyDescent="0.3">
      <c r="B129" s="16" t="s">
        <v>216</v>
      </c>
      <c r="C129" s="22"/>
      <c r="D129" s="23"/>
      <c r="E129" s="23"/>
      <c r="F129" s="23"/>
      <c r="G129" s="12">
        <f t="shared" si="19"/>
        <v>0</v>
      </c>
      <c r="H129" s="24"/>
      <c r="I129" s="23"/>
      <c r="J129" s="25"/>
      <c r="K129" s="21"/>
    </row>
    <row r="130" spans="2:11" ht="15.6" hidden="1" x14ac:dyDescent="0.3">
      <c r="B130" s="16" t="s">
        <v>217</v>
      </c>
      <c r="C130" s="22"/>
      <c r="D130" s="23"/>
      <c r="E130" s="23"/>
      <c r="F130" s="23"/>
      <c r="G130" s="12">
        <f t="shared" si="19"/>
        <v>0</v>
      </c>
      <c r="H130" s="24"/>
      <c r="I130" s="23"/>
      <c r="J130" s="25"/>
      <c r="K130" s="21"/>
    </row>
    <row r="131" spans="2:11" ht="15.6" hidden="1" x14ac:dyDescent="0.3">
      <c r="C131" s="26" t="s">
        <v>80</v>
      </c>
      <c r="D131" s="27">
        <f>SUM(D123:D130)</f>
        <v>0</v>
      </c>
      <c r="E131" s="27">
        <f>SUM(E123:E130)</f>
        <v>0</v>
      </c>
      <c r="F131" s="27">
        <f>SUM(F123:F130)</f>
        <v>0</v>
      </c>
      <c r="G131" s="27">
        <f>SUM(G123:G130)</f>
        <v>0</v>
      </c>
      <c r="H131" s="27">
        <f>(H123*G123)+(H124*G124)+(H125*G125)+(H126*G126)+(H127*G127)+(H128*G128)+(H129*G129)+(H130*G130)</f>
        <v>0</v>
      </c>
      <c r="I131" s="27">
        <f>SUM(I123:I130)</f>
        <v>0</v>
      </c>
      <c r="J131" s="25"/>
      <c r="K131" s="28"/>
    </row>
    <row r="132" spans="2:11" ht="15.75" hidden="1" customHeight="1" x14ac:dyDescent="0.3">
      <c r="B132" s="33"/>
      <c r="C132" s="30"/>
      <c r="D132" s="34"/>
      <c r="E132" s="34"/>
      <c r="F132" s="34"/>
      <c r="G132" s="34"/>
      <c r="H132" s="34"/>
      <c r="I132" s="34"/>
      <c r="J132" s="37"/>
      <c r="K132" s="35"/>
    </row>
    <row r="133" spans="2:11" ht="51" hidden="1" customHeight="1" x14ac:dyDescent="0.3">
      <c r="B133" s="26" t="s">
        <v>218</v>
      </c>
      <c r="C133" s="115"/>
      <c r="D133" s="115"/>
      <c r="E133" s="115"/>
      <c r="F133" s="115"/>
      <c r="G133" s="115"/>
      <c r="H133" s="115"/>
      <c r="I133" s="113"/>
      <c r="J133" s="115"/>
      <c r="K133" s="14"/>
    </row>
    <row r="134" spans="2:11" ht="51" hidden="1" customHeight="1" x14ac:dyDescent="0.3">
      <c r="B134" s="13" t="s">
        <v>219</v>
      </c>
      <c r="C134" s="110"/>
      <c r="D134" s="110"/>
      <c r="E134" s="110"/>
      <c r="F134" s="110"/>
      <c r="G134" s="110"/>
      <c r="H134" s="110"/>
      <c r="I134" s="111"/>
      <c r="J134" s="110"/>
      <c r="K134" s="15"/>
    </row>
    <row r="135" spans="2:11" ht="15.6" hidden="1" x14ac:dyDescent="0.3">
      <c r="B135" s="16" t="s">
        <v>220</v>
      </c>
      <c r="C135" s="17"/>
      <c r="D135" s="18"/>
      <c r="E135" s="18"/>
      <c r="F135" s="18"/>
      <c r="G135" s="12">
        <f t="shared" ref="G135:G142" si="20">SUM(D135:F135)</f>
        <v>0</v>
      </c>
      <c r="H135" s="19"/>
      <c r="I135" s="18"/>
      <c r="J135" s="20"/>
      <c r="K135" s="21"/>
    </row>
    <row r="136" spans="2:11" ht="15.6" hidden="1" x14ac:dyDescent="0.3">
      <c r="B136" s="16" t="s">
        <v>221</v>
      </c>
      <c r="C136" s="17"/>
      <c r="D136" s="18"/>
      <c r="E136" s="18"/>
      <c r="F136" s="18"/>
      <c r="G136" s="12">
        <f t="shared" si="20"/>
        <v>0</v>
      </c>
      <c r="H136" s="19"/>
      <c r="I136" s="18"/>
      <c r="J136" s="20"/>
      <c r="K136" s="21"/>
    </row>
    <row r="137" spans="2:11" ht="15.6" hidden="1" x14ac:dyDescent="0.3">
      <c r="B137" s="16" t="s">
        <v>222</v>
      </c>
      <c r="C137" s="17"/>
      <c r="D137" s="18"/>
      <c r="E137" s="18"/>
      <c r="F137" s="18"/>
      <c r="G137" s="12">
        <f t="shared" si="20"/>
        <v>0</v>
      </c>
      <c r="H137" s="19"/>
      <c r="I137" s="18"/>
      <c r="J137" s="20"/>
      <c r="K137" s="21"/>
    </row>
    <row r="138" spans="2:11" ht="15.6" hidden="1" x14ac:dyDescent="0.3">
      <c r="B138" s="16" t="s">
        <v>223</v>
      </c>
      <c r="C138" s="17"/>
      <c r="D138" s="18"/>
      <c r="E138" s="18"/>
      <c r="F138" s="18"/>
      <c r="G138" s="12">
        <f t="shared" si="20"/>
        <v>0</v>
      </c>
      <c r="H138" s="19"/>
      <c r="I138" s="18"/>
      <c r="J138" s="20"/>
      <c r="K138" s="21"/>
    </row>
    <row r="139" spans="2:11" ht="15.6" hidden="1" x14ac:dyDescent="0.3">
      <c r="B139" s="16" t="s">
        <v>224</v>
      </c>
      <c r="C139" s="17"/>
      <c r="D139" s="18"/>
      <c r="E139" s="18"/>
      <c r="F139" s="18"/>
      <c r="G139" s="12">
        <f t="shared" si="20"/>
        <v>0</v>
      </c>
      <c r="H139" s="19"/>
      <c r="I139" s="18"/>
      <c r="J139" s="20"/>
      <c r="K139" s="21"/>
    </row>
    <row r="140" spans="2:11" ht="15.6" hidden="1" x14ac:dyDescent="0.3">
      <c r="B140" s="16" t="s">
        <v>225</v>
      </c>
      <c r="C140" s="17"/>
      <c r="D140" s="18"/>
      <c r="E140" s="18"/>
      <c r="F140" s="18"/>
      <c r="G140" s="12">
        <f t="shared" si="20"/>
        <v>0</v>
      </c>
      <c r="H140" s="19"/>
      <c r="I140" s="18"/>
      <c r="J140" s="20"/>
      <c r="K140" s="21"/>
    </row>
    <row r="141" spans="2:11" ht="15.6" hidden="1" x14ac:dyDescent="0.3">
      <c r="B141" s="16" t="s">
        <v>226</v>
      </c>
      <c r="C141" s="22"/>
      <c r="D141" s="23"/>
      <c r="E141" s="23"/>
      <c r="F141" s="23"/>
      <c r="G141" s="12">
        <f t="shared" si="20"/>
        <v>0</v>
      </c>
      <c r="H141" s="24"/>
      <c r="I141" s="23"/>
      <c r="J141" s="25"/>
      <c r="K141" s="21"/>
    </row>
    <row r="142" spans="2:11" ht="15.6" hidden="1" x14ac:dyDescent="0.3">
      <c r="B142" s="16" t="s">
        <v>227</v>
      </c>
      <c r="C142" s="22"/>
      <c r="D142" s="23"/>
      <c r="E142" s="23"/>
      <c r="F142" s="23"/>
      <c r="G142" s="12">
        <f t="shared" si="20"/>
        <v>0</v>
      </c>
      <c r="H142" s="24"/>
      <c r="I142" s="23"/>
      <c r="J142" s="25"/>
      <c r="K142" s="21"/>
    </row>
    <row r="143" spans="2:11" ht="15.6" hidden="1" x14ac:dyDescent="0.3">
      <c r="C143" s="26" t="s">
        <v>80</v>
      </c>
      <c r="D143" s="27">
        <f>SUM(D135:D142)</f>
        <v>0</v>
      </c>
      <c r="E143" s="27">
        <f>SUM(E135:E142)</f>
        <v>0</v>
      </c>
      <c r="F143" s="27">
        <f>SUM(F135:F142)</f>
        <v>0</v>
      </c>
      <c r="G143" s="29">
        <f>SUM(G135:G142)</f>
        <v>0</v>
      </c>
      <c r="H143" s="27">
        <f>(H135*G135)+(H136*G136)+(H137*G137)+(H138*G138)+(H139*G139)+(H140*G140)+(H141*G141)+(H142*G142)</f>
        <v>0</v>
      </c>
      <c r="I143" s="27">
        <f>SUM(I135:I142)</f>
        <v>0</v>
      </c>
      <c r="J143" s="25"/>
      <c r="K143" s="28"/>
    </row>
    <row r="144" spans="2:11" ht="51" hidden="1" customHeight="1" x14ac:dyDescent="0.3">
      <c r="B144" s="13" t="s">
        <v>228</v>
      </c>
      <c r="C144" s="110"/>
      <c r="D144" s="110"/>
      <c r="E144" s="110"/>
      <c r="F144" s="110"/>
      <c r="G144" s="110"/>
      <c r="H144" s="110"/>
      <c r="I144" s="111"/>
      <c r="J144" s="110"/>
      <c r="K144" s="15"/>
    </row>
    <row r="145" spans="2:11" ht="15.6" hidden="1" x14ac:dyDescent="0.3">
      <c r="B145" s="16" t="s">
        <v>229</v>
      </c>
      <c r="C145" s="17"/>
      <c r="D145" s="18"/>
      <c r="E145" s="18"/>
      <c r="F145" s="18"/>
      <c r="G145" s="12">
        <f t="shared" ref="G145:G152" si="21">SUM(D145:F145)</f>
        <v>0</v>
      </c>
      <c r="H145" s="19"/>
      <c r="I145" s="18"/>
      <c r="J145" s="20"/>
      <c r="K145" s="21"/>
    </row>
    <row r="146" spans="2:11" ht="15.6" hidden="1" x14ac:dyDescent="0.3">
      <c r="B146" s="16" t="s">
        <v>230</v>
      </c>
      <c r="C146" s="17"/>
      <c r="D146" s="18"/>
      <c r="E146" s="18"/>
      <c r="F146" s="18"/>
      <c r="G146" s="12">
        <f t="shared" si="21"/>
        <v>0</v>
      </c>
      <c r="H146" s="19"/>
      <c r="I146" s="18"/>
      <c r="J146" s="20"/>
      <c r="K146" s="21"/>
    </row>
    <row r="147" spans="2:11" ht="15.6" hidden="1" x14ac:dyDescent="0.3">
      <c r="B147" s="16" t="s">
        <v>231</v>
      </c>
      <c r="C147" s="17"/>
      <c r="D147" s="18"/>
      <c r="E147" s="18"/>
      <c r="F147" s="18"/>
      <c r="G147" s="12">
        <f t="shared" si="21"/>
        <v>0</v>
      </c>
      <c r="H147" s="19"/>
      <c r="I147" s="18"/>
      <c r="J147" s="20"/>
      <c r="K147" s="21"/>
    </row>
    <row r="148" spans="2:11" ht="15.6" hidden="1" x14ac:dyDescent="0.3">
      <c r="B148" s="16" t="s">
        <v>232</v>
      </c>
      <c r="C148" s="17"/>
      <c r="D148" s="18"/>
      <c r="E148" s="18"/>
      <c r="F148" s="18"/>
      <c r="G148" s="12">
        <f t="shared" si="21"/>
        <v>0</v>
      </c>
      <c r="H148" s="19"/>
      <c r="I148" s="18"/>
      <c r="J148" s="20"/>
      <c r="K148" s="21"/>
    </row>
    <row r="149" spans="2:11" ht="15.6" hidden="1" x14ac:dyDescent="0.3">
      <c r="B149" s="16" t="s">
        <v>233</v>
      </c>
      <c r="C149" s="17"/>
      <c r="D149" s="18"/>
      <c r="E149" s="18"/>
      <c r="F149" s="18"/>
      <c r="G149" s="12">
        <f t="shared" si="21"/>
        <v>0</v>
      </c>
      <c r="H149" s="19"/>
      <c r="I149" s="18"/>
      <c r="J149" s="20"/>
      <c r="K149" s="21"/>
    </row>
    <row r="150" spans="2:11" ht="15.6" hidden="1" x14ac:dyDescent="0.3">
      <c r="B150" s="16" t="s">
        <v>234</v>
      </c>
      <c r="C150" s="17"/>
      <c r="D150" s="18"/>
      <c r="E150" s="18"/>
      <c r="F150" s="18"/>
      <c r="G150" s="12">
        <f t="shared" si="21"/>
        <v>0</v>
      </c>
      <c r="H150" s="19"/>
      <c r="I150" s="18"/>
      <c r="J150" s="20"/>
      <c r="K150" s="21"/>
    </row>
    <row r="151" spans="2:11" ht="15.6" hidden="1" x14ac:dyDescent="0.3">
      <c r="B151" s="16" t="s">
        <v>235</v>
      </c>
      <c r="C151" s="22"/>
      <c r="D151" s="23"/>
      <c r="E151" s="23"/>
      <c r="F151" s="23"/>
      <c r="G151" s="12">
        <f t="shared" si="21"/>
        <v>0</v>
      </c>
      <c r="H151" s="24"/>
      <c r="I151" s="23"/>
      <c r="J151" s="25"/>
      <c r="K151" s="21"/>
    </row>
    <row r="152" spans="2:11" ht="15.6" hidden="1" x14ac:dyDescent="0.3">
      <c r="B152" s="16" t="s">
        <v>236</v>
      </c>
      <c r="C152" s="22"/>
      <c r="D152" s="23"/>
      <c r="E152" s="23"/>
      <c r="F152" s="23"/>
      <c r="G152" s="12">
        <f t="shared" si="21"/>
        <v>0</v>
      </c>
      <c r="H152" s="24"/>
      <c r="I152" s="23"/>
      <c r="J152" s="25"/>
      <c r="K152" s="21"/>
    </row>
    <row r="153" spans="2:11" ht="15.6" hidden="1" x14ac:dyDescent="0.3">
      <c r="C153" s="26" t="s">
        <v>80</v>
      </c>
      <c r="D153" s="29">
        <f>SUM(D145:D152)</f>
        <v>0</v>
      </c>
      <c r="E153" s="29">
        <f>SUM(E145:E152)</f>
        <v>0</v>
      </c>
      <c r="F153" s="29">
        <f>SUM(F145:F152)</f>
        <v>0</v>
      </c>
      <c r="G153" s="29">
        <f>SUM(G145:G152)</f>
        <v>0</v>
      </c>
      <c r="H153" s="27">
        <f>(H145*G145)+(H146*G146)+(H147*G147)+(H148*G148)+(H149*G149)+(H150*G150)+(H151*G151)+(H152*G152)</f>
        <v>0</v>
      </c>
      <c r="I153" s="27">
        <f>SUM(I145:I152)</f>
        <v>0</v>
      </c>
      <c r="J153" s="25"/>
      <c r="K153" s="28"/>
    </row>
    <row r="154" spans="2:11" ht="51" hidden="1" customHeight="1" x14ac:dyDescent="0.3">
      <c r="B154" s="13" t="s">
        <v>237</v>
      </c>
      <c r="C154" s="110"/>
      <c r="D154" s="110"/>
      <c r="E154" s="110"/>
      <c r="F154" s="110"/>
      <c r="G154" s="110"/>
      <c r="H154" s="110"/>
      <c r="I154" s="111"/>
      <c r="J154" s="110"/>
      <c r="K154" s="15"/>
    </row>
    <row r="155" spans="2:11" ht="15.6" hidden="1" x14ac:dyDescent="0.3">
      <c r="B155" s="16" t="s">
        <v>238</v>
      </c>
      <c r="C155" s="17"/>
      <c r="D155" s="18"/>
      <c r="E155" s="18"/>
      <c r="F155" s="18"/>
      <c r="G155" s="12">
        <f t="shared" ref="G155:G162" si="22">SUM(D155:F155)</f>
        <v>0</v>
      </c>
      <c r="H155" s="19"/>
      <c r="I155" s="18"/>
      <c r="J155" s="20"/>
      <c r="K155" s="21"/>
    </row>
    <row r="156" spans="2:11" ht="15.6" hidden="1" x14ac:dyDescent="0.3">
      <c r="B156" s="16" t="s">
        <v>239</v>
      </c>
      <c r="C156" s="17"/>
      <c r="D156" s="18"/>
      <c r="E156" s="18"/>
      <c r="F156" s="18"/>
      <c r="G156" s="12">
        <f t="shared" si="22"/>
        <v>0</v>
      </c>
      <c r="H156" s="19"/>
      <c r="I156" s="18"/>
      <c r="J156" s="20"/>
      <c r="K156" s="21"/>
    </row>
    <row r="157" spans="2:11" ht="15.6" hidden="1" x14ac:dyDescent="0.3">
      <c r="B157" s="16" t="s">
        <v>240</v>
      </c>
      <c r="C157" s="17"/>
      <c r="D157" s="18"/>
      <c r="E157" s="18"/>
      <c r="F157" s="18"/>
      <c r="G157" s="12">
        <f t="shared" si="22"/>
        <v>0</v>
      </c>
      <c r="H157" s="19"/>
      <c r="I157" s="18"/>
      <c r="J157" s="20"/>
      <c r="K157" s="21"/>
    </row>
    <row r="158" spans="2:11" ht="15.6" hidden="1" x14ac:dyDescent="0.3">
      <c r="B158" s="16" t="s">
        <v>241</v>
      </c>
      <c r="C158" s="17"/>
      <c r="D158" s="18"/>
      <c r="E158" s="18"/>
      <c r="F158" s="18"/>
      <c r="G158" s="12">
        <f t="shared" si="22"/>
        <v>0</v>
      </c>
      <c r="H158" s="19"/>
      <c r="I158" s="18"/>
      <c r="J158" s="20"/>
      <c r="K158" s="21"/>
    </row>
    <row r="159" spans="2:11" ht="15.6" hidden="1" x14ac:dyDescent="0.3">
      <c r="B159" s="16" t="s">
        <v>242</v>
      </c>
      <c r="C159" s="17"/>
      <c r="D159" s="18"/>
      <c r="E159" s="18"/>
      <c r="F159" s="18"/>
      <c r="G159" s="12">
        <f t="shared" si="22"/>
        <v>0</v>
      </c>
      <c r="H159" s="19"/>
      <c r="I159" s="18"/>
      <c r="J159" s="20"/>
      <c r="K159" s="21"/>
    </row>
    <row r="160" spans="2:11" ht="15.6" hidden="1" x14ac:dyDescent="0.3">
      <c r="B160" s="16" t="s">
        <v>243</v>
      </c>
      <c r="C160" s="17"/>
      <c r="D160" s="18"/>
      <c r="E160" s="18"/>
      <c r="F160" s="18"/>
      <c r="G160" s="12">
        <f t="shared" si="22"/>
        <v>0</v>
      </c>
      <c r="H160" s="19"/>
      <c r="I160" s="18"/>
      <c r="J160" s="20"/>
      <c r="K160" s="21"/>
    </row>
    <row r="161" spans="2:11" ht="15.6" hidden="1" x14ac:dyDescent="0.3">
      <c r="B161" s="16" t="s">
        <v>244</v>
      </c>
      <c r="C161" s="22"/>
      <c r="D161" s="23"/>
      <c r="E161" s="23"/>
      <c r="F161" s="23"/>
      <c r="G161" s="12">
        <f t="shared" si="22"/>
        <v>0</v>
      </c>
      <c r="H161" s="24"/>
      <c r="I161" s="23"/>
      <c r="J161" s="25"/>
      <c r="K161" s="21"/>
    </row>
    <row r="162" spans="2:11" ht="15.6" hidden="1" x14ac:dyDescent="0.3">
      <c r="B162" s="16" t="s">
        <v>245</v>
      </c>
      <c r="C162" s="22"/>
      <c r="D162" s="23"/>
      <c r="E162" s="23"/>
      <c r="F162" s="23"/>
      <c r="G162" s="12">
        <f t="shared" si="22"/>
        <v>0</v>
      </c>
      <c r="H162" s="24"/>
      <c r="I162" s="23"/>
      <c r="J162" s="25"/>
      <c r="K162" s="21"/>
    </row>
    <row r="163" spans="2:11" ht="15.6" hidden="1" x14ac:dyDescent="0.3">
      <c r="C163" s="26" t="s">
        <v>80</v>
      </c>
      <c r="D163" s="29">
        <f>SUM(D155:D162)</f>
        <v>0</v>
      </c>
      <c r="E163" s="29">
        <f>SUM(E155:E162)</f>
        <v>0</v>
      </c>
      <c r="F163" s="29">
        <f>SUM(F155:F162)</f>
        <v>0</v>
      </c>
      <c r="G163" s="29">
        <f>SUM(G155:G162)</f>
        <v>0</v>
      </c>
      <c r="H163" s="27">
        <f>(H155*G155)+(H156*G156)+(H157*G157)+(H158*G158)+(H159*G159)+(H160*G160)+(H161*G161)+(H162*G162)</f>
        <v>0</v>
      </c>
      <c r="I163" s="27">
        <f>SUM(I155:I162)</f>
        <v>0</v>
      </c>
      <c r="J163" s="25"/>
      <c r="K163" s="28"/>
    </row>
    <row r="164" spans="2:11" ht="51" hidden="1" customHeight="1" x14ac:dyDescent="0.3">
      <c r="B164" s="13" t="s">
        <v>246</v>
      </c>
      <c r="C164" s="110"/>
      <c r="D164" s="110"/>
      <c r="E164" s="110"/>
      <c r="F164" s="110"/>
      <c r="G164" s="110"/>
      <c r="H164" s="110"/>
      <c r="I164" s="111"/>
      <c r="J164" s="110"/>
      <c r="K164" s="15"/>
    </row>
    <row r="165" spans="2:11" ht="15.6" hidden="1" x14ac:dyDescent="0.3">
      <c r="B165" s="16" t="s">
        <v>247</v>
      </c>
      <c r="C165" s="17"/>
      <c r="D165" s="18"/>
      <c r="E165" s="18"/>
      <c r="F165" s="18"/>
      <c r="G165" s="12">
        <f>SUM(D165:F165)</f>
        <v>0</v>
      </c>
      <c r="H165" s="19"/>
      <c r="I165" s="18"/>
      <c r="J165" s="20"/>
      <c r="K165" s="21"/>
    </row>
    <row r="166" spans="2:11" ht="15.6" hidden="1" x14ac:dyDescent="0.3">
      <c r="B166" s="16" t="s">
        <v>248</v>
      </c>
      <c r="C166" s="17"/>
      <c r="D166" s="18"/>
      <c r="E166" s="18"/>
      <c r="F166" s="18"/>
      <c r="G166" s="12">
        <f t="shared" ref="G166:G172" si="23">SUM(D166:F166)</f>
        <v>0</v>
      </c>
      <c r="H166" s="19"/>
      <c r="I166" s="18"/>
      <c r="J166" s="20"/>
      <c r="K166" s="21"/>
    </row>
    <row r="167" spans="2:11" ht="15.6" hidden="1" x14ac:dyDescent="0.3">
      <c r="B167" s="16" t="s">
        <v>249</v>
      </c>
      <c r="C167" s="17"/>
      <c r="D167" s="18"/>
      <c r="E167" s="18"/>
      <c r="F167" s="18"/>
      <c r="G167" s="12">
        <f t="shared" si="23"/>
        <v>0</v>
      </c>
      <c r="H167" s="19"/>
      <c r="I167" s="18"/>
      <c r="J167" s="20"/>
      <c r="K167" s="21"/>
    </row>
    <row r="168" spans="2:11" ht="15.6" hidden="1" x14ac:dyDescent="0.3">
      <c r="B168" s="16" t="s">
        <v>250</v>
      </c>
      <c r="C168" s="17"/>
      <c r="D168" s="18"/>
      <c r="E168" s="18"/>
      <c r="F168" s="18"/>
      <c r="G168" s="12">
        <f t="shared" si="23"/>
        <v>0</v>
      </c>
      <c r="H168" s="19"/>
      <c r="I168" s="18"/>
      <c r="J168" s="20"/>
      <c r="K168" s="21"/>
    </row>
    <row r="169" spans="2:11" ht="15.6" hidden="1" x14ac:dyDescent="0.3">
      <c r="B169" s="16" t="s">
        <v>251</v>
      </c>
      <c r="C169" s="17"/>
      <c r="D169" s="18"/>
      <c r="E169" s="18"/>
      <c r="F169" s="18"/>
      <c r="G169" s="12">
        <f>SUM(D169:F169)</f>
        <v>0</v>
      </c>
      <c r="H169" s="19"/>
      <c r="I169" s="18"/>
      <c r="J169" s="20"/>
      <c r="K169" s="21"/>
    </row>
    <row r="170" spans="2:11" ht="15.6" hidden="1" x14ac:dyDescent="0.3">
      <c r="B170" s="16" t="s">
        <v>252</v>
      </c>
      <c r="C170" s="17"/>
      <c r="D170" s="18"/>
      <c r="E170" s="18"/>
      <c r="F170" s="18"/>
      <c r="G170" s="12">
        <f t="shared" si="23"/>
        <v>0</v>
      </c>
      <c r="H170" s="19"/>
      <c r="I170" s="18"/>
      <c r="J170" s="20"/>
      <c r="K170" s="21"/>
    </row>
    <row r="171" spans="2:11" ht="15.6" hidden="1" x14ac:dyDescent="0.3">
      <c r="B171" s="16" t="s">
        <v>253</v>
      </c>
      <c r="C171" s="22"/>
      <c r="D171" s="23"/>
      <c r="E171" s="23"/>
      <c r="F171" s="23"/>
      <c r="G171" s="12">
        <f t="shared" si="23"/>
        <v>0</v>
      </c>
      <c r="H171" s="24"/>
      <c r="I171" s="23"/>
      <c r="J171" s="25"/>
      <c r="K171" s="21"/>
    </row>
    <row r="172" spans="2:11" ht="15.6" hidden="1" x14ac:dyDescent="0.3">
      <c r="B172" s="16" t="s">
        <v>254</v>
      </c>
      <c r="C172" s="22"/>
      <c r="D172" s="23"/>
      <c r="E172" s="23"/>
      <c r="F172" s="23"/>
      <c r="G172" s="12">
        <f t="shared" si="23"/>
        <v>0</v>
      </c>
      <c r="H172" s="24"/>
      <c r="I172" s="23"/>
      <c r="J172" s="25"/>
      <c r="K172" s="21"/>
    </row>
    <row r="173" spans="2:11" ht="15.6" hidden="1" x14ac:dyDescent="0.3">
      <c r="C173" s="26" t="s">
        <v>80</v>
      </c>
      <c r="D173" s="27">
        <f>SUM(D165:D172)</f>
        <v>0</v>
      </c>
      <c r="E173" s="27">
        <f>SUM(E165:E172)</f>
        <v>0</v>
      </c>
      <c r="F173" s="27">
        <f>SUM(F165:F172)</f>
        <v>0</v>
      </c>
      <c r="G173" s="27">
        <f>SUM(G165:G172)</f>
        <v>0</v>
      </c>
      <c r="H173" s="27">
        <f>(H165*G165)+(H166*G166)+(H167*G167)+(H168*G168)+(H169*G169)+(H170*G170)+(H171*G171)+(H172*G172)</f>
        <v>0</v>
      </c>
      <c r="I173" s="27">
        <f>SUM(I165:I172)</f>
        <v>0</v>
      </c>
      <c r="J173" s="25"/>
      <c r="K173" s="28"/>
    </row>
    <row r="174" spans="2:11" ht="15.75" customHeight="1" x14ac:dyDescent="0.3">
      <c r="B174" s="33"/>
      <c r="C174" s="30"/>
      <c r="D174" s="34"/>
      <c r="E174" s="34"/>
      <c r="F174" s="34"/>
      <c r="G174" s="34"/>
      <c r="H174" s="34"/>
      <c r="I174" s="34"/>
      <c r="J174" s="30"/>
      <c r="K174" s="35"/>
    </row>
    <row r="175" spans="2:11" ht="15.75" customHeight="1" x14ac:dyDescent="0.3">
      <c r="B175" s="33"/>
      <c r="C175" s="30"/>
      <c r="D175" s="34"/>
      <c r="E175" s="34"/>
      <c r="F175" s="34"/>
      <c r="G175" s="34"/>
      <c r="H175" s="34"/>
      <c r="I175" s="34"/>
      <c r="J175" s="30"/>
      <c r="K175" s="35"/>
    </row>
    <row r="176" spans="2:11" ht="63.75" customHeight="1" x14ac:dyDescent="0.3">
      <c r="B176" s="26" t="s">
        <v>255</v>
      </c>
      <c r="C176" s="38"/>
      <c r="D176" s="39"/>
      <c r="E176" s="108"/>
      <c r="F176" s="39"/>
      <c r="G176" s="105"/>
      <c r="H176" s="40"/>
      <c r="I176" s="18">
        <f>E176</f>
        <v>0</v>
      </c>
      <c r="J176" s="41"/>
      <c r="K176" s="28"/>
    </row>
    <row r="177" spans="1:11" ht="69.75" customHeight="1" x14ac:dyDescent="0.3">
      <c r="B177" s="26" t="s">
        <v>256</v>
      </c>
      <c r="C177" s="38"/>
      <c r="D177" s="39">
        <v>50000</v>
      </c>
      <c r="E177" s="108">
        <f>35460-984.68</f>
        <v>34475.32</v>
      </c>
      <c r="F177" s="39"/>
      <c r="G177" s="105"/>
      <c r="H177" s="40"/>
      <c r="I177" s="39">
        <f>+E177+G177</f>
        <v>34475.32</v>
      </c>
      <c r="J177" s="41"/>
      <c r="K177" s="28"/>
    </row>
    <row r="178" spans="1:11" ht="57" customHeight="1" x14ac:dyDescent="0.3">
      <c r="B178" s="26" t="s">
        <v>257</v>
      </c>
      <c r="C178" s="42"/>
      <c r="D178" s="39">
        <v>20000</v>
      </c>
      <c r="E178" s="39">
        <f>5013.81-774.65-774.65</f>
        <v>3464.5100000000007</v>
      </c>
      <c r="F178" s="39"/>
      <c r="G178" s="105"/>
      <c r="H178" s="40"/>
      <c r="I178" s="39">
        <f>+E178+G178</f>
        <v>3464.5100000000007</v>
      </c>
      <c r="J178" s="41"/>
      <c r="K178" s="28"/>
    </row>
    <row r="179" spans="1:11" ht="65.25" customHeight="1" x14ac:dyDescent="0.3">
      <c r="B179" s="43" t="s">
        <v>258</v>
      </c>
      <c r="C179" s="38"/>
      <c r="D179" s="39">
        <v>30000</v>
      </c>
      <c r="E179" s="39"/>
      <c r="F179" s="39"/>
      <c r="G179" s="105"/>
      <c r="H179" s="40"/>
      <c r="I179" s="39"/>
      <c r="J179" s="41"/>
      <c r="K179" s="28"/>
    </row>
    <row r="180" spans="1:11" ht="38.25" customHeight="1" x14ac:dyDescent="0.3">
      <c r="B180" s="44" t="s">
        <v>259</v>
      </c>
      <c r="C180" s="44"/>
      <c r="D180" s="45">
        <f>SUM(D176:D179)</f>
        <v>100000</v>
      </c>
      <c r="E180" s="45">
        <f>SUM(E176:E179)</f>
        <v>37939.83</v>
      </c>
      <c r="F180" s="45">
        <f>SUM(F176:F179)</f>
        <v>0</v>
      </c>
      <c r="G180" s="45">
        <f>SUM(G176:G179)</f>
        <v>0</v>
      </c>
      <c r="H180" s="27">
        <f>(H176*G176)+(H177*G177)+(H178*G178)+(H179*G179)</f>
        <v>0</v>
      </c>
      <c r="I180" s="27">
        <f>SUM(I176:I179)</f>
        <v>37939.83</v>
      </c>
      <c r="J180" s="51"/>
      <c r="K180" s="46"/>
    </row>
    <row r="181" spans="1:11" ht="33.450000000000003" customHeight="1" x14ac:dyDescent="0.3">
      <c r="B181" s="26" t="s">
        <v>261</v>
      </c>
      <c r="C181" s="51"/>
      <c r="D181" s="49">
        <f>SUM(D17,D27,D37,D47,D59,D69,D79,D89,D101,D111,D121,D131,D143,D153,D163,D173,D176,D177,D178,D179)</f>
        <v>720000</v>
      </c>
      <c r="E181" s="48">
        <f>SUM(E17,E27,E37,E47,E59,E69,E79,E89,E101,E111,E121,E131,E143,E153,E163,E173,E176,E177,E178,E179)</f>
        <v>306559.34000000003</v>
      </c>
      <c r="F181" s="34"/>
      <c r="G181" s="48">
        <f>SUM(G17,G27,G37,G47,G59,G69,G79,G89,G101,G111,G121,G131,G143,G153,G163,G173,G176,G177,G178,G179)</f>
        <v>32400</v>
      </c>
      <c r="H181" s="48">
        <f>SUM(H17,H27,H37,H47,H59,H69,H79,H89,H101,H111,H121,H131,H143,H153,H163,H173,H176,H177,H178,H179)</f>
        <v>90305.853000000003</v>
      </c>
      <c r="I181" s="48">
        <f>SUM(I17,I27,I37,I47,I59,I69,I79,I89,I101,I111,I121,I131,I143,I153,I163,I173,I176,I177,I178,I179)</f>
        <v>338959.34</v>
      </c>
      <c r="J181" s="51"/>
      <c r="K181" s="46"/>
    </row>
    <row r="182" spans="1:11" ht="29.7" customHeight="1" x14ac:dyDescent="0.3">
      <c r="B182" s="60" t="s">
        <v>263</v>
      </c>
      <c r="C182" s="51"/>
      <c r="D182" s="50">
        <f>D181*7%</f>
        <v>50400.000000000007</v>
      </c>
      <c r="E182" s="50">
        <f>E181*7%</f>
        <v>21459.153800000004</v>
      </c>
      <c r="F182" s="34"/>
      <c r="G182" s="50">
        <f>G181*7%</f>
        <v>2268</v>
      </c>
      <c r="H182" s="50">
        <f>H181*7%</f>
        <v>6321.4097100000008</v>
      </c>
      <c r="I182" s="50">
        <f>I181*7%</f>
        <v>23727.153800000004</v>
      </c>
      <c r="J182" s="51"/>
      <c r="K182" s="46"/>
    </row>
    <row r="183" spans="1:11" ht="34.5" customHeight="1" x14ac:dyDescent="0.3">
      <c r="B183" s="26" t="s">
        <v>29</v>
      </c>
      <c r="C183" s="58"/>
      <c r="D183" s="59">
        <f>D181+D182</f>
        <v>770400</v>
      </c>
      <c r="E183" s="59">
        <f>E181+E182</f>
        <v>328018.49380000005</v>
      </c>
      <c r="F183" s="47"/>
      <c r="G183" s="59">
        <f>G181+G182</f>
        <v>34668</v>
      </c>
      <c r="H183" s="59">
        <f>H181+H182</f>
        <v>96627.26271000001</v>
      </c>
      <c r="I183" s="59">
        <f>I181+I182</f>
        <v>362686.49380000005</v>
      </c>
      <c r="J183" s="58"/>
      <c r="K183" s="46"/>
    </row>
    <row r="190" spans="1:11" x14ac:dyDescent="0.3">
      <c r="A190" s="3" t="s">
        <v>260</v>
      </c>
    </row>
  </sheetData>
  <mergeCells count="20">
    <mergeCell ref="C133:J133"/>
    <mergeCell ref="C134:J134"/>
    <mergeCell ref="C144:J144"/>
    <mergeCell ref="C154:J154"/>
    <mergeCell ref="C164:J164"/>
    <mergeCell ref="C18:J18"/>
    <mergeCell ref="C7:J7"/>
    <mergeCell ref="C8:J8"/>
    <mergeCell ref="C122:J122"/>
    <mergeCell ref="C28:J28"/>
    <mergeCell ref="C38:J38"/>
    <mergeCell ref="C49:J49"/>
    <mergeCell ref="C50:J50"/>
    <mergeCell ref="C60:J60"/>
    <mergeCell ref="C70:J70"/>
    <mergeCell ref="C80:J80"/>
    <mergeCell ref="C91:J91"/>
    <mergeCell ref="C92:J92"/>
    <mergeCell ref="C102:J102"/>
    <mergeCell ref="C112:J112"/>
  </mergeCells>
  <dataValidations count="4">
    <dataValidation allowBlank="1" showInputMessage="1" showErrorMessage="1" prompt="Insert name of recipient agency here _x000a_" sqref="D6:G6" xr:uid="{4AA2DF89-BBCE-4908-ABA0-8702E3E9040E}"/>
    <dataValidation allowBlank="1" showInputMessage="1" showErrorMessage="1" prompt="Insert *text* description of Activity here" sqref="C9 C19 C29 C39 C51 C61 C71 C81 C93 C103 C113 C123 C135 C145 C155 C165" xr:uid="{D2C332A6-17B5-4020-8D89-8BD739485E1E}"/>
    <dataValidation allowBlank="1" showInputMessage="1" showErrorMessage="1" prompt="Insert *text* description of Output here" sqref="C8 C18 C28 C38 C50 C60 C70 C80 C92 C102 C112 C122 C134 C144 C154 C164" xr:uid="{5928D210-A99F-4957-940E-2C9281928786}"/>
    <dataValidation allowBlank="1" showInputMessage="1" showErrorMessage="1" prompt="Insert *text* description of Outcome here" sqref="C7:J7 C49:J49 C91:J91 C133:J133" xr:uid="{50D5E490-7E13-42FE-9DFA-5924F028AE5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1D935-8EE3-426F-A47A-D39A80ACEA71}">
  <dimension ref="A1:H29"/>
  <sheetViews>
    <sheetView topLeftCell="A15" workbookViewId="0">
      <selection activeCell="B22" sqref="B22:F22"/>
    </sheetView>
  </sheetViews>
  <sheetFormatPr defaultColWidth="14.44140625" defaultRowHeight="14.4" x14ac:dyDescent="0.3"/>
  <cols>
    <col min="2" max="2" width="29.44140625" customWidth="1"/>
    <col min="3" max="4" width="20.77734375" customWidth="1"/>
    <col min="5" max="5" width="21.6640625" customWidth="1"/>
    <col min="6" max="6" width="20.33203125" customWidth="1"/>
  </cols>
  <sheetData>
    <row r="1" spans="1:8" ht="23.4" x14ac:dyDescent="0.3">
      <c r="A1" s="116" t="s">
        <v>272</v>
      </c>
      <c r="B1" s="117"/>
      <c r="C1" s="117"/>
      <c r="D1" s="117"/>
      <c r="E1" s="117"/>
      <c r="F1" s="117"/>
      <c r="G1" s="61"/>
    </row>
    <row r="2" spans="1:8" ht="18.600000000000001" thickBot="1" x14ac:dyDescent="0.35">
      <c r="A2" s="118"/>
      <c r="B2" s="117"/>
      <c r="C2" s="117"/>
      <c r="D2" s="117"/>
      <c r="E2" s="117"/>
      <c r="F2" s="117"/>
    </row>
    <row r="3" spans="1:8" ht="16.2" thickBot="1" x14ac:dyDescent="0.35">
      <c r="A3" s="62"/>
      <c r="B3" s="62"/>
      <c r="C3" s="62"/>
      <c r="D3" s="119" t="s">
        <v>277</v>
      </c>
      <c r="E3" s="120"/>
      <c r="F3" s="121"/>
    </row>
    <row r="4" spans="1:8" ht="46.8" x14ac:dyDescent="0.3">
      <c r="A4" s="63" t="s">
        <v>60</v>
      </c>
      <c r="B4" s="64" t="s">
        <v>61</v>
      </c>
      <c r="C4" s="64" t="s">
        <v>264</v>
      </c>
      <c r="D4" s="132" t="s">
        <v>265</v>
      </c>
      <c r="E4" s="133"/>
      <c r="F4" s="134"/>
    </row>
    <row r="5" spans="1:8" ht="31.2" x14ac:dyDescent="0.3">
      <c r="A5" s="65"/>
      <c r="B5" s="66"/>
      <c r="C5" s="67"/>
      <c r="D5" s="67" t="s">
        <v>281</v>
      </c>
      <c r="E5" s="67" t="s">
        <v>274</v>
      </c>
      <c r="F5" s="68" t="s">
        <v>275</v>
      </c>
      <c r="G5" s="69"/>
      <c r="H5" s="69"/>
    </row>
    <row r="6" spans="1:8" ht="16.2" thickBot="1" x14ac:dyDescent="0.35">
      <c r="A6" s="70" t="s">
        <v>67</v>
      </c>
      <c r="B6" s="122" t="s">
        <v>68</v>
      </c>
      <c r="C6" s="123"/>
      <c r="D6" s="123"/>
      <c r="E6" s="123"/>
      <c r="F6" s="124"/>
      <c r="G6" s="71"/>
      <c r="H6" s="71"/>
    </row>
    <row r="7" spans="1:8" ht="30.45" customHeight="1" x14ac:dyDescent="0.3">
      <c r="A7" s="72" t="s">
        <v>69</v>
      </c>
      <c r="B7" s="73" t="s">
        <v>70</v>
      </c>
      <c r="C7" s="74">
        <v>0</v>
      </c>
      <c r="D7" s="75"/>
      <c r="E7" s="74"/>
      <c r="F7" s="76"/>
      <c r="G7" s="77"/>
      <c r="H7" s="77"/>
    </row>
    <row r="8" spans="1:8" ht="156" customHeight="1" x14ac:dyDescent="0.3">
      <c r="A8" s="72" t="s">
        <v>81</v>
      </c>
      <c r="B8" s="78" t="s">
        <v>82</v>
      </c>
      <c r="C8" s="79">
        <v>160000</v>
      </c>
      <c r="D8" s="75"/>
      <c r="E8" s="74"/>
      <c r="F8" s="76"/>
      <c r="G8" s="77"/>
      <c r="H8" s="77"/>
    </row>
    <row r="9" spans="1:8" ht="93.45" customHeight="1" x14ac:dyDescent="0.3">
      <c r="A9" s="72" t="s">
        <v>96</v>
      </c>
      <c r="B9" s="80" t="s">
        <v>273</v>
      </c>
      <c r="C9" s="79">
        <v>160000</v>
      </c>
      <c r="D9" s="75">
        <v>160000</v>
      </c>
      <c r="E9" s="74">
        <f>+C9-D9</f>
        <v>0</v>
      </c>
      <c r="F9" s="90">
        <f>+D9/C9</f>
        <v>1</v>
      </c>
      <c r="G9" s="77"/>
      <c r="H9" s="77"/>
    </row>
    <row r="10" spans="1:8" ht="31.2" x14ac:dyDescent="0.3">
      <c r="A10" s="72" t="s">
        <v>112</v>
      </c>
      <c r="B10" s="80" t="s">
        <v>113</v>
      </c>
      <c r="C10" s="74">
        <v>70000</v>
      </c>
      <c r="D10" s="75">
        <v>10349.69</v>
      </c>
      <c r="E10" s="74"/>
      <c r="F10" s="76"/>
      <c r="G10" s="77"/>
      <c r="H10" s="77"/>
    </row>
    <row r="11" spans="1:8" ht="15.6" x14ac:dyDescent="0.3">
      <c r="A11" s="81" t="s">
        <v>266</v>
      </c>
      <c r="B11" s="80"/>
      <c r="C11" s="74"/>
      <c r="D11" s="75"/>
      <c r="E11" s="75"/>
      <c r="F11" s="76"/>
      <c r="G11" s="77"/>
      <c r="H11" s="77"/>
    </row>
    <row r="12" spans="1:8" ht="15.6" x14ac:dyDescent="0.35">
      <c r="A12" s="125" t="s">
        <v>267</v>
      </c>
      <c r="B12" s="126"/>
      <c r="C12" s="82">
        <f>SUM(C7:C11)</f>
        <v>390000</v>
      </c>
      <c r="D12" s="82">
        <f>SUM(D7:D11)</f>
        <v>170349.69</v>
      </c>
      <c r="E12" s="82">
        <f>E7+E8+E9+E10</f>
        <v>0</v>
      </c>
      <c r="F12" s="83">
        <f>F11</f>
        <v>0</v>
      </c>
      <c r="G12" s="77"/>
      <c r="H12" s="77"/>
    </row>
    <row r="13" spans="1:8" x14ac:dyDescent="0.3">
      <c r="A13" s="84"/>
      <c r="F13" s="85"/>
    </row>
    <row r="14" spans="1:8" ht="15.6" x14ac:dyDescent="0.3">
      <c r="A14" s="86" t="s">
        <v>129</v>
      </c>
      <c r="B14" s="155" t="s">
        <v>130</v>
      </c>
      <c r="C14" s="156"/>
      <c r="D14" s="156"/>
      <c r="E14" s="156"/>
      <c r="F14" s="157"/>
      <c r="G14" s="71"/>
      <c r="H14" s="71"/>
    </row>
    <row r="15" spans="1:8" ht="124.8" x14ac:dyDescent="0.3">
      <c r="A15" s="70" t="s">
        <v>131</v>
      </c>
      <c r="B15" s="87" t="s">
        <v>132</v>
      </c>
      <c r="C15" s="74">
        <v>160000</v>
      </c>
      <c r="D15" s="74">
        <v>130669.82</v>
      </c>
      <c r="E15" s="74">
        <f>+C15-D15</f>
        <v>29330.179999999993</v>
      </c>
      <c r="F15" s="76"/>
      <c r="G15" s="77"/>
      <c r="H15" s="77"/>
    </row>
    <row r="16" spans="1:8" ht="171.6" x14ac:dyDescent="0.3">
      <c r="A16" s="70" t="s">
        <v>147</v>
      </c>
      <c r="B16" s="88" t="s">
        <v>148</v>
      </c>
      <c r="C16" s="74">
        <v>70000</v>
      </c>
      <c r="D16" s="74"/>
      <c r="E16" s="74">
        <v>0</v>
      </c>
      <c r="F16" s="76"/>
      <c r="G16" s="77"/>
      <c r="H16" s="77"/>
    </row>
    <row r="17" spans="1:8" ht="15.6" x14ac:dyDescent="0.3">
      <c r="A17" s="70" t="s">
        <v>163</v>
      </c>
      <c r="B17" s="88"/>
      <c r="C17" s="89"/>
      <c r="D17" s="74"/>
      <c r="E17" s="75"/>
      <c r="F17" s="76"/>
      <c r="G17" s="77"/>
      <c r="H17" s="77"/>
    </row>
    <row r="18" spans="1:8" ht="15.6" x14ac:dyDescent="0.3">
      <c r="A18" s="70" t="s">
        <v>172</v>
      </c>
      <c r="B18" s="88"/>
      <c r="C18" s="89"/>
      <c r="D18" s="75"/>
      <c r="E18" s="75"/>
      <c r="F18" s="76"/>
      <c r="G18" s="77"/>
      <c r="H18" s="77"/>
    </row>
    <row r="19" spans="1:8" ht="15.6" x14ac:dyDescent="0.35">
      <c r="A19" s="125" t="s">
        <v>268</v>
      </c>
      <c r="B19" s="126"/>
      <c r="C19" s="82">
        <f>SUM(C14:C18)</f>
        <v>230000</v>
      </c>
      <c r="D19" s="82">
        <f>SUM(D14:D18)</f>
        <v>130669.82</v>
      </c>
      <c r="E19" s="82">
        <f>E15+E16+E17+E18</f>
        <v>29330.179999999993</v>
      </c>
      <c r="F19" s="83">
        <f>F18</f>
        <v>0</v>
      </c>
    </row>
    <row r="20" spans="1:8" x14ac:dyDescent="0.3">
      <c r="A20" s="84"/>
      <c r="F20" s="85"/>
    </row>
    <row r="21" spans="1:8" ht="16.2" thickBot="1" x14ac:dyDescent="0.35">
      <c r="A21" s="145" t="s">
        <v>259</v>
      </c>
      <c r="B21" s="146"/>
      <c r="C21" s="100">
        <v>100000</v>
      </c>
      <c r="D21" s="100">
        <v>37939.83</v>
      </c>
      <c r="E21" s="101">
        <f>+C21-D21</f>
        <v>62060.17</v>
      </c>
      <c r="F21" s="102">
        <f>+D21/C21</f>
        <v>0.37939830000000002</v>
      </c>
    </row>
    <row r="22" spans="1:8" ht="15" thickBot="1" x14ac:dyDescent="0.35">
      <c r="B22" s="147" t="s">
        <v>269</v>
      </c>
      <c r="C22" s="148"/>
      <c r="D22" s="149"/>
      <c r="E22" s="149"/>
      <c r="F22" s="150"/>
    </row>
    <row r="23" spans="1:8" ht="15.6" x14ac:dyDescent="0.3">
      <c r="B23" s="151"/>
      <c r="C23" s="153" t="s">
        <v>264</v>
      </c>
      <c r="D23" s="93" t="s">
        <v>276</v>
      </c>
      <c r="E23" s="143" t="s">
        <v>274</v>
      </c>
      <c r="F23" s="144"/>
    </row>
    <row r="24" spans="1:8" ht="15.6" x14ac:dyDescent="0.3">
      <c r="B24" s="152"/>
      <c r="C24" s="154"/>
      <c r="D24" s="94"/>
      <c r="E24" s="141"/>
      <c r="F24" s="142"/>
    </row>
    <row r="25" spans="1:8" ht="15.6" x14ac:dyDescent="0.3">
      <c r="B25" s="103" t="s">
        <v>270</v>
      </c>
      <c r="C25" s="91">
        <f>C21+C19+C12</f>
        <v>720000</v>
      </c>
      <c r="D25" s="109">
        <f>D21+D19+D12</f>
        <v>338959.34</v>
      </c>
      <c r="E25" s="139">
        <f>+C25-D25</f>
        <v>381040.66</v>
      </c>
      <c r="F25" s="140"/>
    </row>
    <row r="26" spans="1:8" ht="15.6" x14ac:dyDescent="0.3">
      <c r="B26" s="103" t="s">
        <v>263</v>
      </c>
      <c r="C26" s="91">
        <f>+C25*7%</f>
        <v>50400.000000000007</v>
      </c>
      <c r="D26" s="95">
        <f>+D25*7%</f>
        <v>23727.153800000004</v>
      </c>
      <c r="E26" s="137">
        <f>+E25*7%</f>
        <v>26672.8462</v>
      </c>
      <c r="F26" s="138"/>
    </row>
    <row r="27" spans="1:8" ht="18.600000000000001" thickBot="1" x14ac:dyDescent="0.4">
      <c r="B27" s="104" t="s">
        <v>29</v>
      </c>
      <c r="C27" s="92">
        <f t="shared" ref="C27:E27" si="0">C26+C25</f>
        <v>770400</v>
      </c>
      <c r="D27" s="96">
        <f t="shared" si="0"/>
        <v>362686.49380000005</v>
      </c>
      <c r="E27" s="135">
        <f t="shared" si="0"/>
        <v>407713.50619999995</v>
      </c>
      <c r="F27" s="136"/>
    </row>
    <row r="28" spans="1:8" ht="15" thickBot="1" x14ac:dyDescent="0.35">
      <c r="B28" s="97"/>
      <c r="C28" s="98"/>
      <c r="D28" s="97"/>
      <c r="E28" s="98"/>
      <c r="F28" s="99"/>
    </row>
    <row r="29" spans="1:8" ht="16.2" thickBot="1" x14ac:dyDescent="0.35">
      <c r="B29" s="127" t="s">
        <v>271</v>
      </c>
      <c r="C29" s="128"/>
      <c r="D29" s="129">
        <f>+D27/C27</f>
        <v>0.47077686111111117</v>
      </c>
      <c r="E29" s="130"/>
      <c r="F29" s="131"/>
    </row>
  </sheetData>
  <mergeCells count="19">
    <mergeCell ref="B29:C29"/>
    <mergeCell ref="D29:F29"/>
    <mergeCell ref="D4:F4"/>
    <mergeCell ref="E27:F27"/>
    <mergeCell ref="E26:F26"/>
    <mergeCell ref="E25:F25"/>
    <mergeCell ref="E24:F24"/>
    <mergeCell ref="E23:F23"/>
    <mergeCell ref="A19:B19"/>
    <mergeCell ref="A21:B21"/>
    <mergeCell ref="B22:F22"/>
    <mergeCell ref="B23:B24"/>
    <mergeCell ref="C23:C24"/>
    <mergeCell ref="B14:F14"/>
    <mergeCell ref="A1:F1"/>
    <mergeCell ref="A2:F2"/>
    <mergeCell ref="D3:F3"/>
    <mergeCell ref="B6:F6"/>
    <mergeCell ref="A12:B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L68"/>
  <sheetViews>
    <sheetView topLeftCell="B1" workbookViewId="0">
      <selection activeCell="E13" sqref="E13:L13 E46:L46 E63:L63"/>
      <pivotSelection pane="bottomRight" showHeader="1" extendable="1" axis="axisRow" dimension="4" start="8" max="9" activeRow="12" activeCol="4" previousRow="12" previousCol="4" click="1" r:id="rId1">
        <pivotArea dataOnly="0" outline="0" fieldPosition="0">
          <references count="1">
            <reference field="14" count="0" defaultSubtotal="1"/>
          </references>
        </pivotArea>
      </pivotSelection>
    </sheetView>
  </sheetViews>
  <sheetFormatPr defaultColWidth="8.77734375" defaultRowHeight="14.4" x14ac:dyDescent="0.3"/>
  <cols>
    <col min="1" max="1" width="15.6640625" customWidth="1"/>
    <col min="2" max="2" width="14.109375" customWidth="1"/>
    <col min="3" max="3" width="14.6640625" customWidth="1"/>
    <col min="4" max="4" width="16.44140625" customWidth="1"/>
    <col min="5" max="5" width="16.33203125" customWidth="1"/>
    <col min="6" max="6" width="17" customWidth="1"/>
    <col min="7" max="7" width="31.109375" customWidth="1"/>
    <col min="8" max="8" width="34.33203125" customWidth="1"/>
    <col min="10" max="10" width="0" hidden="1" customWidth="1"/>
    <col min="11" max="11" width="17.33203125" hidden="1" customWidth="1"/>
    <col min="12" max="12" width="10.33203125" style="53" bestFit="1" customWidth="1"/>
  </cols>
  <sheetData>
    <row r="3" spans="1:12" x14ac:dyDescent="0.3">
      <c r="A3" s="1" t="s">
        <v>26</v>
      </c>
    </row>
    <row r="4" spans="1:12" x14ac:dyDescent="0.3">
      <c r="A4" s="1" t="s">
        <v>8</v>
      </c>
      <c r="B4" s="1" t="s">
        <v>4</v>
      </c>
      <c r="C4" s="1" t="s">
        <v>2</v>
      </c>
      <c r="D4" s="1" t="s">
        <v>3</v>
      </c>
      <c r="E4" s="1" t="s">
        <v>5</v>
      </c>
      <c r="F4" s="1" t="s">
        <v>1</v>
      </c>
      <c r="G4" s="1" t="s">
        <v>6</v>
      </c>
      <c r="H4" s="1" t="s">
        <v>7</v>
      </c>
      <c r="I4" s="1" t="s">
        <v>27</v>
      </c>
      <c r="J4" s="1" t="s">
        <v>28</v>
      </c>
      <c r="K4" s="1" t="s">
        <v>0</v>
      </c>
      <c r="L4" s="53" t="s">
        <v>29</v>
      </c>
    </row>
    <row r="5" spans="1:12" x14ac:dyDescent="0.3">
      <c r="A5">
        <v>2020</v>
      </c>
      <c r="B5">
        <v>120823</v>
      </c>
      <c r="C5">
        <v>30000</v>
      </c>
      <c r="D5">
        <v>11363</v>
      </c>
      <c r="E5" t="s">
        <v>9</v>
      </c>
      <c r="F5">
        <v>72815</v>
      </c>
      <c r="G5" t="s">
        <v>10</v>
      </c>
      <c r="H5" t="s">
        <v>11</v>
      </c>
      <c r="I5" t="s">
        <v>24</v>
      </c>
      <c r="L5" s="53">
        <v>2300.23</v>
      </c>
    </row>
    <row r="6" spans="1:12" x14ac:dyDescent="0.3">
      <c r="H6" t="s">
        <v>33</v>
      </c>
      <c r="L6" s="53">
        <v>2300.23</v>
      </c>
    </row>
    <row r="7" spans="1:12" x14ac:dyDescent="0.3">
      <c r="G7" t="s">
        <v>34</v>
      </c>
      <c r="L7" s="53">
        <v>2300.23</v>
      </c>
    </row>
    <row r="8" spans="1:12" x14ac:dyDescent="0.3">
      <c r="F8" t="s">
        <v>35</v>
      </c>
      <c r="L8" s="53">
        <v>2300.23</v>
      </c>
    </row>
    <row r="9" spans="1:12" x14ac:dyDescent="0.3">
      <c r="F9">
        <v>75105</v>
      </c>
      <c r="G9" t="s">
        <v>23</v>
      </c>
      <c r="H9" t="s">
        <v>17</v>
      </c>
      <c r="I9" t="s">
        <v>24</v>
      </c>
      <c r="L9" s="53">
        <v>161.02000000000001</v>
      </c>
    </row>
    <row r="10" spans="1:12" x14ac:dyDescent="0.3">
      <c r="H10" t="s">
        <v>36</v>
      </c>
      <c r="L10" s="53">
        <v>161.02000000000001</v>
      </c>
    </row>
    <row r="11" spans="1:12" x14ac:dyDescent="0.3">
      <c r="G11" t="s">
        <v>30</v>
      </c>
      <c r="L11" s="53">
        <v>161.02000000000001</v>
      </c>
    </row>
    <row r="12" spans="1:12" x14ac:dyDescent="0.3">
      <c r="F12" t="s">
        <v>37</v>
      </c>
      <c r="L12" s="53">
        <v>161.02000000000001</v>
      </c>
    </row>
    <row r="13" spans="1:12" x14ac:dyDescent="0.3">
      <c r="E13" t="s">
        <v>38</v>
      </c>
      <c r="L13" s="53">
        <v>2461.25</v>
      </c>
    </row>
    <row r="14" spans="1:12" x14ac:dyDescent="0.3">
      <c r="D14" t="s">
        <v>31</v>
      </c>
      <c r="L14" s="53">
        <v>2461.25</v>
      </c>
    </row>
    <row r="15" spans="1:12" x14ac:dyDescent="0.3">
      <c r="C15" t="s">
        <v>39</v>
      </c>
      <c r="L15" s="53">
        <v>2461.25</v>
      </c>
    </row>
    <row r="16" spans="1:12" x14ac:dyDescent="0.3">
      <c r="B16" t="s">
        <v>40</v>
      </c>
      <c r="L16" s="53">
        <v>2461.25</v>
      </c>
    </row>
    <row r="17" spans="1:12" x14ac:dyDescent="0.3">
      <c r="A17" t="s">
        <v>41</v>
      </c>
      <c r="L17" s="53">
        <v>2461.25</v>
      </c>
    </row>
    <row r="18" spans="1:12" x14ac:dyDescent="0.3">
      <c r="A18">
        <v>2021</v>
      </c>
      <c r="B18">
        <v>120823</v>
      </c>
      <c r="C18">
        <v>30000</v>
      </c>
      <c r="D18">
        <v>11363</v>
      </c>
      <c r="E18" t="s">
        <v>14</v>
      </c>
      <c r="F18">
        <v>63515</v>
      </c>
      <c r="G18" t="s">
        <v>15</v>
      </c>
      <c r="H18" t="s">
        <v>16</v>
      </c>
      <c r="I18" t="s">
        <v>25</v>
      </c>
      <c r="L18" s="53">
        <v>1200</v>
      </c>
    </row>
    <row r="19" spans="1:12" x14ac:dyDescent="0.3">
      <c r="H19" t="s">
        <v>42</v>
      </c>
      <c r="L19" s="53">
        <v>1200</v>
      </c>
    </row>
    <row r="20" spans="1:12" x14ac:dyDescent="0.3">
      <c r="G20" t="s">
        <v>43</v>
      </c>
      <c r="L20" s="53">
        <v>1200</v>
      </c>
    </row>
    <row r="21" spans="1:12" x14ac:dyDescent="0.3">
      <c r="F21" t="s">
        <v>44</v>
      </c>
      <c r="L21" s="53">
        <v>1200</v>
      </c>
    </row>
    <row r="22" spans="1:12" x14ac:dyDescent="0.3">
      <c r="F22">
        <v>63520</v>
      </c>
      <c r="G22" t="s">
        <v>15</v>
      </c>
      <c r="H22" t="s">
        <v>16</v>
      </c>
      <c r="I22" t="s">
        <v>25</v>
      </c>
      <c r="L22" s="53">
        <v>2800</v>
      </c>
    </row>
    <row r="23" spans="1:12" x14ac:dyDescent="0.3">
      <c r="H23" t="s">
        <v>42</v>
      </c>
      <c r="L23" s="53">
        <v>2800</v>
      </c>
    </row>
    <row r="24" spans="1:12" x14ac:dyDescent="0.3">
      <c r="G24" t="s">
        <v>43</v>
      </c>
      <c r="L24" s="53">
        <v>2800</v>
      </c>
    </row>
    <row r="25" spans="1:12" x14ac:dyDescent="0.3">
      <c r="F25" t="s">
        <v>45</v>
      </c>
      <c r="L25" s="53">
        <v>2800</v>
      </c>
    </row>
    <row r="26" spans="1:12" x14ac:dyDescent="0.3">
      <c r="F26">
        <v>64307</v>
      </c>
      <c r="G26" t="s">
        <v>23</v>
      </c>
      <c r="H26" s="2" t="s">
        <v>20</v>
      </c>
      <c r="I26" s="2" t="s">
        <v>25</v>
      </c>
      <c r="L26" s="53">
        <v>7560</v>
      </c>
    </row>
    <row r="27" spans="1:12" x14ac:dyDescent="0.3">
      <c r="H27" s="2" t="s">
        <v>46</v>
      </c>
      <c r="I27" s="2"/>
      <c r="J27" s="2"/>
      <c r="K27" s="2"/>
      <c r="L27" s="54">
        <v>7560</v>
      </c>
    </row>
    <row r="28" spans="1:12" x14ac:dyDescent="0.3">
      <c r="G28" t="s">
        <v>30</v>
      </c>
      <c r="L28" s="53">
        <v>7560</v>
      </c>
    </row>
    <row r="29" spans="1:12" x14ac:dyDescent="0.3">
      <c r="F29" t="s">
        <v>47</v>
      </c>
      <c r="L29" s="53">
        <v>7560</v>
      </c>
    </row>
    <row r="30" spans="1:12" x14ac:dyDescent="0.3">
      <c r="F30">
        <v>64308</v>
      </c>
      <c r="G30" t="s">
        <v>23</v>
      </c>
      <c r="H30" s="2" t="s">
        <v>19</v>
      </c>
      <c r="I30" s="2" t="s">
        <v>25</v>
      </c>
      <c r="L30" s="53">
        <v>11975.62</v>
      </c>
    </row>
    <row r="31" spans="1:12" x14ac:dyDescent="0.3">
      <c r="H31" s="2" t="s">
        <v>48</v>
      </c>
      <c r="I31" s="2"/>
      <c r="J31" s="2"/>
      <c r="K31" s="2"/>
      <c r="L31" s="54">
        <v>11975.62</v>
      </c>
    </row>
    <row r="32" spans="1:12" x14ac:dyDescent="0.3">
      <c r="G32" t="s">
        <v>30</v>
      </c>
      <c r="L32" s="53">
        <v>11975.62</v>
      </c>
    </row>
    <row r="33" spans="5:12" x14ac:dyDescent="0.3">
      <c r="F33" t="s">
        <v>49</v>
      </c>
      <c r="L33" s="53">
        <v>11975.62</v>
      </c>
    </row>
    <row r="34" spans="5:12" x14ac:dyDescent="0.3">
      <c r="F34">
        <v>71635</v>
      </c>
      <c r="G34" t="s">
        <v>23</v>
      </c>
      <c r="H34" t="s">
        <v>18</v>
      </c>
      <c r="I34" t="s">
        <v>25</v>
      </c>
      <c r="L34" s="53">
        <v>94.51</v>
      </c>
    </row>
    <row r="35" spans="5:12" x14ac:dyDescent="0.3">
      <c r="H35" t="s">
        <v>50</v>
      </c>
      <c r="L35" s="53">
        <v>94.51</v>
      </c>
    </row>
    <row r="36" spans="5:12" x14ac:dyDescent="0.3">
      <c r="G36" t="s">
        <v>30</v>
      </c>
      <c r="L36" s="53">
        <v>94.51</v>
      </c>
    </row>
    <row r="37" spans="5:12" x14ac:dyDescent="0.3">
      <c r="F37" t="s">
        <v>51</v>
      </c>
      <c r="L37" s="53">
        <v>94.51</v>
      </c>
    </row>
    <row r="38" spans="5:12" x14ac:dyDescent="0.3">
      <c r="F38">
        <v>74515</v>
      </c>
      <c r="G38" t="s">
        <v>15</v>
      </c>
      <c r="H38" t="s">
        <v>16</v>
      </c>
      <c r="I38" t="s">
        <v>25</v>
      </c>
      <c r="L38" s="53">
        <v>0</v>
      </c>
    </row>
    <row r="39" spans="5:12" x14ac:dyDescent="0.3">
      <c r="H39" t="s">
        <v>42</v>
      </c>
      <c r="L39" s="53">
        <v>0</v>
      </c>
    </row>
    <row r="40" spans="5:12" x14ac:dyDescent="0.3">
      <c r="G40" t="s">
        <v>43</v>
      </c>
      <c r="L40" s="53">
        <v>0</v>
      </c>
    </row>
    <row r="41" spans="5:12" x14ac:dyDescent="0.3">
      <c r="F41" t="s">
        <v>52</v>
      </c>
      <c r="L41" s="53">
        <v>0</v>
      </c>
    </row>
    <row r="42" spans="5:12" x14ac:dyDescent="0.3">
      <c r="F42">
        <v>75105</v>
      </c>
      <c r="G42" t="s">
        <v>23</v>
      </c>
      <c r="H42" t="s">
        <v>21</v>
      </c>
      <c r="I42" t="s">
        <v>25</v>
      </c>
      <c r="L42" s="53">
        <v>1654.1100000000001</v>
      </c>
    </row>
    <row r="43" spans="5:12" x14ac:dyDescent="0.3">
      <c r="H43" t="s">
        <v>53</v>
      </c>
      <c r="L43" s="53">
        <v>1654.1100000000001</v>
      </c>
    </row>
    <row r="44" spans="5:12" x14ac:dyDescent="0.3">
      <c r="G44" t="s">
        <v>30</v>
      </c>
      <c r="L44" s="53">
        <v>1654.1100000000001</v>
      </c>
    </row>
    <row r="45" spans="5:12" x14ac:dyDescent="0.3">
      <c r="F45" t="s">
        <v>37</v>
      </c>
      <c r="L45" s="53">
        <v>1654.1100000000001</v>
      </c>
    </row>
    <row r="46" spans="5:12" x14ac:dyDescent="0.3">
      <c r="E46" t="s">
        <v>32</v>
      </c>
      <c r="L46" s="53">
        <v>25284.240000000002</v>
      </c>
    </row>
    <row r="47" spans="5:12" x14ac:dyDescent="0.3">
      <c r="E47" t="s">
        <v>9</v>
      </c>
      <c r="F47">
        <v>72210</v>
      </c>
      <c r="G47" t="s">
        <v>10</v>
      </c>
      <c r="H47" t="s">
        <v>13</v>
      </c>
      <c r="I47" t="s">
        <v>25</v>
      </c>
      <c r="L47" s="53">
        <v>278.04000000000002</v>
      </c>
    </row>
    <row r="48" spans="5:12" x14ac:dyDescent="0.3">
      <c r="H48" t="s">
        <v>54</v>
      </c>
      <c r="L48" s="53">
        <v>278.04000000000002</v>
      </c>
    </row>
    <row r="49" spans="4:12" x14ac:dyDescent="0.3">
      <c r="G49" t="s">
        <v>34</v>
      </c>
      <c r="L49" s="53">
        <v>278.04000000000002</v>
      </c>
    </row>
    <row r="50" spans="4:12" x14ac:dyDescent="0.3">
      <c r="F50" t="s">
        <v>55</v>
      </c>
      <c r="L50" s="53">
        <v>278.04000000000002</v>
      </c>
    </row>
    <row r="51" spans="4:12" x14ac:dyDescent="0.3">
      <c r="F51">
        <v>72405</v>
      </c>
      <c r="G51" t="s">
        <v>10</v>
      </c>
      <c r="H51" t="s">
        <v>12</v>
      </c>
      <c r="I51" t="s">
        <v>25</v>
      </c>
      <c r="L51" s="53">
        <v>602.77</v>
      </c>
    </row>
    <row r="52" spans="4:12" x14ac:dyDescent="0.3">
      <c r="H52" t="s">
        <v>56</v>
      </c>
      <c r="L52" s="53">
        <v>602.77</v>
      </c>
    </row>
    <row r="53" spans="4:12" x14ac:dyDescent="0.3">
      <c r="G53" t="s">
        <v>34</v>
      </c>
      <c r="L53" s="53">
        <v>602.77</v>
      </c>
    </row>
    <row r="54" spans="4:12" x14ac:dyDescent="0.3">
      <c r="F54" t="s">
        <v>57</v>
      </c>
      <c r="L54" s="53">
        <v>602.77</v>
      </c>
    </row>
    <row r="55" spans="4:12" x14ac:dyDescent="0.3">
      <c r="F55">
        <v>72805</v>
      </c>
      <c r="G55" t="s">
        <v>10</v>
      </c>
      <c r="H55" t="s">
        <v>13</v>
      </c>
      <c r="I55" t="s">
        <v>25</v>
      </c>
      <c r="L55" s="53">
        <v>0</v>
      </c>
    </row>
    <row r="56" spans="4:12" x14ac:dyDescent="0.3">
      <c r="H56" t="s">
        <v>54</v>
      </c>
      <c r="L56" s="53">
        <v>0</v>
      </c>
    </row>
    <row r="57" spans="4:12" x14ac:dyDescent="0.3">
      <c r="G57" t="s">
        <v>34</v>
      </c>
      <c r="L57" s="53">
        <v>0</v>
      </c>
    </row>
    <row r="58" spans="4:12" x14ac:dyDescent="0.3">
      <c r="F58" t="s">
        <v>58</v>
      </c>
      <c r="L58" s="53">
        <v>0</v>
      </c>
    </row>
    <row r="59" spans="4:12" x14ac:dyDescent="0.3">
      <c r="F59">
        <v>75105</v>
      </c>
      <c r="G59" t="s">
        <v>23</v>
      </c>
      <c r="H59" t="s">
        <v>21</v>
      </c>
      <c r="I59" t="s">
        <v>25</v>
      </c>
      <c r="L59" s="53">
        <v>61.65</v>
      </c>
    </row>
    <row r="60" spans="4:12" x14ac:dyDescent="0.3">
      <c r="H60" t="s">
        <v>53</v>
      </c>
      <c r="L60" s="53">
        <v>61.65</v>
      </c>
    </row>
    <row r="61" spans="4:12" x14ac:dyDescent="0.3">
      <c r="G61" t="s">
        <v>30</v>
      </c>
      <c r="L61" s="53">
        <v>61.65</v>
      </c>
    </row>
    <row r="62" spans="4:12" x14ac:dyDescent="0.3">
      <c r="F62" t="s">
        <v>37</v>
      </c>
      <c r="L62" s="53">
        <v>61.65</v>
      </c>
    </row>
    <row r="63" spans="4:12" x14ac:dyDescent="0.3">
      <c r="E63" t="s">
        <v>38</v>
      </c>
      <c r="L63" s="53">
        <v>942.45999999999992</v>
      </c>
    </row>
    <row r="64" spans="4:12" x14ac:dyDescent="0.3">
      <c r="D64" t="s">
        <v>31</v>
      </c>
      <c r="L64" s="53">
        <v>26226.700000000004</v>
      </c>
    </row>
    <row r="65" spans="1:12" x14ac:dyDescent="0.3">
      <c r="C65" t="s">
        <v>39</v>
      </c>
      <c r="L65" s="53">
        <v>26226.700000000004</v>
      </c>
    </row>
    <row r="66" spans="1:12" x14ac:dyDescent="0.3">
      <c r="B66" t="s">
        <v>40</v>
      </c>
      <c r="L66" s="53">
        <v>26226.700000000004</v>
      </c>
    </row>
    <row r="67" spans="1:12" x14ac:dyDescent="0.3">
      <c r="A67" t="s">
        <v>59</v>
      </c>
      <c r="L67" s="53">
        <v>26226.700000000004</v>
      </c>
    </row>
    <row r="68" spans="1:12" x14ac:dyDescent="0.3">
      <c r="A68" t="s">
        <v>22</v>
      </c>
      <c r="L68" s="53">
        <v>28687.950000000004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004B8AA681F64CA0B28140AED381F9" ma:contentTypeVersion="13" ma:contentTypeDescription="Create a new document." ma:contentTypeScope="" ma:versionID="0d30d7458b102174decebcca98a137fe">
  <xsd:schema xmlns:xsd="http://www.w3.org/2001/XMLSchema" xmlns:xs="http://www.w3.org/2001/XMLSchema" xmlns:p="http://schemas.microsoft.com/office/2006/metadata/properties" xmlns:ns3="44522a01-64ff-4d19-b402-40f532ecd955" xmlns:ns4="8ba7ad9a-7d03-40ba-b9fa-4974a273a7ff" targetNamespace="http://schemas.microsoft.com/office/2006/metadata/properties" ma:root="true" ma:fieldsID="3896ffc46c45c99d6b9b219fac3fede1" ns3:_="" ns4:_="">
    <xsd:import namespace="44522a01-64ff-4d19-b402-40f532ecd955"/>
    <xsd:import namespace="8ba7ad9a-7d03-40ba-b9fa-4974a273a7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22a01-64ff-4d19-b402-40f532ecd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a7ad9a-7d03-40ba-b9fa-4974a273a7f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EA6809-30A1-494F-8827-1CD813B236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22a01-64ff-4d19-b402-40f532ecd955"/>
    <ds:schemaRef ds:uri="8ba7ad9a-7d03-40ba-b9fa-4974a273a7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8713BF-04A6-49E7-B0ED-EF979BF49F6A}">
  <ds:schemaRefs>
    <ds:schemaRef ds:uri="http://schemas.microsoft.com/sharepoint/v3/contenttype/forms"/>
  </ds:schemaRefs>
</ds:datastoreItem>
</file>

<file path=customXml/itemProps3.xml><?xml version="1.0" encoding="utf-8"?>
<ds:datastoreItem xmlns:ds="http://schemas.openxmlformats.org/officeDocument/2006/customXml" ds:itemID="{DCEE800B-2E41-43EF-84A2-D780F507030A}">
  <ds:schemaRefs>
    <ds:schemaRef ds:uri="44522a01-64ff-4d19-b402-40f532ecd95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ba7ad9a-7d03-40ba-b9fa-4974a273a7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Rapport 31 oct</vt:lpstr>
      <vt:lpstr>Taux de décaissement</vt:lpstr>
      <vt:lpstr>AAA Juin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Joseph</dc:creator>
  <cp:lastModifiedBy>Tony Koueme</cp:lastModifiedBy>
  <dcterms:created xsi:type="dcterms:W3CDTF">2021-06-07T20:40:01Z</dcterms:created>
  <dcterms:modified xsi:type="dcterms:W3CDTF">2021-12-03T14:41:46Z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0x0101006C004B8AA681F64CA0B28140AED381F9</vt:lpwstr>
  </property>
</Properties>
</file>