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SHIMURA\OneDrive - UNHCR\Documents\"/>
    </mc:Choice>
  </mc:AlternateContent>
  <xr:revisionPtr revIDLastSave="0" documentId="8_{7B362EDB-ECF9-490E-BDC5-1710B5BF8860}" xr6:coauthVersionLast="46" xr6:coauthVersionMax="46" xr10:uidLastSave="{00000000-0000-0000-0000-000000000000}"/>
  <bookViews>
    <workbookView xWindow="-120" yWindow="-120" windowWidth="29040" windowHeight="15840" xr2:uid="{00000000-000D-0000-FFFF-FFFF00000000}"/>
  </bookViews>
  <sheets>
    <sheet name="1) Tableau budgétaire 1" sheetId="1" r:id="rId1"/>
    <sheet name="Calcul % GEWE" sheetId="8"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8" l="1"/>
  <c r="C98" i="8"/>
  <c r="C97" i="8"/>
  <c r="C95" i="8"/>
  <c r="C94" i="8"/>
  <c r="C93" i="8"/>
  <c r="C92" i="8"/>
  <c r="C91" i="8"/>
  <c r="C90" i="8"/>
  <c r="C89" i="8"/>
  <c r="C88" i="8"/>
  <c r="C87" i="8"/>
  <c r="C85" i="8"/>
  <c r="C84" i="8"/>
  <c r="C83" i="8"/>
  <c r="C82" i="8"/>
  <c r="C81" i="8"/>
  <c r="C80" i="8"/>
  <c r="C77" i="8"/>
  <c r="C75" i="8"/>
  <c r="C74" i="8"/>
  <c r="C73" i="8"/>
  <c r="C72" i="8"/>
  <c r="C71" i="8"/>
  <c r="C70" i="8"/>
  <c r="C67" i="8"/>
  <c r="C65" i="8"/>
  <c r="C64" i="8"/>
  <c r="C63" i="8"/>
  <c r="C62" i="8"/>
  <c r="C61" i="8"/>
  <c r="C57" i="8"/>
  <c r="C56" i="8"/>
  <c r="C55" i="8"/>
  <c r="C53" i="8"/>
  <c r="C52" i="8"/>
  <c r="C51" i="8"/>
  <c r="C50" i="8"/>
  <c r="C49" i="8"/>
  <c r="C48" i="8"/>
  <c r="C47" i="8"/>
  <c r="C46" i="8"/>
  <c r="C45" i="8"/>
  <c r="C43" i="8"/>
  <c r="C42" i="8"/>
  <c r="C41" i="8"/>
  <c r="C40" i="8"/>
  <c r="C39" i="8"/>
  <c r="C35" i="8"/>
  <c r="C33" i="8"/>
  <c r="C32" i="8"/>
  <c r="C25" i="8"/>
  <c r="C23" i="8"/>
  <c r="C22" i="8"/>
  <c r="C21" i="8"/>
  <c r="C20" i="8"/>
  <c r="C19" i="8"/>
  <c r="K102" i="1" l="1"/>
  <c r="I184" i="1" l="1"/>
  <c r="L187" i="1"/>
  <c r="K187" i="1"/>
  <c r="N186" i="1"/>
  <c r="M185" i="1"/>
  <c r="I185" i="1" s="1"/>
  <c r="M186" i="1"/>
  <c r="I186" i="1" s="1"/>
  <c r="M183" i="1"/>
  <c r="I183" i="1" s="1"/>
  <c r="L170" i="1"/>
  <c r="K170" i="1"/>
  <c r="L160" i="1"/>
  <c r="K160" i="1"/>
  <c r="L150" i="1"/>
  <c r="K150" i="1"/>
  <c r="L118" i="1"/>
  <c r="K118" i="1"/>
  <c r="L108" i="1"/>
  <c r="K108" i="1"/>
  <c r="L86" i="1"/>
  <c r="K86" i="1"/>
  <c r="L76" i="1"/>
  <c r="K76" i="1"/>
  <c r="L66" i="1"/>
  <c r="K66" i="1"/>
  <c r="L44" i="1"/>
  <c r="K44" i="1"/>
  <c r="L34" i="1"/>
  <c r="K34" i="1"/>
  <c r="M163" i="1"/>
  <c r="C163" i="8" s="1"/>
  <c r="M164" i="1"/>
  <c r="M162" i="1"/>
  <c r="C162" i="8" s="1"/>
  <c r="M153" i="1"/>
  <c r="C153" i="8" s="1"/>
  <c r="M152" i="1"/>
  <c r="M145" i="1"/>
  <c r="C145" i="8" s="1"/>
  <c r="M144" i="1"/>
  <c r="C144" i="8" s="1"/>
  <c r="M143" i="1"/>
  <c r="M142" i="1"/>
  <c r="C142" i="8" s="1"/>
  <c r="M112" i="1"/>
  <c r="M111" i="1"/>
  <c r="M110" i="1"/>
  <c r="M102" i="1"/>
  <c r="M101" i="1"/>
  <c r="C101" i="8" s="1"/>
  <c r="M100" i="1"/>
  <c r="M79" i="1"/>
  <c r="M78" i="1"/>
  <c r="M69" i="1"/>
  <c r="M68" i="1"/>
  <c r="M59" i="1"/>
  <c r="M60" i="1"/>
  <c r="M58" i="1"/>
  <c r="M38" i="1"/>
  <c r="M37" i="1"/>
  <c r="C37" i="8" s="1"/>
  <c r="M36" i="1"/>
  <c r="M31" i="1"/>
  <c r="M30" i="1"/>
  <c r="N29" i="1"/>
  <c r="M29" i="1"/>
  <c r="M28" i="1"/>
  <c r="M27" i="1"/>
  <c r="C27" i="8" s="1"/>
  <c r="M26" i="1"/>
  <c r="L24" i="1"/>
  <c r="K24" i="1"/>
  <c r="N18" i="1"/>
  <c r="M18" i="1"/>
  <c r="C18" i="8" s="1"/>
  <c r="M17" i="1"/>
  <c r="C17" i="8" s="1"/>
  <c r="M16" i="1"/>
  <c r="N31" i="1" l="1"/>
  <c r="C31" i="8"/>
  <c r="N69" i="1"/>
  <c r="C69" i="8"/>
  <c r="N112" i="1"/>
  <c r="C112" i="8"/>
  <c r="I164" i="1"/>
  <c r="C164" i="8"/>
  <c r="N30" i="1"/>
  <c r="C30" i="8"/>
  <c r="N68" i="1"/>
  <c r="C68" i="8"/>
  <c r="N111" i="1"/>
  <c r="C111" i="8"/>
  <c r="N36" i="1"/>
  <c r="C36" i="8"/>
  <c r="N78" i="1"/>
  <c r="C78" i="8"/>
  <c r="N185" i="1"/>
  <c r="I79" i="1"/>
  <c r="C79" i="8"/>
  <c r="N143" i="1"/>
  <c r="C143" i="8"/>
  <c r="N38" i="1"/>
  <c r="C38" i="8"/>
  <c r="I100" i="1"/>
  <c r="C100" i="8"/>
  <c r="M187" i="1"/>
  <c r="I187" i="1" s="1"/>
  <c r="N26" i="1"/>
  <c r="C26" i="8"/>
  <c r="I16" i="1"/>
  <c r="C16" i="8"/>
  <c r="N58" i="1"/>
  <c r="C58" i="8"/>
  <c r="I29" i="1"/>
  <c r="C29" i="8"/>
  <c r="I60" i="1"/>
  <c r="C60" i="8"/>
  <c r="I102" i="1"/>
  <c r="C102" i="8"/>
  <c r="I152" i="1"/>
  <c r="C152" i="8"/>
  <c r="I28" i="1"/>
  <c r="C28" i="8"/>
  <c r="I59" i="1"/>
  <c r="C59" i="8"/>
  <c r="I110" i="1"/>
  <c r="C110" i="8"/>
  <c r="I18" i="1"/>
  <c r="I36" i="1"/>
  <c r="I69" i="1"/>
  <c r="N16" i="1"/>
  <c r="I153" i="1"/>
  <c r="M160" i="1"/>
  <c r="I160" i="1" s="1"/>
  <c r="I26" i="1"/>
  <c r="M24" i="1"/>
  <c r="N183" i="1"/>
  <c r="N79" i="1"/>
  <c r="M76" i="1"/>
  <c r="I76" i="1" s="1"/>
  <c r="N59" i="1"/>
  <c r="I58" i="1"/>
  <c r="I68" i="1"/>
  <c r="I78" i="1"/>
  <c r="M86" i="1"/>
  <c r="N60" i="1"/>
  <c r="M66" i="1"/>
  <c r="I112" i="1"/>
  <c r="I111" i="1"/>
  <c r="M118" i="1"/>
  <c r="M108" i="1"/>
  <c r="I101" i="1"/>
  <c r="M44" i="1"/>
  <c r="I44" i="1" s="1"/>
  <c r="I38" i="1"/>
  <c r="I37" i="1"/>
  <c r="N37" i="1"/>
  <c r="I31" i="1"/>
  <c r="I30" i="1"/>
  <c r="N28" i="1"/>
  <c r="M34" i="1"/>
  <c r="I34" i="1" s="1"/>
  <c r="I27" i="1"/>
  <c r="N27" i="1"/>
  <c r="I17" i="1"/>
  <c r="N17" i="1"/>
  <c r="K196" i="1"/>
  <c r="I163" i="1"/>
  <c r="I162" i="1"/>
  <c r="M170" i="1"/>
  <c r="L196" i="1"/>
  <c r="I145" i="1"/>
  <c r="I144" i="1"/>
  <c r="M150" i="1"/>
  <c r="I143" i="1"/>
  <c r="I142" i="1"/>
  <c r="E47" i="5"/>
  <c r="D36" i="5"/>
  <c r="I24" i="1" l="1"/>
  <c r="I86" i="1"/>
  <c r="I66" i="1"/>
  <c r="I118" i="1"/>
  <c r="I108" i="1"/>
  <c r="M196" i="1"/>
  <c r="I170" i="1"/>
  <c r="I150" i="1"/>
  <c r="G144" i="1"/>
  <c r="N144" i="1" s="1"/>
  <c r="G164" i="1" l="1"/>
  <c r="N164" i="1" s="1"/>
  <c r="G163" i="1"/>
  <c r="N163" i="1" s="1"/>
  <c r="G162" i="1"/>
  <c r="N162" i="1" s="1"/>
  <c r="G153" i="1"/>
  <c r="N153" i="1" s="1"/>
  <c r="G152" i="1"/>
  <c r="N152" i="1" s="1"/>
  <c r="G142" i="1"/>
  <c r="N142" i="1" s="1"/>
  <c r="G145" i="1"/>
  <c r="N145" i="1" s="1"/>
  <c r="F214" i="5"/>
  <c r="F213" i="5"/>
  <c r="F212" i="5"/>
  <c r="F211" i="5"/>
  <c r="F210" i="5" l="1"/>
  <c r="E9" i="4" s="1"/>
  <c r="E215" i="5"/>
  <c r="D14" i="4" s="1"/>
  <c r="G102" i="1"/>
  <c r="N102" i="1" s="1"/>
  <c r="F198" i="1"/>
  <c r="H24" i="1"/>
  <c r="H44" i="1"/>
  <c r="H187" i="1"/>
  <c r="E204" i="5"/>
  <c r="E214" i="5"/>
  <c r="D13" i="4" s="1"/>
  <c r="F204" i="5"/>
  <c r="F215" i="5" s="1"/>
  <c r="E14" i="4" s="1"/>
  <c r="F160" i="5"/>
  <c r="F171" i="5"/>
  <c r="D34" i="1"/>
  <c r="D108" i="1"/>
  <c r="D107" i="5" s="1"/>
  <c r="D118" i="1"/>
  <c r="D118" i="5" s="1"/>
  <c r="D187" i="1"/>
  <c r="D196" i="5" s="1"/>
  <c r="D24" i="1"/>
  <c r="D209" i="5"/>
  <c r="C8" i="4" s="1"/>
  <c r="D213" i="5"/>
  <c r="C12" i="4" s="1"/>
  <c r="E13" i="4"/>
  <c r="E10" i="4"/>
  <c r="E211" i="5"/>
  <c r="D10" i="4" s="1"/>
  <c r="E210" i="5"/>
  <c r="D9" i="4" s="1"/>
  <c r="E11" i="4"/>
  <c r="F209" i="5"/>
  <c r="E8" i="4" s="1"/>
  <c r="E212" i="5"/>
  <c r="E209" i="5"/>
  <c r="F14" i="5"/>
  <c r="F24" i="4"/>
  <c r="F23" i="4"/>
  <c r="F22" i="4"/>
  <c r="I180" i="1"/>
  <c r="I138" i="1"/>
  <c r="I128" i="1"/>
  <c r="I96" i="1"/>
  <c r="I54" i="1"/>
  <c r="D214" i="1"/>
  <c r="G158" i="1"/>
  <c r="G173" i="1"/>
  <c r="G174" i="1"/>
  <c r="G175" i="1"/>
  <c r="G176" i="1"/>
  <c r="G177" i="1"/>
  <c r="G178" i="1"/>
  <c r="G179" i="1"/>
  <c r="G172" i="1"/>
  <c r="G165" i="1"/>
  <c r="G166" i="1"/>
  <c r="G167" i="1"/>
  <c r="G168" i="1"/>
  <c r="G169" i="1"/>
  <c r="G154" i="1"/>
  <c r="G155" i="1"/>
  <c r="G156" i="1"/>
  <c r="G157" i="1"/>
  <c r="G159" i="1"/>
  <c r="G146" i="1"/>
  <c r="G147" i="1"/>
  <c r="G148" i="1"/>
  <c r="G149" i="1"/>
  <c r="G131" i="1"/>
  <c r="G132" i="1"/>
  <c r="G133" i="1"/>
  <c r="G134" i="1"/>
  <c r="G135" i="1"/>
  <c r="G136" i="1"/>
  <c r="G137" i="1"/>
  <c r="G130" i="1"/>
  <c r="G121" i="1"/>
  <c r="G122" i="1"/>
  <c r="G123" i="1"/>
  <c r="G124" i="1"/>
  <c r="G125" i="1"/>
  <c r="G126" i="1"/>
  <c r="G127" i="1"/>
  <c r="G120" i="1"/>
  <c r="G113" i="1"/>
  <c r="G114" i="1"/>
  <c r="G115" i="1"/>
  <c r="G116" i="1"/>
  <c r="G117" i="1"/>
  <c r="G110" i="1"/>
  <c r="N110" i="1" s="1"/>
  <c r="G101" i="1"/>
  <c r="N101" i="1" s="1"/>
  <c r="G103" i="1"/>
  <c r="G104" i="1"/>
  <c r="G105" i="1"/>
  <c r="G106" i="1"/>
  <c r="G107" i="1"/>
  <c r="G100" i="1"/>
  <c r="N100" i="1" s="1"/>
  <c r="G95" i="1"/>
  <c r="G96" i="1" s="1"/>
  <c r="G85" i="1"/>
  <c r="G86" i="1" s="1"/>
  <c r="N86" i="1" s="1"/>
  <c r="G75" i="1"/>
  <c r="G76" i="1" s="1"/>
  <c r="N76" i="1" s="1"/>
  <c r="G65" i="1"/>
  <c r="G66" i="1" s="1"/>
  <c r="N66" i="1" s="1"/>
  <c r="G33" i="1"/>
  <c r="H34" i="1" s="1"/>
  <c r="G18" i="5"/>
  <c r="G19" i="5"/>
  <c r="G20" i="5"/>
  <c r="G21" i="5"/>
  <c r="G22" i="5"/>
  <c r="G23" i="5"/>
  <c r="D215" i="5"/>
  <c r="C14" i="4" s="1"/>
  <c r="D210" i="5"/>
  <c r="C9" i="4" s="1"/>
  <c r="D211" i="5"/>
  <c r="D212" i="5"/>
  <c r="C11" i="4" s="1"/>
  <c r="D214" i="5"/>
  <c r="G214" i="5" s="1"/>
  <c r="C21" i="4"/>
  <c r="C7" i="4"/>
  <c r="D208" i="5"/>
  <c r="D160" i="1"/>
  <c r="D163" i="5" s="1"/>
  <c r="E160" i="1"/>
  <c r="E163" i="5" s="1"/>
  <c r="D14" i="5"/>
  <c r="E205" i="1"/>
  <c r="F205" i="1"/>
  <c r="D205" i="1"/>
  <c r="E197" i="1"/>
  <c r="F197" i="1"/>
  <c r="D197" i="1"/>
  <c r="D204" i="5"/>
  <c r="G204" i="5" s="1"/>
  <c r="E187" i="1"/>
  <c r="E196" i="5" s="1"/>
  <c r="F187" i="1"/>
  <c r="F196" i="5" s="1"/>
  <c r="G54" i="1"/>
  <c r="G187" i="1"/>
  <c r="N187" i="1" s="1"/>
  <c r="H54" i="1"/>
  <c r="C54" i="8" s="1"/>
  <c r="G44" i="1"/>
  <c r="N44" i="1" s="1"/>
  <c r="G24" i="1"/>
  <c r="N24" i="1" s="1"/>
  <c r="E213" i="5"/>
  <c r="D12" i="4" s="1"/>
  <c r="E12" i="4"/>
  <c r="E14" i="5"/>
  <c r="G164" i="5"/>
  <c r="G165" i="5"/>
  <c r="G166" i="5"/>
  <c r="G167" i="5"/>
  <c r="G168" i="5"/>
  <c r="G169" i="5"/>
  <c r="G170" i="5"/>
  <c r="D171" i="5"/>
  <c r="E171" i="5"/>
  <c r="G175" i="5"/>
  <c r="G176" i="5"/>
  <c r="G177" i="5"/>
  <c r="G178" i="5"/>
  <c r="G179" i="5"/>
  <c r="G180" i="5"/>
  <c r="G181" i="5"/>
  <c r="D182" i="5"/>
  <c r="E182" i="5"/>
  <c r="F182" i="5"/>
  <c r="G186" i="5"/>
  <c r="G187" i="5"/>
  <c r="G188" i="5"/>
  <c r="G189" i="5"/>
  <c r="G190" i="5"/>
  <c r="G191" i="5"/>
  <c r="G192" i="5"/>
  <c r="D193" i="5"/>
  <c r="E193" i="5"/>
  <c r="F193"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D81" i="5"/>
  <c r="E81" i="5"/>
  <c r="F81" i="5"/>
  <c r="D92" i="5"/>
  <c r="E92" i="5"/>
  <c r="F92" i="5"/>
  <c r="G102" i="5"/>
  <c r="D103" i="5"/>
  <c r="E103" i="5"/>
  <c r="F103" i="5"/>
  <c r="D70" i="5"/>
  <c r="E70" i="5"/>
  <c r="F70" i="5"/>
  <c r="G36" i="5"/>
  <c r="E36" i="5"/>
  <c r="F36" i="5"/>
  <c r="D47" i="5"/>
  <c r="F47" i="5"/>
  <c r="G51" i="5"/>
  <c r="G52" i="5"/>
  <c r="G53" i="5"/>
  <c r="G54" i="5"/>
  <c r="G55" i="5"/>
  <c r="G56" i="5"/>
  <c r="G57" i="5"/>
  <c r="D58" i="5"/>
  <c r="E58" i="5"/>
  <c r="F58" i="5"/>
  <c r="E25" i="5"/>
  <c r="F25" i="5"/>
  <c r="D25" i="5"/>
  <c r="E180" i="1"/>
  <c r="E185" i="5" s="1"/>
  <c r="F180" i="1"/>
  <c r="F185" i="5" s="1"/>
  <c r="E170" i="1"/>
  <c r="E174" i="5" s="1"/>
  <c r="F170" i="1"/>
  <c r="F174" i="5" s="1"/>
  <c r="F160" i="1"/>
  <c r="F163" i="5" s="1"/>
  <c r="E150" i="1"/>
  <c r="E152" i="5" s="1"/>
  <c r="F150" i="1"/>
  <c r="F152" i="5" s="1"/>
  <c r="E138" i="1"/>
  <c r="E140" i="5" s="1"/>
  <c r="F138" i="1"/>
  <c r="F140" i="5" s="1"/>
  <c r="E128" i="1"/>
  <c r="E129" i="5" s="1"/>
  <c r="F128" i="1"/>
  <c r="F129" i="5" s="1"/>
  <c r="E118" i="1"/>
  <c r="E118" i="5" s="1"/>
  <c r="F118" i="1"/>
  <c r="F118" i="5" s="1"/>
  <c r="E108" i="1"/>
  <c r="E107" i="5" s="1"/>
  <c r="F108" i="1"/>
  <c r="F107" i="5" s="1"/>
  <c r="E96" i="1"/>
  <c r="E95" i="5" s="1"/>
  <c r="F96" i="1"/>
  <c r="F95" i="5" s="1"/>
  <c r="E86" i="1"/>
  <c r="E84" i="5" s="1"/>
  <c r="F86" i="1"/>
  <c r="F84" i="5" s="1"/>
  <c r="E76" i="1"/>
  <c r="E73" i="5" s="1"/>
  <c r="F76" i="1"/>
  <c r="F73" i="5" s="1"/>
  <c r="E66" i="1"/>
  <c r="E62" i="5" s="1"/>
  <c r="F66" i="1"/>
  <c r="F62" i="5" s="1"/>
  <c r="E54" i="1"/>
  <c r="E50" i="5"/>
  <c r="F54" i="1"/>
  <c r="F50" i="5" s="1"/>
  <c r="E44" i="1"/>
  <c r="E39" i="5" s="1"/>
  <c r="F44" i="1"/>
  <c r="F39" i="5" s="1"/>
  <c r="E34" i="1"/>
  <c r="E28" i="5" s="1"/>
  <c r="F34" i="1"/>
  <c r="F28" i="5" s="1"/>
  <c r="D28" i="5"/>
  <c r="F24" i="1"/>
  <c r="F17" i="5" s="1"/>
  <c r="E24" i="1"/>
  <c r="E17" i="5" s="1"/>
  <c r="D180" i="1"/>
  <c r="D185" i="5" s="1"/>
  <c r="D170" i="1"/>
  <c r="D174" i="5" s="1"/>
  <c r="D150" i="1"/>
  <c r="D138" i="1"/>
  <c r="D140" i="5" s="1"/>
  <c r="D128" i="1"/>
  <c r="D129" i="5" s="1"/>
  <c r="D96" i="1"/>
  <c r="D95" i="5" s="1"/>
  <c r="D86" i="1"/>
  <c r="D84" i="5" s="1"/>
  <c r="D76" i="1"/>
  <c r="D73" i="5" s="1"/>
  <c r="D66" i="1"/>
  <c r="D54" i="1"/>
  <c r="D50" i="5" s="1"/>
  <c r="D44" i="1"/>
  <c r="D39" i="5" s="1"/>
  <c r="D152" i="5"/>
  <c r="F216" i="5"/>
  <c r="D17" i="5"/>
  <c r="C10" i="4"/>
  <c r="H96" i="1"/>
  <c r="C96" i="8" s="1"/>
  <c r="G34" i="1"/>
  <c r="N34" i="1" s="1"/>
  <c r="D11" i="4"/>
  <c r="C118" i="8" l="1"/>
  <c r="G140" i="5"/>
  <c r="G115" i="5"/>
  <c r="H128" i="1"/>
  <c r="D216" i="5"/>
  <c r="D217" i="5" s="1"/>
  <c r="G70" i="5"/>
  <c r="G209" i="5"/>
  <c r="E198" i="1"/>
  <c r="C18" i="6"/>
  <c r="D21" i="6" s="1"/>
  <c r="G171" i="5"/>
  <c r="G170" i="1"/>
  <c r="N170" i="1" s="1"/>
  <c r="G17" i="5"/>
  <c r="G47" i="5"/>
  <c r="H118" i="1"/>
  <c r="G150" i="1"/>
  <c r="N150" i="1" s="1"/>
  <c r="D62" i="5"/>
  <c r="G62" i="5" s="1"/>
  <c r="G25" i="5"/>
  <c r="G58" i="5"/>
  <c r="G92" i="5"/>
  <c r="G148" i="5"/>
  <c r="G118" i="1"/>
  <c r="N118" i="1" s="1"/>
  <c r="G118" i="5"/>
  <c r="C7" i="6"/>
  <c r="D13" i="6" s="1"/>
  <c r="G137" i="5"/>
  <c r="H150" i="1"/>
  <c r="G160" i="1"/>
  <c r="N160" i="1" s="1"/>
  <c r="G180" i="1"/>
  <c r="I211" i="1"/>
  <c r="G215" i="5"/>
  <c r="G95" i="5"/>
  <c r="G212" i="5"/>
  <c r="G152" i="5"/>
  <c r="G103" i="5"/>
  <c r="G81" i="5"/>
  <c r="G126" i="5"/>
  <c r="G193" i="5"/>
  <c r="G182" i="5"/>
  <c r="C13" i="4"/>
  <c r="C15" i="4" s="1"/>
  <c r="G210" i="5"/>
  <c r="G128" i="1"/>
  <c r="H138" i="1"/>
  <c r="H180" i="1"/>
  <c r="G107" i="5"/>
  <c r="G84" i="5"/>
  <c r="E199" i="1"/>
  <c r="E200" i="1" s="1"/>
  <c r="E206" i="1" s="1"/>
  <c r="H170" i="1"/>
  <c r="G50" i="5"/>
  <c r="G108" i="1"/>
  <c r="N108" i="1" s="1"/>
  <c r="G196" i="5"/>
  <c r="G39" i="5"/>
  <c r="G73" i="5"/>
  <c r="G129" i="5"/>
  <c r="G28" i="5"/>
  <c r="G185" i="5"/>
  <c r="D198" i="1"/>
  <c r="G160" i="5"/>
  <c r="D218" i="5"/>
  <c r="G213" i="5"/>
  <c r="H160" i="1"/>
  <c r="G174" i="5"/>
  <c r="G138" i="1"/>
  <c r="C29" i="6"/>
  <c r="G211" i="5"/>
  <c r="H108" i="1"/>
  <c r="E216" i="5"/>
  <c r="E218" i="5" s="1"/>
  <c r="D8" i="4"/>
  <c r="D15" i="4" s="1"/>
  <c r="G163" i="5"/>
  <c r="C40" i="6"/>
  <c r="F199" i="1"/>
  <c r="F200" i="1" s="1"/>
  <c r="F207" i="1" s="1"/>
  <c r="E15" i="4"/>
  <c r="E16" i="4" s="1"/>
  <c r="E17" i="4" s="1"/>
  <c r="F217" i="5"/>
  <c r="F218" i="5" s="1"/>
  <c r="D11" i="6" l="1"/>
  <c r="D25" i="6"/>
  <c r="D22" i="6"/>
  <c r="D24" i="6"/>
  <c r="D23" i="6"/>
  <c r="D10" i="6"/>
  <c r="E222" i="5"/>
  <c r="E207" i="1"/>
  <c r="D23" i="4" s="1"/>
  <c r="E208" i="1"/>
  <c r="D12" i="6"/>
  <c r="D14" i="6"/>
  <c r="G198" i="1"/>
  <c r="G199" i="1" s="1"/>
  <c r="D16" i="4"/>
  <c r="D17" i="4" s="1"/>
  <c r="D35" i="6"/>
  <c r="D36" i="6"/>
  <c r="D33" i="6"/>
  <c r="D32" i="6"/>
  <c r="D34" i="6"/>
  <c r="C16" i="4"/>
  <c r="C17" i="4" s="1"/>
  <c r="D22" i="4"/>
  <c r="G216" i="5"/>
  <c r="G217" i="5" s="1"/>
  <c r="G218" i="5" s="1"/>
  <c r="D199" i="1"/>
  <c r="D200" i="1" s="1"/>
  <c r="C19" i="6"/>
  <c r="D47" i="6"/>
  <c r="D45" i="6"/>
  <c r="D43" i="6"/>
  <c r="D44" i="6"/>
  <c r="D46" i="6"/>
  <c r="F208" i="1"/>
  <c r="F206" i="1"/>
  <c r="E23" i="4"/>
  <c r="D211" i="1" l="1"/>
  <c r="D212" i="1" s="1"/>
  <c r="D25" i="4"/>
  <c r="E209" i="1"/>
  <c r="I212" i="1"/>
  <c r="I214" i="1" s="1"/>
  <c r="I215" i="1" s="1"/>
  <c r="C8" i="6"/>
  <c r="G200" i="1"/>
  <c r="D206" i="1"/>
  <c r="G206" i="1" s="1"/>
  <c r="D208" i="1"/>
  <c r="C24" i="4" s="1"/>
  <c r="D207" i="1"/>
  <c r="C30" i="6"/>
  <c r="C41" i="6"/>
  <c r="F209" i="1"/>
  <c r="E22" i="4"/>
  <c r="E25" i="4" s="1"/>
  <c r="I216" i="1" l="1"/>
  <c r="D215" i="1"/>
  <c r="N196" i="1"/>
  <c r="C23" i="4"/>
  <c r="G207" i="1"/>
  <c r="D209" i="1"/>
  <c r="C25" i="4" s="1"/>
  <c r="C22" i="4"/>
  <c r="G20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Yared Tesfaye</author>
  </authors>
  <commentList>
    <comment ref="B17" authorId="0" shapeId="0" xr:uid="{00000000-0006-0000-0500-000001000000}">
      <text>
        <r>
          <rPr>
            <b/>
            <sz val="9"/>
            <color indexed="81"/>
            <rFont val="Tahoma"/>
            <family val="2"/>
          </rPr>
          <t>Yared Tesfaye:</t>
        </r>
        <r>
          <rPr>
            <sz val="9"/>
            <color indexed="81"/>
            <rFont val="Tahoma"/>
            <family val="2"/>
          </rPr>
          <t xml:space="preserve">
Veuillez revoir les totals en ligne avec tableau 1 </t>
        </r>
      </text>
    </comment>
  </commentList>
</comments>
</file>

<file path=xl/sharedStrings.xml><?xml version="1.0" encoding="utf-8"?>
<sst xmlns="http://schemas.openxmlformats.org/spreadsheetml/2006/main" count="907" uniqueCount="717">
  <si>
    <t>Annexe D - Budget du projet PBF</t>
  </si>
  <si>
    <t>Version pour les OSC</t>
  </si>
  <si>
    <t>Instructions:</t>
  </si>
  <si>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Ensuite, divisez chaque budget en fonction</t>
    </r>
    <r>
      <rPr>
        <b/>
        <sz val="16"/>
        <color indexed="8"/>
        <rFont val="Calibri"/>
        <family val="2"/>
      </rPr>
      <t xml:space="preserve"> des catégories de budget des Nations Unies dans la feuille 2.
3. </t>
    </r>
    <r>
      <rPr>
        <sz val="16"/>
        <color indexed="8"/>
        <rFont val="Calibri"/>
        <family val="2"/>
      </rPr>
      <t>Assurez-vous d’inclure</t>
    </r>
    <r>
      <rPr>
        <b/>
        <sz val="16"/>
        <color indexed="8"/>
        <rFont val="Calibri"/>
        <family val="2"/>
      </rPr>
      <t xml:space="preserve"> %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toutes </t>
    </r>
    <r>
      <rPr>
        <sz val="16"/>
        <color indexed="8"/>
        <rFont val="Calibri"/>
        <family val="2"/>
      </rPr>
      <t>les organisations / résultats / réalisations / activités qui ne sont pas nécessaires. NE PAS supprimer les cellules.</t>
    </r>
    <r>
      <rPr>
        <b/>
        <sz val="16"/>
        <color indexed="8"/>
        <rFont val="Calibri"/>
        <family val="2"/>
      </rPr>
      <t xml:space="preserve">
6. Ne pas ajuster les montants des tranches</t>
    </r>
    <r>
      <rPr>
        <sz val="16"/>
        <color indexed="8"/>
        <rFont val="Calibri"/>
        <family val="2"/>
      </rPr>
      <t xml:space="preserve"> 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</si>
  <si>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</si>
  <si>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</si>
  <si>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</si>
  <si>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</si>
  <si>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</si>
  <si>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</si>
  <si>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</si>
  <si>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</si>
  <si>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</si>
  <si>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</si>
  <si>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Depenses</t>
  </si>
  <si>
    <t>Engagements</t>
  </si>
  <si>
    <t>Total (Depenses + engagements)</t>
  </si>
  <si>
    <t>Taux d'execution</t>
  </si>
  <si>
    <t>UNHCR</t>
  </si>
  <si>
    <t>UNFPA</t>
  </si>
  <si>
    <t xml:space="preserve">FAO </t>
  </si>
  <si>
    <t xml:space="preserve">RESULTAT 1: </t>
  </si>
  <si>
    <t xml:space="preserve">L’environnement protecteur sécurisé et propice à la réintégration des personnes retournées dans les communautés hôtes est renforcé, avec une implication active des autorités.
</t>
  </si>
  <si>
    <t>Produit 1.1:</t>
  </si>
  <si>
    <t>Les mesures d’assistance immédiate au retour sont assurées en collaboration avec le gouvernement local.</t>
  </si>
  <si>
    <t>Activite 1.1.1:</t>
  </si>
  <si>
    <t xml:space="preserve"> Mener des actions d’identification, de documentation des certificats de naissance, de recherche et de réunification (IDTR) des enfants collaboration avec UNICEF et ses partenaires de mise en œuvre ( TPO, AVREO , Division  des affaires sociales ) ainsi qu’avec les autres partenaires du GTPE  menant d des activités  similaire  notamment la croix rouge  congolaise, le CICR ;</t>
  </si>
  <si>
    <t>L'acte de naissance est un droit pour tous les enfants , la parité nous semble necessaire ici, en l'absence de données à notre connaissance faisant mention d'inegalité dans l'accès à l'extrait de naissance. La parité sera egalement observée pour les cas IDTR  mais dans les faits et sur la base des experiences, la superiorité  numerique des  ESNA  est masculine.</t>
  </si>
  <si>
    <t>Activite 1.1.2:</t>
  </si>
  <si>
    <t xml:space="preserve">Appuyer l’identification des parcelles pour la construction des abris et améliorer les conditions de logement des plus vulnérables à travers l’approche communautaire (la modalité sera identifiée après l’étude de faisabilité) ; </t>
  </si>
  <si>
    <t>Cette activité focusera sur les familles dirigés par des femmes ainsi que celle monoparentales(la femme est la chef du foyer).  La mise à disposition d'abris sûrs respectant l'intimité assura la protection des femmes contre tous les incidents surtout la VBG.</t>
  </si>
  <si>
    <t>Activite 1.1.3:</t>
  </si>
  <si>
    <t xml:space="preserve">Plaidoyer auprès les autorités pour l’accès à la terre et la sécurisation foncière en faveur des personnes les plus vulnérables </t>
  </si>
  <si>
    <t>Cette activité contribue a l'émancipation des femme et se focalise sur la facilitation de l'accès équitable  à la propriété foncière aux femmes vulnérables, ce qui facilite l'activité 1.1.2, l'activité 3.2.1( projets communautaires) et l'activité 4.2.1.</t>
  </si>
  <si>
    <t>Activite 1.1.4</t>
  </si>
  <si>
    <t>Activite 1.1.5</t>
  </si>
  <si>
    <t>Activite 1.1.6</t>
  </si>
  <si>
    <t>Activite 1.1.7</t>
  </si>
  <si>
    <t>Activite 1.1.8</t>
  </si>
  <si>
    <t>Total pour produit 1.1</t>
  </si>
  <si>
    <t>Produit 1.2:</t>
  </si>
  <si>
    <t xml:space="preserve">L’environnement de protection est créé pour toute les personnes des communautés. </t>
  </si>
  <si>
    <t>Activite 1.2.1</t>
  </si>
  <si>
    <t xml:space="preserve">Mettre en place et/ou renforcer   16  structures de protection communautaire (, l’aide psychosociale et juridique, etc.) en collaboration avec les partenaires (institutions étatiques, communautés voisines, ONG locales, etc.) ; </t>
  </si>
  <si>
    <t xml:space="preserve"> Les structures seront formées aux questions de protection, avec un accent particulier sur la protection des femmes (SGBV);  cartographie des risque de protection, protection de l'enfant, SGBV, appui en materiel des¨sensbilisations.</t>
  </si>
  <si>
    <t>Activite 1.2.2</t>
  </si>
  <si>
    <t xml:space="preserve">Élaborer les plans d’action locaux de sécurité avec la participation de tous les acteurs des communautés et les exécuter en collaboration avec les institutions locales </t>
  </si>
  <si>
    <t>Les plans d'action integreront les specificites liees a l'impact different de la violence et des crimes sur les femmes, et sur les mesures a prendre pour les proteger.</t>
  </si>
  <si>
    <t>Activite 1.2.3</t>
  </si>
  <si>
    <t xml:space="preserve">Renforcer les capacités des institutions provinciales dans la délivrance des documents pour états civils aux populations concernées via une approche mobile en cas de non-existence d’institution de proximité </t>
  </si>
  <si>
    <t>Les actes d'état civil permettent aux femmes et aux filles d'établir l'état d'une personne et de jouir pleinement des droits de l'homme. Dans ce sence, cette activité est essentielle pour ameliorer l'égalité des genres.</t>
  </si>
  <si>
    <t>Activite 1.2.4</t>
  </si>
  <si>
    <t xml:space="preserve">Garantir l’assistance juridique (conseils juridiques, etc.) aux survivants et le plaidoyer et la procédure juridique en justice </t>
  </si>
  <si>
    <t>Il s'agit  ici du soutien et de l'assistance juridique pour les survivant SGBV  tout au  tout long du projet different des audiences foraines ponctuelles qui ont lieu dans les territoires où les tribunaux compétents sont absents ex  cas de viols et autre crimes</t>
  </si>
  <si>
    <t>Activite 1.2.5</t>
  </si>
  <si>
    <t xml:space="preserve"> Equiper un centre pour une institution des états civils </t>
  </si>
  <si>
    <t>Les femmes  sont faiblement représentées dans le domaine de l'Etat civil.  Les femmes preposées d'Etat civil   travaillant au niveau de groupements de villages ou les centres  de santes seront consultés sur les besoins  et  les difficultes des services  d'Etat civil  avant l'achat des matériels; Elle seront impliqués dans la gestion des équipements</t>
  </si>
  <si>
    <t>Activite 1.2.6</t>
  </si>
  <si>
    <t>Promouvoir les formations pour les autorités locales et leaders communautaires sur les aspects de protection, discrimination, violence basée sur le genre, prévention et solution pacifique des conflits, etc.</t>
  </si>
  <si>
    <t xml:space="preserve">Ces niveaux  de responsabilité sont occupés par la plus part du temps par des hommes. Difficile d'influencer ces statuts  professionnels acquis. Les femmes que nous trouverons dans ces positions feront l'objet d'une attention particulière. HCR fera ses efforts pour impliquer les femmes dans l'activité. </t>
  </si>
  <si>
    <t>Activite 1.2.7</t>
  </si>
  <si>
    <t>Activite 1.2.8</t>
  </si>
  <si>
    <t>Total pour produit 1.2</t>
  </si>
  <si>
    <t>Produit 1.3:</t>
  </si>
  <si>
    <t>Les femmes et filles survivantes de violences sexuelles et basées sur le genre sont actives et  ont un accès équitable à des services de prises en charge holistiques de qualités (des femmes et des filles Twas et Bantous).</t>
  </si>
  <si>
    <t>Activite 1.3.1</t>
  </si>
  <si>
    <t xml:space="preserve">Fournir les services psychologiques pour les personnes aux besoins spécifiques (les femmes et personnes LGBTI, âgées ou handicapées, etc.) </t>
  </si>
  <si>
    <t>Le projet  touchant  en majorité les femmes, toutes les femmes  chefs de menages  beneficiaires des abris  et  ou survivantes de SVBG    seront  beneficiaires   de conseils psychosociaux ou  des services psychologiques  y compris celles vivant avec handicaps</t>
  </si>
  <si>
    <t>Activite 1.3.2</t>
  </si>
  <si>
    <t xml:space="preserve">Créer un système de soutien et de mentorat composé par tous les acteurs communautaires dans le but d’assurer la protection et l’insertion économique des femmes et filles </t>
  </si>
  <si>
    <r>
      <t xml:space="preserve"> </t>
    </r>
    <r>
      <rPr>
        <sz val="12"/>
        <rFont val="Calibri"/>
        <family val="2"/>
      </rPr>
      <t xml:space="preserve">Cette  activité est entièrement dediée aux femmes , des hommes   membres de protection  d'organisations communautaires     dans ce soutien aux femmes ,   la participation etant volontaire , les femmes   qui ne souhaitent pas entrer ou continuer  dans ces activités de soutien mutuel et de  renforcement de compétences  pour la prise d'initiative    en matière d'insertion economique. se libres de quitter les groupe de soutiens.  Le pourcentage pour ces raisons est mis à 80% au liau de 100%  </t>
    </r>
  </si>
  <si>
    <t>Activite 1.3.3</t>
  </si>
  <si>
    <t>Renforcer l’appui juridique (orientation des victimes vers les structures judiciaires) et soutenir l’accès à la justice des survivantes de violences sexuelles par l’appui à l’organisation d’audience foraines pour le procès de prévenus de viol</t>
  </si>
  <si>
    <t xml:space="preserve"> Il s'agit de bénéficiaires  ayant porté plainte et dont les cas font l'objet  de procès .  Des avocats ou conseillers  juridiques mis à leur dispositions les accompagneront au cours d'audiences foraines </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</si>
  <si>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</si>
  <si>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</si>
  <si>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</si>
  <si>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</si>
  <si>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</si>
  <si>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</si>
  <si>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</si>
  <si>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</si>
  <si>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</si>
  <si>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</si>
  <si>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</si>
  <si>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</si>
  <si>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</si>
  <si>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</si>
  <si>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</si>
  <si>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</si>
  <si>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</si>
  <si>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 xml:space="preserve">Les inégalités socio-économiques des communautés sont réduites grâce à la participation des jeunes filles et garçons (twas et bantous).   </t>
  </si>
  <si>
    <t>Produit 2.1</t>
  </si>
  <si>
    <t>400 jeunes filles et garçons (twas et bantous) participent à l'amélioration des conditions de vie équitable de tous les membres de la communauté.</t>
  </si>
  <si>
    <t>Activite 2.1.1</t>
  </si>
  <si>
    <t xml:space="preserve">Renforcer, en bâtissant sur le soutien déjà apporté dans le cadre du projet PBF déjà en cours dans le Tanganyika, ou rendre opérationnels des structures sociocommunautaires (Comités Locaux de Paix ou « Barazas » en swahili, Club de Solidarité et de Paix) pour contribuer à réduire les inégalités socio-économiques des communautés (twas et bantoues) à travers les initiatives des jeunes </t>
  </si>
  <si>
    <t>UNFPA s'assure que les femmes Twas et Bantous soient representés au sein de ces structures incluants les BARAZA deja mis en place par la MONUSCO , ceci dans le but de promouvoir les femmes, les filles, les garçons et les hommes à une participation égale dans le processus de paix au niveau local, provincial.</t>
  </si>
  <si>
    <t>Activite 2.1.2</t>
  </si>
  <si>
    <t xml:space="preserve">Renforcer la capacité au sein des Comités Locaux de Paix/ « Barazas » dans le développement et le leadership pour devenir de véritables agents de changement social et participer à l’amélioration des conditions de vie plus équitable de tous les membres de leurs communautés </t>
  </si>
  <si>
    <t xml:space="preserve">Activités axée sur le changement des normes pour stimuler l'engagement des hommes et des garçons pour la participation des filles. Ceci contribuera àaider  les hommes et les garçons a être en mesure de comprendre, et de mettre en oeuvre les principes d' 'égalité des sexes et participer à l’amélioration des conditions de vie plus équitable de tous les membres de leurs communautés </t>
  </si>
  <si>
    <t>Activite 2.1.3</t>
  </si>
  <si>
    <t xml:space="preserve">Renforcer les capacités conjointe de 200 jeunes principalement les jeunes filles (Twas et Bantous) et 120 femmes ( Twas et Bantous) à travers un programme d’alphabétisation fonctionnelle.  
</t>
  </si>
  <si>
    <t xml:space="preserve">UNFPA à travers cette activité compte abordé les obstacles qui réduissent la participation des jeunes filles et des femmes au processus de paix dont leur taux d'analphabetisation. </t>
  </si>
  <si>
    <t>Activite 2.1.4</t>
  </si>
  <si>
    <t>Activite 2.1.5</t>
  </si>
  <si>
    <t xml:space="preserve"> </t>
  </si>
  <si>
    <t>Activite 2.1.6</t>
  </si>
  <si>
    <t>Activite 2.1.7</t>
  </si>
  <si>
    <t>Activite 2.1.8</t>
  </si>
  <si>
    <t>Total pour produit 2.1</t>
  </si>
  <si>
    <t>Produit 2.2</t>
  </si>
  <si>
    <t xml:space="preserve">Les mécanismes étatiques de redevabilité  sont opérationnels  dans les territoires hôtes de retournés, pour améliorer l’accès aux services sociaux de base, aux ressources naturelles et aux moyens de subsistance des communautés Twas et Bantous ; </t>
  </si>
  <si>
    <t>Activite 2.2.1</t>
  </si>
  <si>
    <t xml:space="preserve">Réaliser des diagnostics participatifs villageois pour identifier et prioriser les besoins socioéconomiques des communautés (retournés et communautés hôtes) en collaboration avec les autorités locales </t>
  </si>
  <si>
    <t xml:space="preserve">Ici la diversité des besoins specifiques des hommes, femmes, garcons et filles sera pris en compte. </t>
  </si>
  <si>
    <t>Activite' 2.2.2</t>
  </si>
  <si>
    <t xml:space="preserve">Appuyer la mise en œuvre des mécanismes de redevabilité par rapport aux recommandations provenant des réunions des Comités Locaux de Paix/ « Barazas » et des Clubs de Solidarité et de Paix. </t>
  </si>
  <si>
    <t xml:space="preserve">Faible participation et influence des femmes et jeunes filles lors de ces réunions. Cette actvité donne une priorités aux besoins des jeunes garçons et filles sur ceux des hommes et des femmes . </t>
  </si>
  <si>
    <t>Activite 2.2.3</t>
  </si>
  <si>
    <t>Activite 2.2.4</t>
  </si>
  <si>
    <t>Activite 2.2.5</t>
  </si>
  <si>
    <t>Activite 2.2.6</t>
  </si>
  <si>
    <t>Activite 2.2.7</t>
  </si>
  <si>
    <t>Activite 2.2.8</t>
  </si>
  <si>
    <t>Total pour produit 2.2</t>
  </si>
  <si>
    <t>Produit 2.3</t>
  </si>
  <si>
    <t>400 jeunes Twas et Bantous et 200 femmes contribuent aux solutions durables à la cohabitation pacifique entre les communautés twas et bantoues</t>
  </si>
  <si>
    <t>Activite 2.3.1</t>
  </si>
  <si>
    <t xml:space="preserve">Appuyer les microprojets intégrateurs (les petits métiers et commerces qui constituent les alternatives à l'agriculture et à la pêche) impliquant les jeunes filles et garçons et les femmes (twas et bantous) adaptés à leurs contextes pour diversifier les moyens de subsistance </t>
  </si>
  <si>
    <t>En formant les jeunes filles et garçons ensemble et en les implicants dans des activités conjointes d'entreprenarait et de petit metier le projet compte participé à la reconstrcution des masculinités dans la province q lautonomisation des jeunes tout en promouvant l'égalité des sexe.</t>
  </si>
  <si>
    <t>Activite 2.3.2</t>
  </si>
  <si>
    <t xml:space="preserve">Renforcer les capacités des groupements/associations de femmes et de jeunes au sein des mécanismes de redevabilité, notamment sur les thématiques de réconciliation et de cohabitation pacifique, et dans les domaines de l’encadrement et de l'accompagnement équitables et d'appui à la réinsertion économique des jeunes et des femmes (twas et bantoues). </t>
  </si>
  <si>
    <t xml:space="preserve"> le renforcement des capacités des organisations de la societé civile femmes et jeunes  permettra de mieux combattre les  obstacles structurelles qui freine la partiticaption activie et linfluence des jeunes garcons et filles et des femmes dans les discussions  au sein des mécanismes de redevabilite et aussi au processus de décision locales. Les representations des organisation de femmes ou diriges par des jeunes filles  sont souvent faibles par rapport aux organisations d'hommes ou dirigés par des jeunes garcons au sein de ces strutures. </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</si>
  <si>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</si>
  <si>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</si>
  <si>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</si>
  <si>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</si>
  <si>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</si>
  <si>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</si>
  <si>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</si>
  <si>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</si>
  <si>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</si>
  <si>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</si>
  <si>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</si>
  <si>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</si>
  <si>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</si>
  <si>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</si>
  <si>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</si>
  <si>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</si>
  <si>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</si>
  <si>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</si>
  <si>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 xml:space="preserve">Les services sociaux de base sont fonctionnels et accessibles équitablement aux membres des deux communautés.   </t>
  </si>
  <si>
    <t>Produit 3.1</t>
  </si>
  <si>
    <t>La reconstruction/réhabilitation et l’équipement des infrastructures sociales avec la participation des communautés locales sont réalisés avec l’appui de toute la population.</t>
  </si>
  <si>
    <t>Activite 3.1.1</t>
  </si>
  <si>
    <t xml:space="preserve">Évaluer les besoins des hommes, des femmes et des jeunes (Twas et Bantous) en infrastructures sociales de base en consultation avec les communautés (Comité de gestion de l’École (COGE) et Comité de Santé (COSA) et les Comités Locaux de Paix/ « Barazas ») </t>
  </si>
  <si>
    <t xml:space="preserve"> L'inclusion des besoins specifiques des femmess et des jeunes filles est indispensables pour renforcer l'autonomisation socio-economique inclusive des communautés</t>
  </si>
  <si>
    <t>Activite 3.1.2</t>
  </si>
  <si>
    <t xml:space="preserve">Mener le projet communautaire de la construction et/ou réhabilitation des infrastructures communautaires de base (en particulier les écoles et centres de santé, une site de femmes et un centre de jeunes) selon les besoins identifiés </t>
  </si>
  <si>
    <t xml:space="preserve"> Le renforcement de la participation des femmes  lors de l'idenfication, planification et la construction des infrastrucres  permet non seulement de renforcer l'autonomisation de la femme, mais également de prouvoir leurs participation egale dans un secteur ou elles sont faiblement representés. </t>
  </si>
  <si>
    <t>Activite 3.1.3</t>
  </si>
  <si>
    <t>Équiper les infrastructures construites et/ou réhabilitées</t>
  </si>
  <si>
    <t xml:space="preserve">UNFPA compte equipé tous les infrastructures réhabiliter par UNHCR. Considérant l'approche bassée sur les drotis de la personne utilisée par l'organisation,  des équipements  qui reflète l'intégration séxospeficique des besoins exprimés par la population seront achetés dans le but de promouvoir l'egalite du genre a tout les niveau et phase du projet  </t>
  </si>
  <si>
    <t>Activite 3.1.4</t>
  </si>
  <si>
    <t>Activite 3.1.5</t>
  </si>
  <si>
    <t>Activite 3.1.6</t>
  </si>
  <si>
    <t>Activite 3.1.7</t>
  </si>
  <si>
    <t>Activite 3.1.8</t>
  </si>
  <si>
    <t>Total pour produit 3.1</t>
  </si>
  <si>
    <t>Produit 3.2:</t>
  </si>
  <si>
    <t xml:space="preserve">Les capacités des institutions provinciales dans la gestion durable et équitable des infrastructures, équipements et services sociaux de base sont renforcées. </t>
  </si>
  <si>
    <t>Activite 3.2.1</t>
  </si>
  <si>
    <t xml:space="preserve">Appuyer les institutions administratives et les communautés (les COGE et les COSA) dans le fonctionnement et la gestion durable des infrastructures sociales de base librement accessibles à toute la population </t>
  </si>
  <si>
    <t xml:space="preserve"> Au sein des structures communautaires  nous  prevoyons   couvrir  au moins  35% des chiffres relatifs au genre. Ce chiffre est lié à la faible représentation des femmes aux echélons elevés    dans  les services socio de bases et à la tete des organisations communautaires de gestion .   Les femmes seront encouragées à faire partie des instances de gestion là   cela  sera posible </t>
  </si>
  <si>
    <t>Activite 3.2.2</t>
  </si>
  <si>
    <t xml:space="preserve">Renforcer les capacités des prestataires (enseignants, médecins, infirmiers, agents communautaires) sur l’accès non discriminatoire aux services sociaux de base en coordination avec les COGEs et COSAs </t>
  </si>
  <si>
    <t>Cette activite inclurera des actions qui contribueront a l'accroissemetn de  représentation des femmes aux echélons elevés   de l'administration publique</t>
  </si>
  <si>
    <t>Activite 3.2.3</t>
  </si>
  <si>
    <t>Renforcer les activités de participation communautaire (activités conjointes entre les Twas &amp; Bantous, sensibilisation à la protection des infrastructures et équipements sociaux de bases, gestion des biens et ressources communes.).</t>
  </si>
  <si>
    <t xml:space="preserve"> En lien avec l'Activite 1.2.1,  les comité mis en place ou renforcés verront la participation des femmes aux projets, à travers la responsabilisation de ces dernieres dans la gestion des ressources du comités ;  un modèle  programme par territoire  et  adapté  en fonction des réalité de chaque  village bénéficiaire du projet sera propose</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</si>
  <si>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</si>
  <si>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</si>
  <si>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</si>
  <si>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</si>
  <si>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</si>
  <si>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</si>
  <si>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</si>
  <si>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</si>
  <si>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</si>
  <si>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</si>
  <si>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</si>
  <si>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</si>
  <si>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</si>
  <si>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</si>
  <si>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</si>
  <si>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</si>
  <si>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</si>
  <si>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</si>
  <si>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</si>
  <si>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</si>
  <si>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</si>
  <si>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</si>
  <si>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</si>
  <si>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</si>
  <si>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</si>
  <si>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</si>
  <si>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</si>
  <si>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 xml:space="preserve">600 femmes, jeunes et hommes (membres des Clubs Dimitra) issus de deux communautés twas et bantoues accèdent aux mêmes opportunités économiques et aux moyens de subsistance durable avec un accent particulier sur les femmes et jeunes. </t>
  </si>
  <si>
    <t>Produit 4.1</t>
  </si>
  <si>
    <t xml:space="preserve">Les membres de deux communautés accèdent aux mêmes opportunités économiques pour renforcer la cohabitation pacifique et cohésion sociale, ainsi que leur résilience  </t>
  </si>
  <si>
    <t>Activite 4.1.1</t>
  </si>
  <si>
    <t xml:space="preserve">Mettre en place les activités communautaires notamment l’approche « Caisse de résilience » suivant ses trois piliers </t>
  </si>
  <si>
    <t>La participation des femmes dans les discussions pour parler développent et paix n'a toujours pas été évidente. La FAO, grâce à cette aproche permettra de renforcer les capacités des hommes et des femmes pour leur participation efficace dans les discussions (réfléxion sur les questions de développemnt ou problèmes à résoudre) et aussi seront formés sur les principes d'épargnes et crédit et sur les bonnes pratiques agricoles. Ces activités permettront aux femmes d'avoir les mêmes opportunités de bénéficier de crédit au sein de leurs groupes, d'augmenter leur production et de reveiller le leadership qui sommeille en elles pour participer efficacement dans les discussions et décisions en vue de leur autonomisation</t>
  </si>
  <si>
    <t>Activite 4.1.2</t>
  </si>
  <si>
    <t xml:space="preserve">Réhabiliter et entretenir artisanalement des voies de desserte agricoles </t>
  </si>
  <si>
    <t>Les travaux de réhablitations de routes ont souvent été considérés comme les travaux des hommes et ne permettraient pas aux femmes de bénéficier de ces opportunités. La FAO sélectionnera les hommes et les femmes de deux communautés à nombre égal et aux rémunérations égales pour réaliser ces activités. Un accent particulier sera mis sur les femmes cheffes de ménages et les filles mères souvent plus vulnérables et bénéficieront de ces cash contre le travail pour leur autonomisation et pourront soutenir leurs ménages</t>
  </si>
  <si>
    <t>Activite 4.1.3</t>
  </si>
  <si>
    <t xml:space="preserve">Doter les membres de deux communautés d’intrants agricoles </t>
  </si>
  <si>
    <t>Cette activité vise l'autonomisation des deux communautés, particulièrement des groupes les plua marginalisés que sont les femmes et les jeunes. La FAO s'emploiera à doter les intrats agricoles aux femmes comme aux hommes pour permettre leur accès aux ressources de production, et donc une égalité de chance pour qu'ensemble les femmes et les hommes puissent produirent et en tirer bénéficice de leurs production.</t>
  </si>
  <si>
    <t>Activite 4.1.4</t>
  </si>
  <si>
    <t xml:space="preserve">Appuyer l’éclosion des petites entreprises agricoles (l’activité économique) conjointes ou mutuellement bénéfiques entre les Twas et les Bantous avec un système de financement conditionnel, comme par exemple mettre ensemble les Twas et les Bantous avec un engagement des représentants communautaires et des entités adéquates. </t>
  </si>
  <si>
    <t xml:space="preserve">Les femmes ont toujours eu des difficultés d'accès aux ressources financières, en comparaison avec les hommes, pour appuyer leurs activités. La FAO va appuyer avec un financement conditionnel et inclusif les deux communautés, femmes et hommes bénéficiaires en vue d'appuyer leurs initiatives (microentreprises). Les femmes et les hommes auront un même accès au fincement conditionnel et inclusif sans discrimination de sexe pour appuyer leurs microentreprises. </t>
  </si>
  <si>
    <t>Activite 4.1.5</t>
  </si>
  <si>
    <t>Activite 4.1.6</t>
  </si>
  <si>
    <t>Activite 4.1.7</t>
  </si>
  <si>
    <t>Activite 4.1.8</t>
  </si>
  <si>
    <t>Total pour produit 4.1</t>
  </si>
  <si>
    <t>Produit 4.2</t>
  </si>
  <si>
    <t xml:space="preserve">les capacités technique et économique des membres de deux communautés (twa et bantou) sont renforcées pour développer les activités économiques plus durables  
 </t>
  </si>
  <si>
    <t>Activite 4.2.1</t>
  </si>
  <si>
    <t xml:space="preserve">Renforcer les capacités des communautés ainsi que les inspections provinciales et territoriales de l’agriculture, pêche, élevage, développement rural dans les domaines de l’encadrement et de l’accompagnement des jeunes/ femmes, la création de l’emploi, et leur autonomisation ; </t>
  </si>
  <si>
    <t>La reconnaissance de compétence des femmes dans ce milieu est un défi et souvent elles n'ont pas la chance de voir leurs capacités renforcées pour être autonomes et résilientes. Cette activité permettra donc de renforcer les capacités des partenaires pour qu'ils assurent l'encadrement et l'accompagnement des femmes et des hommes pour leur autonomisation dans une perspective d'égalité de chance sur le renforcement de leurs capacités et compétences</t>
  </si>
  <si>
    <t>Activite 4.2.2</t>
  </si>
  <si>
    <t>Accompagner et former les entrepreneurs agricoles pour l’éclosion des microentreprises tout en mettant en place des mécanismes d’accès aux financements, en faveur des initiatives économiques développées et celles existantes</t>
  </si>
  <si>
    <t xml:space="preserve">La reconnaissance de compétence des femmes dans ce milieu est un défi et souvent elles n'ont pas la chance de voir leurs capacités renforcées pour développer des activités génétrices de revenu. Cette activité permettra donc aux femmes et aux hommes bénéficiaires d'avoir tous accès aux mêmes connaissances pour augmenter leurs compténeces et développer les microentrprises. Cette égalité de chance donnera aux femmes la possibilité de faire valoir leur qualité et compétences et aptitudes </t>
  </si>
  <si>
    <t>Activite 4.2.3</t>
  </si>
  <si>
    <t>Activite 4.2.4</t>
  </si>
  <si>
    <t>Activite 4.2.5</t>
  </si>
  <si>
    <t>Activite 4.2.6</t>
  </si>
  <si>
    <t>Activite 4.2.7</t>
  </si>
  <si>
    <t>Activite 4.2.8</t>
  </si>
  <si>
    <t>Total pour produit 4.2</t>
  </si>
  <si>
    <t>Produit 4.3</t>
  </si>
  <si>
    <t xml:space="preserve">Les activités économiques majeures sont appuyées pour améliorer la sécurité alimentaire et les moyens de subsistance.  </t>
  </si>
  <si>
    <t>Activite 4.3.1</t>
  </si>
  <si>
    <t xml:space="preserve">Doter les deux communautés (twa et bantoue) d’unités de transformations des produits agricoles (moulin maïs-manioc, décortiqueuse à riz ou arachide, les constructions des abris pour unités de transformation, entrepôts et le pavillons de marché) </t>
  </si>
  <si>
    <t>La gestion de ces unités de transformation avec les femmes en tête aura un impact positif sur le changement de comportement dans ces communanutés où nombreux sont qui croient encore que les femmes ne sont pas capables de gérer un bien communautaire. Cela permettre aussi aux hommes de participer à soutenir le travail d'ensemble entre les hommes et femmes sans discrimination</t>
  </si>
  <si>
    <t>Activite 4.3.2</t>
  </si>
  <si>
    <t xml:space="preserve">Appuyer les chaînes de valeur agricoles et d’élevage </t>
  </si>
  <si>
    <t>Dans la plupart des cas, les femmes n'ont souvent pas accès aux ressources de prouction que les hommes. Cette activité permettra aux femmes et aux hommes Twa et Bantous de bénéficier tous de mêmes quantités de semences et bétails. Ils auront donc les mêmes chances dans l'accès aux mêmes ressources de production pour améliorer leurs conditions de vie et cela va contribuer à améliorer le travail de la femme dans la production agricole</t>
  </si>
  <si>
    <t>Activite 4.3.3</t>
  </si>
  <si>
    <t xml:space="preserve">Appuyer et accompagner la production agricole (culture vivrières et maraichères) et l’élevage (lapin, volailles, petits ruminants). </t>
  </si>
  <si>
    <t>Les femmes et les hommes Twa et Bantous bénéficieront tous de mêmes formations de renforcement des capacités et bénéfieront des mêmes quantités de semences et bétails. Ils auront donc les mêmes chances dans l'accès à l'information et formation en vue d'améliorer leur résilience. En plus ces activités communautaires vont valoriser les capacités des femmes et des hommes et pourront faire naitre le leadership féminin</t>
  </si>
  <si>
    <t>Activite 4.3.4</t>
  </si>
  <si>
    <t>Activite 4.3.5</t>
  </si>
  <si>
    <t>Activite 4.3.6</t>
  </si>
  <si>
    <t>Activite 4.3.7</t>
  </si>
  <si>
    <t>Activite 4.3.8</t>
  </si>
  <si>
    <t>Total pour produit 4.3</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</si>
  <si>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</si>
  <si>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</si>
  <si>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</si>
  <si>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</si>
  <si>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</si>
  <si>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</si>
  <si>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</si>
  <si>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</si>
  <si>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</si>
  <si>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</si>
  <si>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</si>
  <si>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</si>
  <si>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</si>
  <si>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</si>
  <si>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</si>
  <si>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</si>
  <si>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t>
  </si>
  <si>
    <t>Recipient Organization 2</t>
  </si>
  <si>
    <t>Recipient Organization 3</t>
  </si>
  <si>
    <t>Sous-budget total du projet</t>
  </si>
  <si>
    <t>Coûts indirects (7%):</t>
  </si>
  <si>
    <t>Répartition des tranches basée sur la performance</t>
  </si>
  <si>
    <t>Tranche %</t>
  </si>
  <si>
    <t>Première tranche</t>
  </si>
  <si>
    <t>Deuxième tranche</t>
  </si>
  <si>
    <t>Troisième tranche</t>
  </si>
  <si>
    <r>
      <t xml:space="preserve">$ alloué à GEWE </t>
    </r>
    <r>
      <rPr>
        <sz val="11"/>
        <color theme="1"/>
        <rFont val="Calibri"/>
        <family val="2"/>
        <scheme val="minor"/>
      </rPr>
      <t>(inclut coûts indirects)</t>
    </r>
  </si>
  <si>
    <t>Total dépenses budget</t>
  </si>
  <si>
    <t>% alloué à GEWE</t>
  </si>
  <si>
    <t>Taux d'exécution</t>
  </si>
  <si>
    <r>
      <t xml:space="preserve">$ alloué à S&amp;E </t>
    </r>
    <r>
      <rPr>
        <sz val="11"/>
        <color theme="1"/>
        <rFont val="Calibri"/>
        <family val="2"/>
        <scheme val="minor"/>
      </rPr>
      <t>(inclut coûts indirects)</t>
    </r>
  </si>
  <si>
    <t>Total couts indirects projet</t>
  </si>
  <si>
    <t>% alloué à S&amp;E</t>
  </si>
  <si>
    <t>Montant total execution projet (inclus couts indirects</t>
  </si>
  <si>
    <r>
      <t xml:space="preserve">Note: Le PBF n'accepte pas les projets avec moins de 5% pour le S&amp;E et moins 15% pour le GEWE. Ces chiffres apparaîtront </t>
    </r>
    <r>
      <rPr>
        <sz val="11"/>
        <color indexed="10"/>
        <rFont val="Calibri"/>
        <family val="2"/>
      </rPr>
      <t>en rouge</t>
    </r>
    <r>
      <rPr>
        <sz val="11"/>
        <color theme="1"/>
        <rFont val="Calibri"/>
        <family val="2"/>
        <scheme val="minor"/>
      </rPr>
      <t xml:space="preserve"> si ce seuil minimum n'est pas atteint.</t>
    </r>
  </si>
  <si>
    <t>Montant total GEWE</t>
  </si>
  <si>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</si>
  <si>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indexed="10"/>
        <rFont val="Calibri"/>
        <family val="2"/>
      </rPr>
      <t>en rouge</t>
    </r>
    <r>
      <rPr>
        <b/>
        <sz val="16"/>
        <color indexed="8"/>
        <rFont val="Calibri"/>
        <family val="2"/>
      </rPr>
      <t>.</t>
    </r>
  </si>
  <si>
    <t>Tableau 2 - Répartition des produits par catégories de budget de l’ONU</t>
  </si>
  <si>
    <t>Organisation recipiendiaire 1</t>
  </si>
  <si>
    <t>Organisation recipiendiaire 2</t>
  </si>
  <si>
    <t>Organisation recipiendiaire 3</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</si>
  <si>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</si>
  <si>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</si>
  <si>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</si>
  <si>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</si>
  <si>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</si>
  <si>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</si>
  <si>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</si>
  <si>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</si>
  <si>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</si>
  <si>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</si>
  <si>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</si>
  <si>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</si>
  <si>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</si>
  <si>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</si>
  <si>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</si>
  <si>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</si>
  <si>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</si>
  <si>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</si>
  <si>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</si>
  <si>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</si>
  <si>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</si>
  <si>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</si>
  <si>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</si>
  <si>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</si>
  <si>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</si>
  <si>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</si>
  <si>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</si>
  <si>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</si>
  <si>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</si>
  <si>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</si>
  <si>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</si>
  <si>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</si>
  <si>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</si>
  <si>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</si>
  <si>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</si>
  <si>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</si>
  <si>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Totals</t>
  </si>
  <si>
    <t>FAO</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</si>
  <si>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</si>
  <si>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</si>
  <si>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</si>
  <si>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</si>
  <si>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</si>
  <si>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</si>
  <si>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</si>
  <si>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</si>
  <si>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</si>
  <si>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</si>
  <si>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</si>
  <si>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</si>
  <si>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</si>
  <si>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</si>
  <si>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</si>
  <si>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</si>
  <si>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</si>
  <si>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</si>
  <si>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</si>
  <si>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</si>
  <si>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Recipient Organization</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</si>
  <si>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</si>
  <si>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</si>
  <si>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</si>
  <si>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</si>
  <si>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</si>
  <si>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</si>
  <si>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</si>
  <si>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</si>
  <si>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</si>
  <si>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</si>
  <si>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</si>
  <si>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</si>
  <si>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Recip Agency 2</t>
  </si>
  <si>
    <t>Recip Agency 3</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</si>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</sst>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00\ _€_-;\-* #,##0.00\ _€_-;_-* &quot;-&quot;??\ _€_-;_-@_-"/>
    <numFmt numFmtId="165" formatCode="_(&quot;$&quot;* #,##0_);_(&quot;$&quot;* \(#,##0\);_(&quot;$&quot;* &quot;-&quot;??_);_(@_)"/>
    <numFmt numFmtId="166" formatCode="_-[$$-409]* #,##0.00_ ;_-[$$-409]* \-#,##0.00\ ;_-[$$-409]* &quot;-&quot;??_ ;_-@_ "/>
  </numFmts>
  <fonts count="28" x14ac:knownFonts="1">
    <font>
      <sz val="11"/>
      <color theme="1"/>
      <name val="Calibri"/>
      <family val="2"/>
      <scheme val="minor"/>
    </font>
    <font>
      <b/>
      <sz val="11"/>
      <color indexed="8"/>
      <name val="Calibri"/>
      <family val="2"/>
    </font>
    <font>
      <b/>
      <sz val="16"/>
      <color indexed="8"/>
      <name val="Calibri"/>
      <family val="2"/>
    </font>
    <font>
      <sz val="11"/>
      <color indexed="10"/>
      <name val="Calibri"/>
      <family val="2"/>
    </font>
    <font>
      <sz val="16"/>
      <color indexed="8"/>
      <name val="Calibri"/>
      <family val="2"/>
    </font>
    <font>
      <b/>
      <sz val="16"/>
      <color indexed="10"/>
      <name val="Calibri"/>
      <family val="2"/>
    </font>
    <font>
      <sz val="12"/>
      <name val="Calibri"/>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6"/>
      <color theme="1"/>
      <name val="Calibri"/>
      <family val="2"/>
      <scheme val="minor"/>
    </font>
    <font>
      <b/>
      <sz val="12"/>
      <color rgb="FF00B0F0"/>
      <name val="Calibri"/>
      <family val="2"/>
      <scheme val="minor"/>
    </font>
    <font>
      <b/>
      <sz val="20"/>
      <color theme="1"/>
      <name val="Calibri"/>
      <family val="2"/>
      <scheme val="minor"/>
    </font>
    <font>
      <sz val="12"/>
      <name val="Calibri"/>
      <family val="2"/>
      <scheme val="minor"/>
    </font>
    <font>
      <b/>
      <sz val="12"/>
      <name val="Calibri"/>
      <family val="2"/>
      <scheme val="minor"/>
    </font>
    <font>
      <b/>
      <sz val="36"/>
      <color rgb="FF00B0F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7" tint="0.39997558519241921"/>
        <bgColor indexed="64"/>
      </patternFill>
    </fill>
  </fills>
  <borders count="6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ck">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392">
    <xf numFmtId="0" fontId="0" fillId="0" borderId="0" xfId="0"/>
    <xf numFmtId="0" fontId="11" fillId="0" borderId="0" xfId="0" applyFont="1" applyAlignment="1">
      <alignment vertical="center" wrapText="1"/>
    </xf>
    <xf numFmtId="0" fontId="12" fillId="0" borderId="0" xfId="0" applyFont="1" applyAlignment="1">
      <alignment vertical="center" wrapText="1"/>
    </xf>
    <xf numFmtId="0" fontId="1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3" fillId="0" borderId="0" xfId="0" applyFont="1" applyAlignment="1">
      <alignment vertical="center" wrapText="1"/>
    </xf>
    <xf numFmtId="0" fontId="12" fillId="2" borderId="0" xfId="0" applyFont="1" applyFill="1" applyAlignment="1">
      <alignment vertical="center" wrapText="1"/>
    </xf>
    <xf numFmtId="44" fontId="12" fillId="0" borderId="0" xfId="0" applyNumberFormat="1" applyFont="1" applyAlignment="1">
      <alignment vertical="center" wrapText="1"/>
    </xf>
    <xf numFmtId="9" fontId="12" fillId="3" borderId="1" xfId="3" applyFont="1" applyFill="1" applyBorder="1" applyAlignment="1">
      <alignment vertical="center" wrapText="1"/>
    </xf>
    <xf numFmtId="0" fontId="11" fillId="2" borderId="0" xfId="0" applyFont="1" applyFill="1" applyAlignment="1" applyProtection="1">
      <alignment vertical="center" wrapText="1"/>
      <protection locked="0"/>
    </xf>
    <xf numFmtId="0" fontId="11" fillId="2" borderId="0" xfId="0" applyFont="1" applyFill="1" applyAlignment="1">
      <alignment horizontal="center" vertical="center" wrapText="1"/>
    </xf>
    <xf numFmtId="0" fontId="12" fillId="2" borderId="0" xfId="0" applyFont="1" applyFill="1" applyAlignment="1" applyProtection="1">
      <alignment vertical="center" wrapText="1"/>
      <protection locked="0"/>
    </xf>
    <xf numFmtId="0" fontId="11" fillId="2" borderId="0" xfId="0" applyFont="1" applyFill="1" applyAlignment="1">
      <alignment vertical="center" wrapText="1"/>
    </xf>
    <xf numFmtId="0" fontId="11" fillId="2" borderId="2" xfId="0" applyFont="1" applyFill="1" applyBorder="1" applyAlignment="1" applyProtection="1">
      <alignment vertical="center" wrapText="1"/>
      <protection locked="0"/>
    </xf>
    <xf numFmtId="0" fontId="11" fillId="0" borderId="2" xfId="0" applyFont="1" applyBorder="1" applyAlignment="1" applyProtection="1">
      <alignment horizontal="left" vertical="top" wrapText="1"/>
      <protection locked="0"/>
    </xf>
    <xf numFmtId="44" fontId="11" fillId="0" borderId="2" xfId="2" applyFont="1" applyBorder="1" applyAlignment="1" applyProtection="1">
      <alignment horizontal="center" vertical="center" wrapText="1"/>
      <protection locked="0"/>
    </xf>
    <xf numFmtId="44" fontId="11" fillId="2" borderId="2" xfId="2" applyFont="1" applyFill="1" applyBorder="1" applyAlignment="1" applyProtection="1">
      <alignment horizontal="center" vertical="center" wrapText="1"/>
      <protection locked="0"/>
    </xf>
    <xf numFmtId="44" fontId="12" fillId="3" borderId="2" xfId="2" applyFont="1" applyFill="1" applyBorder="1" applyAlignment="1" applyProtection="1">
      <alignment horizontal="center" vertical="center" wrapText="1"/>
    </xf>
    <xf numFmtId="0" fontId="15" fillId="3" borderId="3" xfId="0" applyFont="1" applyFill="1" applyBorder="1" applyAlignment="1">
      <alignment vertical="center" wrapText="1"/>
    </xf>
    <xf numFmtId="44" fontId="15" fillId="2" borderId="0" xfId="2" applyFont="1" applyFill="1" applyBorder="1" applyAlignment="1" applyProtection="1">
      <alignment vertical="center" wrapText="1"/>
    </xf>
    <xf numFmtId="44" fontId="12" fillId="3" borderId="4" xfId="2" applyFont="1" applyFill="1" applyBorder="1" applyAlignment="1" applyProtection="1">
      <alignment horizontal="center" vertical="center" wrapText="1"/>
    </xf>
    <xf numFmtId="44" fontId="11" fillId="2" borderId="0" xfId="2" applyFont="1" applyFill="1" applyBorder="1" applyAlignment="1" applyProtection="1">
      <alignment vertical="center" wrapText="1"/>
    </xf>
    <xf numFmtId="44" fontId="11" fillId="2" borderId="0" xfId="2" applyFont="1" applyFill="1" applyBorder="1" applyAlignment="1" applyProtection="1">
      <alignment vertical="center" wrapText="1"/>
      <protection locked="0"/>
    </xf>
    <xf numFmtId="44" fontId="12" fillId="3" borderId="2" xfId="2" applyFont="1" applyFill="1" applyBorder="1" applyAlignment="1">
      <alignment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44" fontId="11" fillId="0" borderId="2" xfId="2" applyFont="1" applyBorder="1" applyAlignment="1" applyProtection="1">
      <alignment vertical="center" wrapText="1"/>
      <protection locked="0"/>
    </xf>
    <xf numFmtId="0" fontId="12" fillId="3" borderId="5" xfId="0" applyFont="1" applyFill="1" applyBorder="1" applyAlignment="1">
      <alignment vertical="center" wrapText="1"/>
    </xf>
    <xf numFmtId="0" fontId="15" fillId="3" borderId="5" xfId="0" applyFont="1" applyFill="1" applyBorder="1" applyAlignment="1">
      <alignment vertical="center" wrapText="1"/>
    </xf>
    <xf numFmtId="0" fontId="15" fillId="3" borderId="3" xfId="0" applyFont="1" applyFill="1" applyBorder="1" applyAlignment="1" applyProtection="1">
      <alignment vertical="center" wrapText="1"/>
      <protection locked="0"/>
    </xf>
    <xf numFmtId="44" fontId="12" fillId="2" borderId="0" xfId="0" applyNumberFormat="1" applyFont="1" applyFill="1" applyAlignment="1">
      <alignment vertical="center" wrapText="1"/>
    </xf>
    <xf numFmtId="0" fontId="0" fillId="2" borderId="0" xfId="0" applyFill="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2" borderId="0" xfId="0" applyFill="1" applyAlignment="1">
      <alignment wrapText="1"/>
    </xf>
    <xf numFmtId="0" fontId="12" fillId="0" borderId="0" xfId="0" applyFont="1" applyAlignment="1">
      <alignment wrapText="1"/>
    </xf>
    <xf numFmtId="0" fontId="10" fillId="0" borderId="0" xfId="0" applyFont="1" applyAlignment="1">
      <alignment wrapText="1"/>
    </xf>
    <xf numFmtId="0" fontId="0" fillId="0" borderId="0" xfId="0" applyAlignment="1">
      <alignment horizontal="center" wrapText="1"/>
    </xf>
    <xf numFmtId="0" fontId="12" fillId="0" borderId="0" xfId="0" applyFont="1" applyAlignment="1">
      <alignment horizontal="center" vertical="center" wrapText="1"/>
    </xf>
    <xf numFmtId="9" fontId="12" fillId="2" borderId="0" xfId="3" applyFont="1" applyFill="1" applyBorder="1" applyAlignment="1">
      <alignment wrapText="1"/>
    </xf>
    <xf numFmtId="0" fontId="10" fillId="2" borderId="0" xfId="0" applyFont="1" applyFill="1" applyAlignment="1">
      <alignment horizontal="center" vertical="center" wrapText="1"/>
    </xf>
    <xf numFmtId="44" fontId="12" fillId="2" borderId="0" xfId="3" applyNumberFormat="1" applyFont="1" applyFill="1" applyBorder="1" applyAlignment="1">
      <alignment wrapText="1"/>
    </xf>
    <xf numFmtId="0" fontId="11" fillId="3" borderId="2" xfId="0" applyFont="1" applyFill="1" applyBorder="1" applyAlignment="1">
      <alignment horizontal="center" vertical="center" wrapText="1"/>
    </xf>
    <xf numFmtId="0" fontId="12" fillId="2" borderId="0" xfId="0" applyFont="1" applyFill="1" applyAlignment="1">
      <alignment horizontal="left" wrapText="1"/>
    </xf>
    <xf numFmtId="0" fontId="13" fillId="3" borderId="2" xfId="0" applyFont="1" applyFill="1" applyBorder="1" applyAlignment="1">
      <alignment vertical="center" wrapText="1"/>
    </xf>
    <xf numFmtId="0" fontId="13" fillId="3" borderId="2" xfId="0" applyFont="1" applyFill="1" applyBorder="1" applyAlignment="1" applyProtection="1">
      <alignment vertical="center" wrapText="1"/>
      <protection locked="0"/>
    </xf>
    <xf numFmtId="0" fontId="11" fillId="0" borderId="0" xfId="0" applyFont="1" applyAlignment="1">
      <alignment wrapText="1"/>
    </xf>
    <xf numFmtId="44" fontId="12" fillId="3" borderId="2" xfId="0" applyNumberFormat="1" applyFont="1" applyFill="1" applyBorder="1" applyAlignment="1">
      <alignment horizontal="center" wrapText="1"/>
    </xf>
    <xf numFmtId="0" fontId="11" fillId="2" borderId="0" xfId="0" applyFont="1" applyFill="1" applyAlignment="1">
      <alignment wrapText="1"/>
    </xf>
    <xf numFmtId="44" fontId="12" fillId="4" borderId="2" xfId="2" applyFont="1" applyFill="1" applyBorder="1" applyAlignment="1" applyProtection="1">
      <alignment wrapText="1"/>
    </xf>
    <xf numFmtId="44" fontId="11" fillId="2" borderId="0" xfId="0" applyNumberFormat="1" applyFont="1" applyFill="1" applyAlignment="1">
      <alignment vertical="center" wrapText="1"/>
    </xf>
    <xf numFmtId="44" fontId="12" fillId="0" borderId="0" xfId="0" applyNumberFormat="1" applyFont="1" applyAlignment="1">
      <alignment wrapText="1"/>
    </xf>
    <xf numFmtId="44" fontId="13" fillId="0" borderId="0" xfId="2" applyFont="1" applyFill="1" applyBorder="1" applyAlignment="1">
      <alignment horizontal="right" vertical="center" wrapText="1"/>
    </xf>
    <xf numFmtId="0" fontId="12" fillId="3" borderId="6" xfId="0" applyFont="1" applyFill="1" applyBorder="1" applyAlignment="1">
      <alignment horizontal="center" wrapText="1"/>
    </xf>
    <xf numFmtId="44" fontId="12" fillId="3" borderId="2" xfId="0" applyNumberFormat="1" applyFont="1" applyFill="1" applyBorder="1" applyAlignment="1">
      <alignment wrapText="1"/>
    </xf>
    <xf numFmtId="0" fontId="13" fillId="3" borderId="6" xfId="0" applyFont="1" applyFill="1" applyBorder="1" applyAlignment="1">
      <alignment vertical="center" wrapText="1"/>
    </xf>
    <xf numFmtId="44" fontId="12" fillId="3" borderId="6" xfId="0" applyNumberFormat="1" applyFont="1" applyFill="1" applyBorder="1" applyAlignment="1">
      <alignment wrapText="1"/>
    </xf>
    <xf numFmtId="0" fontId="12" fillId="3" borderId="7" xfId="0" applyFont="1" applyFill="1" applyBorder="1" applyAlignment="1">
      <alignment horizontal="left" wrapText="1"/>
    </xf>
    <xf numFmtId="44" fontId="12" fillId="3" borderId="7" xfId="0" applyNumberFormat="1" applyFont="1" applyFill="1" applyBorder="1" applyAlignment="1">
      <alignment horizontal="center" wrapText="1"/>
    </xf>
    <xf numFmtId="44" fontId="12" fillId="3" borderId="7" xfId="0" applyNumberFormat="1" applyFont="1" applyFill="1" applyBorder="1" applyAlignment="1">
      <alignment wrapText="1"/>
    </xf>
    <xf numFmtId="44" fontId="12" fillId="4" borderId="2" xfId="2" applyFont="1" applyFill="1" applyBorder="1" applyAlignment="1">
      <alignment wrapText="1"/>
    </xf>
    <xf numFmtId="44" fontId="12" fillId="2" borderId="8" xfId="2" applyFont="1" applyFill="1" applyBorder="1" applyAlignment="1" applyProtection="1">
      <alignment wrapText="1"/>
    </xf>
    <xf numFmtId="44" fontId="12" fillId="2" borderId="9" xfId="2" applyFont="1" applyFill="1" applyBorder="1" applyAlignment="1">
      <alignment wrapText="1"/>
    </xf>
    <xf numFmtId="44" fontId="12" fillId="2" borderId="10" xfId="0" applyNumberFormat="1" applyFont="1" applyFill="1" applyBorder="1" applyAlignment="1">
      <alignment wrapText="1"/>
    </xf>
    <xf numFmtId="44" fontId="12" fillId="2" borderId="9" xfId="2" applyFont="1" applyFill="1" applyBorder="1" applyAlignment="1" applyProtection="1">
      <alignment wrapText="1"/>
    </xf>
    <xf numFmtId="44" fontId="12" fillId="3" borderId="11" xfId="0" applyNumberFormat="1" applyFont="1" applyFill="1" applyBorder="1" applyAlignment="1">
      <alignment wrapText="1"/>
    </xf>
    <xf numFmtId="44" fontId="12" fillId="3" borderId="1" xfId="0" applyNumberFormat="1" applyFont="1" applyFill="1" applyBorder="1" applyAlignment="1">
      <alignment wrapText="1"/>
    </xf>
    <xf numFmtId="0" fontId="12" fillId="3" borderId="12" xfId="0" applyFont="1" applyFill="1" applyBorder="1" applyAlignment="1">
      <alignment horizontal="center" wrapText="1"/>
    </xf>
    <xf numFmtId="44" fontId="11" fillId="3" borderId="6" xfId="0" applyNumberFormat="1" applyFont="1" applyFill="1" applyBorder="1" applyAlignment="1">
      <alignment wrapText="1"/>
    </xf>
    <xf numFmtId="0" fontId="11" fillId="0" borderId="0" xfId="0" applyFont="1"/>
    <xf numFmtId="0" fontId="19" fillId="0" borderId="0" xfId="0" applyFo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0" fontId="10" fillId="3" borderId="13" xfId="0" applyFont="1" applyFill="1" applyBorder="1"/>
    <xf numFmtId="0" fontId="10" fillId="3" borderId="3" xfId="0" applyFont="1" applyFill="1" applyBorder="1"/>
    <xf numFmtId="0" fontId="10" fillId="3" borderId="2" xfId="0" applyFont="1" applyFill="1" applyBorder="1"/>
    <xf numFmtId="0" fontId="10" fillId="3" borderId="1" xfId="0" applyFont="1" applyFill="1" applyBorder="1"/>
    <xf numFmtId="0" fontId="0" fillId="3" borderId="3" xfId="0" applyFill="1" applyBorder="1" applyAlignment="1">
      <alignment vertical="center" wrapText="1"/>
    </xf>
    <xf numFmtId="9" fontId="9" fillId="3" borderId="2" xfId="3" applyFont="1" applyFill="1" applyBorder="1" applyAlignment="1">
      <alignment vertical="center"/>
    </xf>
    <xf numFmtId="44" fontId="0" fillId="3" borderId="1"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5" xfId="0" applyFill="1" applyBorder="1"/>
    <xf numFmtId="9" fontId="9" fillId="3" borderId="7" xfId="3" applyFont="1" applyFill="1" applyBorder="1" applyAlignment="1">
      <alignment vertical="center"/>
    </xf>
    <xf numFmtId="44" fontId="0" fillId="3" borderId="14" xfId="0" applyNumberFormat="1" applyFill="1" applyBorder="1" applyAlignment="1">
      <alignment vertical="center"/>
    </xf>
    <xf numFmtId="44" fontId="11" fillId="0" borderId="6" xfId="0" applyNumberFormat="1" applyFont="1" applyBorder="1" applyAlignment="1" applyProtection="1">
      <alignment wrapText="1"/>
      <protection locked="0"/>
    </xf>
    <xf numFmtId="44" fontId="11" fillId="2" borderId="6" xfId="2" applyFont="1" applyFill="1" applyBorder="1" applyAlignment="1" applyProtection="1">
      <alignment horizontal="center" vertical="center" wrapText="1"/>
      <protection locked="0"/>
    </xf>
    <xf numFmtId="44" fontId="11" fillId="0" borderId="2" xfId="0" applyNumberFormat="1" applyFont="1" applyBorder="1" applyAlignment="1" applyProtection="1">
      <alignment wrapText="1"/>
      <protection locked="0"/>
    </xf>
    <xf numFmtId="0" fontId="12" fillId="3" borderId="2" xfId="0" applyFont="1" applyFill="1" applyBorder="1" applyAlignment="1">
      <alignment vertical="center" wrapText="1"/>
    </xf>
    <xf numFmtId="44" fontId="11" fillId="3" borderId="2" xfId="0" applyNumberFormat="1" applyFont="1" applyFill="1" applyBorder="1" applyAlignment="1">
      <alignment vertical="center" wrapText="1"/>
    </xf>
    <xf numFmtId="44" fontId="12" fillId="3" borderId="2" xfId="2" applyFont="1" applyFill="1" applyBorder="1" applyAlignment="1" applyProtection="1">
      <alignment vertical="center" wrapText="1"/>
    </xf>
    <xf numFmtId="44" fontId="12" fillId="3" borderId="7" xfId="2" applyFont="1" applyFill="1" applyBorder="1" applyAlignment="1" applyProtection="1">
      <alignment vertical="center" wrapText="1"/>
    </xf>
    <xf numFmtId="9" fontId="12" fillId="3" borderId="14" xfId="3" applyFont="1" applyFill="1" applyBorder="1" applyAlignment="1" applyProtection="1">
      <alignment vertical="center" wrapText="1"/>
    </xf>
    <xf numFmtId="0" fontId="10" fillId="3" borderId="3" xfId="0" applyFont="1" applyFill="1" applyBorder="1" applyAlignment="1">
      <alignment horizontal="left" vertical="center" wrapText="1"/>
    </xf>
    <xf numFmtId="44" fontId="12" fillId="3" borderId="1" xfId="3" applyNumberFormat="1" applyFont="1" applyFill="1" applyBorder="1" applyAlignment="1" applyProtection="1">
      <alignment wrapText="1"/>
    </xf>
    <xf numFmtId="0" fontId="12" fillId="3" borderId="2" xfId="2" applyNumberFormat="1" applyFont="1" applyFill="1" applyBorder="1" applyAlignment="1" applyProtection="1">
      <alignment horizontal="center" vertical="center"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5" xfId="0" applyFill="1" applyBorder="1" applyAlignment="1">
      <alignment vertical="top"/>
    </xf>
    <xf numFmtId="0" fontId="21" fillId="6" borderId="15" xfId="0" applyFont="1" applyFill="1" applyBorder="1" applyAlignment="1">
      <alignment wrapText="1"/>
    </xf>
    <xf numFmtId="0" fontId="11" fillId="3" borderId="3" xfId="0" applyFont="1" applyFill="1" applyBorder="1" applyAlignment="1">
      <alignment vertical="center" wrapText="1"/>
    </xf>
    <xf numFmtId="44" fontId="11" fillId="3" borderId="1" xfId="0" applyNumberFormat="1" applyFont="1" applyFill="1" applyBorder="1" applyAlignment="1">
      <alignment vertical="center" wrapText="1"/>
    </xf>
    <xf numFmtId="44" fontId="12" fillId="3" borderId="14" xfId="2" applyFont="1" applyFill="1" applyBorder="1" applyAlignment="1" applyProtection="1">
      <alignment vertical="center" wrapText="1"/>
    </xf>
    <xf numFmtId="0" fontId="12" fillId="4" borderId="2" xfId="0" applyFont="1" applyFill="1" applyBorder="1" applyAlignment="1" applyProtection="1">
      <alignment vertical="center" wrapText="1"/>
      <protection locked="0"/>
    </xf>
    <xf numFmtId="0" fontId="12" fillId="3" borderId="16" xfId="0" applyFont="1" applyFill="1" applyBorder="1" applyAlignment="1">
      <alignment vertical="center" wrapText="1"/>
    </xf>
    <xf numFmtId="44" fontId="12" fillId="3" borderId="4" xfId="2" applyFont="1" applyFill="1" applyBorder="1" applyAlignment="1" applyProtection="1">
      <alignment vertical="center" wrapText="1"/>
    </xf>
    <xf numFmtId="44" fontId="12" fillId="3" borderId="17" xfId="2" applyFont="1" applyFill="1" applyBorder="1" applyAlignment="1" applyProtection="1">
      <alignment vertical="center" wrapText="1"/>
    </xf>
    <xf numFmtId="9" fontId="11" fillId="0" borderId="2" xfId="3" applyFont="1" applyBorder="1" applyAlignment="1" applyProtection="1">
      <alignment horizontal="center" vertical="center" wrapText="1"/>
      <protection locked="0"/>
    </xf>
    <xf numFmtId="9" fontId="11" fillId="2" borderId="2" xfId="3" applyFont="1" applyFill="1" applyBorder="1" applyAlignment="1" applyProtection="1">
      <alignment horizontal="center" vertical="center" wrapText="1"/>
      <protection locked="0"/>
    </xf>
    <xf numFmtId="9" fontId="11" fillId="0" borderId="2" xfId="3" applyFont="1" applyBorder="1" applyAlignment="1" applyProtection="1">
      <alignment vertical="center" wrapText="1"/>
      <protection locked="0"/>
    </xf>
    <xf numFmtId="44" fontId="11" fillId="3" borderId="8" xfId="0" applyNumberFormat="1" applyFont="1" applyFill="1" applyBorder="1" applyAlignment="1">
      <alignment vertical="center" wrapText="1"/>
    </xf>
    <xf numFmtId="0" fontId="12" fillId="3" borderId="2" xfId="2" applyNumberFormat="1" applyFont="1" applyFill="1" applyBorder="1" applyAlignment="1" applyProtection="1">
      <alignment vertical="center" wrapText="1"/>
    </xf>
    <xf numFmtId="44" fontId="12" fillId="3" borderId="8" xfId="0" applyNumberFormat="1" applyFont="1" applyFill="1" applyBorder="1" applyAlignment="1">
      <alignment wrapText="1"/>
    </xf>
    <xf numFmtId="44" fontId="12" fillId="2" borderId="9" xfId="0" applyNumberFormat="1" applyFont="1" applyFill="1" applyBorder="1" applyAlignment="1">
      <alignment wrapText="1"/>
    </xf>
    <xf numFmtId="0" fontId="22" fillId="2" borderId="18" xfId="0" applyFont="1" applyFill="1" applyBorder="1" applyAlignment="1">
      <alignment horizontal="left" vertical="top" wrapText="1"/>
    </xf>
    <xf numFmtId="0" fontId="22" fillId="2" borderId="0" xfId="0" applyFont="1" applyFill="1" applyAlignment="1">
      <alignment horizontal="left" vertical="top" wrapText="1"/>
    </xf>
    <xf numFmtId="0" fontId="22" fillId="2" borderId="19" xfId="0" applyFont="1" applyFill="1" applyBorder="1" applyAlignment="1">
      <alignment horizontal="left" vertical="top" wrapText="1"/>
    </xf>
    <xf numFmtId="0" fontId="11" fillId="0" borderId="12" xfId="0" applyFont="1" applyBorder="1" applyAlignment="1">
      <alignment wrapText="1"/>
    </xf>
    <xf numFmtId="0" fontId="12" fillId="4" borderId="20" xfId="0" applyFont="1" applyFill="1" applyBorder="1" applyAlignment="1">
      <alignment vertical="center" wrapText="1"/>
    </xf>
    <xf numFmtId="44" fontId="12" fillId="3" borderId="1" xfId="2" applyFont="1" applyFill="1" applyBorder="1" applyAlignment="1" applyProtection="1">
      <alignment horizontal="center" vertical="center" wrapText="1"/>
    </xf>
    <xf numFmtId="0" fontId="12" fillId="3" borderId="1" xfId="2" applyNumberFormat="1" applyFont="1" applyFill="1" applyBorder="1" applyAlignment="1" applyProtection="1">
      <alignment horizontal="center" vertical="center" wrapText="1"/>
    </xf>
    <xf numFmtId="44" fontId="11" fillId="3" borderId="21" xfId="0" applyNumberFormat="1" applyFont="1" applyFill="1" applyBorder="1" applyAlignment="1">
      <alignment wrapText="1"/>
    </xf>
    <xf numFmtId="0" fontId="12" fillId="3" borderId="19" xfId="0" applyFont="1" applyFill="1" applyBorder="1" applyAlignment="1">
      <alignment wrapText="1"/>
    </xf>
    <xf numFmtId="0" fontId="12" fillId="3" borderId="21" xfId="0" applyFont="1" applyFill="1" applyBorder="1" applyAlignment="1">
      <alignment horizontal="center" wrapText="1"/>
    </xf>
    <xf numFmtId="0" fontId="12" fillId="3" borderId="11" xfId="0" applyFont="1" applyFill="1" applyBorder="1" applyAlignment="1">
      <alignment horizontal="center" wrapText="1"/>
    </xf>
    <xf numFmtId="0" fontId="23" fillId="0" borderId="0" xfId="0" applyFont="1" applyAlignment="1">
      <alignment wrapText="1"/>
    </xf>
    <xf numFmtId="0" fontId="21" fillId="6" borderId="22" xfId="0" applyFont="1" applyFill="1" applyBorder="1" applyAlignment="1">
      <alignment wrapText="1"/>
    </xf>
    <xf numFmtId="0" fontId="21" fillId="6" borderId="23" xfId="0" applyFont="1" applyFill="1" applyBorder="1" applyAlignment="1">
      <alignment wrapText="1"/>
    </xf>
    <xf numFmtId="0" fontId="11" fillId="6" borderId="22" xfId="0" applyFont="1" applyFill="1" applyBorder="1" applyAlignment="1">
      <alignment wrapText="1"/>
    </xf>
    <xf numFmtId="44" fontId="15" fillId="6" borderId="23" xfId="2" applyFont="1" applyFill="1" applyBorder="1" applyAlignment="1" applyProtection="1">
      <alignment vertical="center" wrapText="1"/>
    </xf>
    <xf numFmtId="0" fontId="12" fillId="3" borderId="24" xfId="0" applyFont="1" applyFill="1" applyBorder="1" applyAlignment="1">
      <alignment horizontal="left" wrapText="1"/>
    </xf>
    <xf numFmtId="44" fontId="12" fillId="3" borderId="24" xfId="0" applyNumberFormat="1" applyFont="1" applyFill="1" applyBorder="1" applyAlignment="1">
      <alignment horizontal="center" wrapText="1"/>
    </xf>
    <xf numFmtId="44" fontId="12" fillId="3" borderId="24" xfId="0" applyNumberFormat="1" applyFont="1" applyFill="1" applyBorder="1" applyAlignment="1">
      <alignment wrapText="1"/>
    </xf>
    <xf numFmtId="44" fontId="11" fillId="3" borderId="25" xfId="0" applyNumberFormat="1" applyFont="1" applyFill="1" applyBorder="1" applyAlignment="1">
      <alignment wrapText="1"/>
    </xf>
    <xf numFmtId="44" fontId="11" fillId="3" borderId="10" xfId="0" applyNumberFormat="1" applyFont="1" applyFill="1" applyBorder="1" applyAlignment="1">
      <alignment wrapText="1"/>
    </xf>
    <xf numFmtId="0" fontId="12" fillId="3" borderId="26" xfId="0" applyFont="1" applyFill="1" applyBorder="1" applyAlignment="1">
      <alignment horizontal="center" wrapText="1"/>
    </xf>
    <xf numFmtId="0" fontId="15" fillId="3" borderId="27" xfId="0" applyFont="1" applyFill="1" applyBorder="1" applyAlignment="1">
      <alignment vertical="center" wrapText="1"/>
    </xf>
    <xf numFmtId="0" fontId="15" fillId="3" borderId="28" xfId="0" applyFont="1" applyFill="1" applyBorder="1" applyAlignment="1">
      <alignment vertical="center" wrapText="1"/>
    </xf>
    <xf numFmtId="0" fontId="15" fillId="3" borderId="28" xfId="0" applyFont="1" applyFill="1" applyBorder="1" applyAlignment="1" applyProtection="1">
      <alignment vertical="center" wrapText="1"/>
      <protection locked="0"/>
    </xf>
    <xf numFmtId="0" fontId="12" fillId="3" borderId="29" xfId="0" applyFont="1" applyFill="1" applyBorder="1" applyAlignment="1">
      <alignment horizontal="center" wrapText="1"/>
    </xf>
    <xf numFmtId="0" fontId="10" fillId="3" borderId="26" xfId="0" applyFont="1" applyFill="1" applyBorder="1" applyAlignment="1">
      <alignment wrapText="1"/>
    </xf>
    <xf numFmtId="0" fontId="0" fillId="3" borderId="26" xfId="0" applyFill="1" applyBorder="1" applyAlignment="1">
      <alignment wrapText="1"/>
    </xf>
    <xf numFmtId="0" fontId="10" fillId="3" borderId="30" xfId="0" applyFont="1" applyFill="1" applyBorder="1" applyAlignment="1">
      <alignment wrapText="1"/>
    </xf>
    <xf numFmtId="0" fontId="10" fillId="3" borderId="29" xfId="0" applyFont="1" applyFill="1" applyBorder="1" applyAlignment="1">
      <alignment horizontal="center" vertical="center"/>
    </xf>
    <xf numFmtId="0" fontId="10" fillId="3" borderId="26" xfId="0" applyFont="1" applyFill="1" applyBorder="1" applyAlignment="1">
      <alignment vertical="center" wrapText="1"/>
    </xf>
    <xf numFmtId="10" fontId="12" fillId="3" borderId="1" xfId="3" applyNumberFormat="1" applyFont="1" applyFill="1" applyBorder="1" applyAlignment="1" applyProtection="1">
      <alignment wrapText="1"/>
    </xf>
    <xf numFmtId="44" fontId="12" fillId="3" borderId="31" xfId="2" applyFont="1" applyFill="1" applyBorder="1" applyAlignment="1" applyProtection="1">
      <alignment wrapText="1"/>
    </xf>
    <xf numFmtId="44" fontId="11" fillId="3" borderId="32" xfId="2" applyFont="1" applyFill="1" applyBorder="1" applyAlignment="1" applyProtection="1">
      <alignment wrapText="1"/>
    </xf>
    <xf numFmtId="44" fontId="11" fillId="3" borderId="5" xfId="2" applyFont="1" applyFill="1" applyBorder="1" applyAlignment="1" applyProtection="1">
      <alignment wrapText="1"/>
    </xf>
    <xf numFmtId="44" fontId="11" fillId="3" borderId="2" xfId="2" applyFont="1" applyFill="1" applyBorder="1" applyAlignment="1" applyProtection="1">
      <alignment horizontal="center" vertical="center" wrapText="1"/>
    </xf>
    <xf numFmtId="44" fontId="12" fillId="2" borderId="0" xfId="2" applyFont="1" applyFill="1" applyBorder="1" applyAlignment="1" applyProtection="1">
      <alignment vertical="center" wrapText="1"/>
      <protection locked="0"/>
    </xf>
    <xf numFmtId="44" fontId="11" fillId="0" borderId="0" xfId="2" applyFont="1" applyFill="1" applyBorder="1" applyAlignment="1" applyProtection="1">
      <alignment vertical="center" wrapText="1"/>
      <protection locked="0"/>
    </xf>
    <xf numFmtId="44" fontId="9" fillId="2" borderId="0" xfId="2" applyFont="1" applyFill="1" applyBorder="1" applyAlignment="1">
      <alignment wrapText="1"/>
    </xf>
    <xf numFmtId="44" fontId="12" fillId="2" borderId="0" xfId="2" applyFont="1" applyFill="1" applyBorder="1" applyAlignment="1">
      <alignment vertical="center" wrapText="1"/>
    </xf>
    <xf numFmtId="44" fontId="12" fillId="2" borderId="0" xfId="2" applyFont="1" applyFill="1" applyBorder="1" applyAlignment="1" applyProtection="1">
      <alignment horizontal="center" vertical="center" wrapText="1"/>
    </xf>
    <xf numFmtId="44" fontId="12" fillId="2" borderId="0" xfId="2" applyFont="1" applyFill="1" applyBorder="1" applyAlignment="1" applyProtection="1">
      <alignment vertical="center" wrapText="1"/>
    </xf>
    <xf numFmtId="44" fontId="12" fillId="0" borderId="0" xfId="2" applyFont="1" applyFill="1" applyBorder="1" applyAlignment="1">
      <alignment vertical="center" wrapText="1"/>
    </xf>
    <xf numFmtId="44" fontId="9" fillId="0" borderId="0" xfId="2" applyFont="1" applyBorder="1" applyAlignment="1">
      <alignment wrapText="1"/>
    </xf>
    <xf numFmtId="44" fontId="9" fillId="0" borderId="0" xfId="2" applyFont="1" applyFill="1" applyBorder="1" applyAlignment="1">
      <alignment wrapText="1"/>
    </xf>
    <xf numFmtId="44" fontId="17" fillId="0" borderId="0" xfId="2" applyFont="1" applyBorder="1" applyAlignment="1">
      <alignment wrapText="1"/>
    </xf>
    <xf numFmtId="44" fontId="21" fillId="6" borderId="22" xfId="2" applyFont="1" applyFill="1" applyBorder="1" applyAlignment="1">
      <alignment wrapText="1"/>
    </xf>
    <xf numFmtId="44" fontId="24" fillId="2" borderId="0" xfId="2" applyFont="1" applyFill="1" applyBorder="1" applyAlignment="1">
      <alignment horizontal="left" wrapText="1"/>
    </xf>
    <xf numFmtId="44" fontId="12" fillId="3" borderId="33" xfId="0" applyNumberFormat="1" applyFont="1" applyFill="1" applyBorder="1" applyAlignment="1">
      <alignment vertical="center" wrapText="1"/>
    </xf>
    <xf numFmtId="0" fontId="10" fillId="3" borderId="5" xfId="0" applyFont="1" applyFill="1" applyBorder="1" applyAlignment="1">
      <alignment wrapText="1"/>
    </xf>
    <xf numFmtId="0" fontId="10" fillId="3" borderId="5" xfId="0" applyFont="1" applyFill="1" applyBorder="1"/>
    <xf numFmtId="44" fontId="0" fillId="3" borderId="7" xfId="0" applyNumberFormat="1" applyFill="1" applyBorder="1"/>
    <xf numFmtId="0" fontId="0" fillId="3" borderId="14" xfId="0" applyFill="1" applyBorder="1"/>
    <xf numFmtId="0" fontId="11" fillId="0" borderId="2" xfId="0" applyFont="1" applyBorder="1" applyAlignment="1" applyProtection="1">
      <alignment horizontal="left" vertical="center" wrapText="1"/>
      <protection locked="0"/>
    </xf>
    <xf numFmtId="165" fontId="11" fillId="0" borderId="2" xfId="2" applyNumberFormat="1" applyFont="1" applyBorder="1" applyAlignment="1" applyProtection="1">
      <alignment horizontal="center" vertical="center" wrapText="1"/>
      <protection locked="0"/>
    </xf>
    <xf numFmtId="0" fontId="11" fillId="2" borderId="2" xfId="0" applyFont="1" applyFill="1" applyBorder="1" applyAlignment="1" applyProtection="1">
      <alignment horizontal="left" vertical="center" wrapText="1"/>
      <protection locked="0"/>
    </xf>
    <xf numFmtId="165" fontId="11" fillId="2" borderId="2" xfId="2" applyNumberFormat="1" applyFont="1" applyFill="1" applyBorder="1" applyAlignment="1" applyProtection="1">
      <alignment horizontal="center" vertical="center" wrapText="1"/>
      <protection locked="0"/>
    </xf>
    <xf numFmtId="165" fontId="11" fillId="0" borderId="2" xfId="2" applyNumberFormat="1" applyFont="1" applyFill="1" applyBorder="1" applyAlignment="1" applyProtection="1">
      <alignment horizontal="center" vertical="center" wrapText="1"/>
      <protection locked="0"/>
    </xf>
    <xf numFmtId="165" fontId="11" fillId="0" borderId="2" xfId="2" applyNumberFormat="1" applyFont="1" applyBorder="1" applyAlignment="1" applyProtection="1">
      <alignment vertical="center" wrapText="1"/>
      <protection locked="0"/>
    </xf>
    <xf numFmtId="165" fontId="12" fillId="3" borderId="2" xfId="0" applyNumberFormat="1" applyFont="1" applyFill="1" applyBorder="1" applyAlignment="1">
      <alignment horizontal="center" vertical="center" wrapText="1"/>
    </xf>
    <xf numFmtId="165" fontId="11" fillId="0" borderId="6" xfId="0" applyNumberFormat="1" applyFont="1" applyBorder="1" applyAlignment="1" applyProtection="1">
      <alignment wrapText="1"/>
      <protection locked="0"/>
    </xf>
    <xf numFmtId="165" fontId="11" fillId="2" borderId="6" xfId="2" applyNumberFormat="1" applyFont="1" applyFill="1" applyBorder="1" applyAlignment="1" applyProtection="1">
      <alignment horizontal="center" vertical="center" wrapText="1"/>
      <protection locked="0"/>
    </xf>
    <xf numFmtId="165" fontId="11" fillId="0" borderId="2" xfId="0" applyNumberFormat="1" applyFont="1" applyBorder="1" applyAlignment="1" applyProtection="1">
      <alignment wrapText="1"/>
      <protection locked="0"/>
    </xf>
    <xf numFmtId="165" fontId="12" fillId="3" borderId="35" xfId="2" applyNumberFormat="1" applyFont="1" applyFill="1" applyBorder="1" applyAlignment="1">
      <alignment wrapText="1"/>
    </xf>
    <xf numFmtId="165" fontId="12" fillId="3" borderId="1" xfId="0" applyNumberFormat="1" applyFont="1" applyFill="1" applyBorder="1" applyAlignment="1">
      <alignment horizontal="center" wrapText="1"/>
    </xf>
    <xf numFmtId="165" fontId="11" fillId="3" borderId="11" xfId="0" applyNumberFormat="1" applyFont="1" applyFill="1" applyBorder="1" applyAlignment="1">
      <alignment wrapText="1"/>
    </xf>
    <xf numFmtId="165" fontId="11" fillId="3" borderId="21" xfId="0" applyNumberFormat="1" applyFont="1" applyFill="1" applyBorder="1" applyAlignment="1">
      <alignment wrapText="1"/>
    </xf>
    <xf numFmtId="165" fontId="11" fillId="3" borderId="6" xfId="0" applyNumberFormat="1" applyFont="1" applyFill="1" applyBorder="1" applyAlignment="1">
      <alignment wrapText="1"/>
    </xf>
    <xf numFmtId="165" fontId="11" fillId="3" borderId="14" xfId="0" applyNumberFormat="1" applyFont="1" applyFill="1" applyBorder="1" applyAlignment="1">
      <alignment wrapText="1"/>
    </xf>
    <xf numFmtId="165" fontId="11" fillId="3" borderId="36" xfId="0" applyNumberFormat="1" applyFont="1" applyFill="1" applyBorder="1" applyAlignment="1">
      <alignment wrapText="1"/>
    </xf>
    <xf numFmtId="165" fontId="11" fillId="3" borderId="7" xfId="0" applyNumberFormat="1" applyFont="1" applyFill="1" applyBorder="1" applyAlignment="1">
      <alignment wrapText="1"/>
    </xf>
    <xf numFmtId="165" fontId="11" fillId="3" borderId="37" xfId="2" applyNumberFormat="1" applyFont="1" applyFill="1" applyBorder="1" applyAlignment="1">
      <alignment wrapText="1"/>
    </xf>
    <xf numFmtId="165" fontId="12" fillId="3" borderId="38" xfId="2" applyNumberFormat="1" applyFont="1" applyFill="1" applyBorder="1" applyAlignment="1">
      <alignment wrapText="1"/>
    </xf>
    <xf numFmtId="165" fontId="12" fillId="3" borderId="24" xfId="2" applyNumberFormat="1" applyFont="1" applyFill="1" applyBorder="1" applyAlignment="1">
      <alignment wrapText="1"/>
    </xf>
    <xf numFmtId="165" fontId="11" fillId="3" borderId="14" xfId="2" applyNumberFormat="1" applyFont="1" applyFill="1" applyBorder="1" applyAlignment="1">
      <alignment wrapText="1"/>
    </xf>
    <xf numFmtId="0" fontId="11" fillId="3" borderId="39" xfId="0" applyFont="1" applyFill="1" applyBorder="1" applyAlignment="1">
      <alignment vertical="center" wrapText="1"/>
    </xf>
    <xf numFmtId="44" fontId="11" fillId="3" borderId="40" xfId="0" applyNumberFormat="1" applyFont="1" applyFill="1" applyBorder="1" applyAlignment="1">
      <alignment wrapText="1"/>
    </xf>
    <xf numFmtId="44" fontId="12" fillId="3" borderId="41" xfId="0" applyNumberFormat="1" applyFont="1" applyFill="1" applyBorder="1" applyAlignment="1">
      <alignment wrapText="1"/>
    </xf>
    <xf numFmtId="44" fontId="11" fillId="3" borderId="21" xfId="2" applyFont="1" applyFill="1" applyBorder="1" applyAlignment="1">
      <alignment wrapText="1"/>
    </xf>
    <xf numFmtId="44" fontId="12" fillId="3" borderId="42" xfId="2" applyFont="1" applyFill="1" applyBorder="1" applyAlignment="1">
      <alignment wrapText="1"/>
    </xf>
    <xf numFmtId="44" fontId="12" fillId="3" borderId="43" xfId="2" applyFont="1" applyFill="1" applyBorder="1" applyAlignment="1">
      <alignment wrapText="1"/>
    </xf>
    <xf numFmtId="44" fontId="12" fillId="3" borderId="44" xfId="2" applyFont="1" applyFill="1" applyBorder="1" applyAlignment="1">
      <alignment wrapText="1"/>
    </xf>
    <xf numFmtId="44" fontId="12" fillId="3" borderId="45" xfId="0" applyNumberFormat="1" applyFont="1" applyFill="1" applyBorder="1" applyAlignment="1">
      <alignment wrapText="1"/>
    </xf>
    <xf numFmtId="165" fontId="11" fillId="0" borderId="6" xfId="2" applyNumberFormat="1" applyFont="1" applyFill="1" applyBorder="1" applyAlignment="1" applyProtection="1">
      <alignment horizontal="center" vertical="center" wrapText="1"/>
      <protection locked="0"/>
    </xf>
    <xf numFmtId="44" fontId="12" fillId="3" borderId="2" xfId="2" applyFont="1" applyFill="1" applyBorder="1" applyAlignment="1">
      <alignment wrapText="1"/>
    </xf>
    <xf numFmtId="165" fontId="12" fillId="4" borderId="2" xfId="2" applyNumberFormat="1" applyFont="1" applyFill="1" applyBorder="1" applyAlignment="1" applyProtection="1">
      <alignment vertical="center" wrapText="1"/>
    </xf>
    <xf numFmtId="44" fontId="12" fillId="0" borderId="2" xfId="2" applyFont="1" applyBorder="1" applyAlignment="1" applyProtection="1">
      <alignment horizontal="center" vertical="center" wrapText="1"/>
      <protection locked="0"/>
    </xf>
    <xf numFmtId="44" fontId="12" fillId="2" borderId="2" xfId="2" applyFont="1" applyFill="1" applyBorder="1" applyAlignment="1" applyProtection="1">
      <alignment horizontal="center" vertical="center" wrapText="1"/>
      <protection locked="0"/>
    </xf>
    <xf numFmtId="165" fontId="12" fillId="3" borderId="2"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165" fontId="11" fillId="2" borderId="2" xfId="0" applyNumberFormat="1" applyFont="1" applyFill="1" applyBorder="1" applyAlignment="1" applyProtection="1">
      <alignment wrapText="1"/>
      <protection locked="0"/>
    </xf>
    <xf numFmtId="44" fontId="11" fillId="2" borderId="2" xfId="0" applyNumberFormat="1" applyFont="1" applyFill="1" applyBorder="1" applyAlignment="1" applyProtection="1">
      <alignment wrapText="1"/>
      <protection locked="0"/>
    </xf>
    <xf numFmtId="8" fontId="11" fillId="0" borderId="2" xfId="0" applyNumberFormat="1" applyFont="1" applyBorder="1" applyAlignment="1" applyProtection="1">
      <alignment horizontal="right" wrapText="1"/>
      <protection locked="0"/>
    </xf>
    <xf numFmtId="8" fontId="11" fillId="2" borderId="6" xfId="2" applyNumberFormat="1" applyFont="1" applyFill="1" applyBorder="1" applyAlignment="1" applyProtection="1">
      <alignment horizontal="right" vertical="center" wrapText="1"/>
      <protection locked="0"/>
    </xf>
    <xf numFmtId="8" fontId="11" fillId="2" borderId="2" xfId="2" applyNumberFormat="1" applyFont="1" applyFill="1" applyBorder="1" applyAlignment="1" applyProtection="1">
      <alignment horizontal="right" vertical="center" wrapText="1"/>
      <protection locked="0"/>
    </xf>
    <xf numFmtId="44" fontId="11" fillId="3" borderId="46" xfId="0" applyNumberFormat="1" applyFont="1" applyFill="1" applyBorder="1" applyAlignment="1">
      <alignment wrapText="1"/>
    </xf>
    <xf numFmtId="0" fontId="12" fillId="2" borderId="2" xfId="0" applyFont="1" applyFill="1" applyBorder="1" applyAlignment="1">
      <alignment vertical="center" wrapText="1"/>
    </xf>
    <xf numFmtId="165" fontId="11" fillId="2" borderId="2" xfId="2" applyNumberFormat="1" applyFont="1" applyFill="1" applyBorder="1" applyAlignment="1" applyProtection="1">
      <alignment vertical="center" wrapText="1"/>
      <protection locked="0"/>
    </xf>
    <xf numFmtId="44" fontId="11" fillId="2" borderId="2" xfId="2" applyFont="1" applyFill="1" applyBorder="1" applyAlignment="1" applyProtection="1">
      <alignment horizontal="center" vertical="center" wrapText="1"/>
    </xf>
    <xf numFmtId="44" fontId="12" fillId="2" borderId="2" xfId="2" applyFont="1" applyFill="1" applyBorder="1" applyAlignment="1" applyProtection="1">
      <alignment horizontal="center" vertical="center" wrapText="1"/>
    </xf>
    <xf numFmtId="0" fontId="10" fillId="2" borderId="33" xfId="0" applyFont="1" applyFill="1" applyBorder="1" applyAlignment="1">
      <alignment horizontal="left" vertical="center" wrapText="1"/>
    </xf>
    <xf numFmtId="44" fontId="12" fillId="2" borderId="34" xfId="0" applyNumberFormat="1" applyFont="1" applyFill="1" applyBorder="1" applyAlignment="1">
      <alignment vertical="center" wrapText="1"/>
    </xf>
    <xf numFmtId="0" fontId="10" fillId="2" borderId="3" xfId="0" applyFont="1" applyFill="1" applyBorder="1" applyAlignment="1">
      <alignment horizontal="left" vertical="center" wrapText="1"/>
    </xf>
    <xf numFmtId="10" fontId="12" fillId="2" borderId="1" xfId="3" applyNumberFormat="1" applyFont="1" applyFill="1" applyBorder="1" applyAlignment="1" applyProtection="1">
      <alignment wrapText="1"/>
    </xf>
    <xf numFmtId="165" fontId="11" fillId="7" borderId="14" xfId="2" applyNumberFormat="1" applyFont="1" applyFill="1" applyBorder="1" applyAlignment="1">
      <alignment wrapText="1"/>
    </xf>
    <xf numFmtId="0" fontId="14" fillId="0" borderId="0" xfId="0" applyFont="1"/>
    <xf numFmtId="165" fontId="12" fillId="7" borderId="10" xfId="0" applyNumberFormat="1" applyFont="1" applyFill="1" applyBorder="1" applyAlignment="1">
      <alignment horizontal="center" wrapText="1"/>
    </xf>
    <xf numFmtId="165" fontId="12" fillId="7" borderId="2" xfId="0" applyNumberFormat="1" applyFont="1" applyFill="1" applyBorder="1" applyAlignment="1">
      <alignment horizontal="center" wrapText="1"/>
    </xf>
    <xf numFmtId="44" fontId="11" fillId="2" borderId="0" xfId="0" applyNumberFormat="1" applyFont="1" applyFill="1" applyAlignment="1">
      <alignment wrapText="1"/>
    </xf>
    <xf numFmtId="165" fontId="14" fillId="2" borderId="2" xfId="2" applyNumberFormat="1" applyFont="1" applyFill="1" applyBorder="1" applyAlignment="1" applyProtection="1">
      <alignment vertical="center" wrapText="1"/>
      <protection locked="0"/>
    </xf>
    <xf numFmtId="44" fontId="14" fillId="2" borderId="2" xfId="2" applyFont="1" applyFill="1" applyBorder="1" applyAlignment="1" applyProtection="1">
      <alignment horizontal="center" vertical="center" wrapText="1"/>
    </xf>
    <xf numFmtId="9" fontId="14" fillId="0" borderId="2" xfId="3" applyFont="1" applyBorder="1" applyAlignment="1" applyProtection="1">
      <alignment vertical="center" wrapText="1"/>
      <protection locked="0"/>
    </xf>
    <xf numFmtId="44" fontId="11" fillId="2" borderId="2" xfId="2" applyFont="1" applyFill="1" applyBorder="1" applyAlignment="1">
      <alignment horizontal="center" vertical="center" wrapText="1"/>
    </xf>
    <xf numFmtId="0" fontId="11" fillId="0" borderId="2" xfId="0" applyFont="1" applyBorder="1" applyAlignment="1" applyProtection="1">
      <alignment vertical="center" wrapText="1"/>
      <protection locked="0"/>
    </xf>
    <xf numFmtId="44" fontId="12" fillId="0" borderId="2" xfId="2" applyFont="1" applyFill="1" applyBorder="1" applyAlignment="1" applyProtection="1">
      <alignment horizontal="center" vertical="center" wrapText="1"/>
      <protection locked="0"/>
    </xf>
    <xf numFmtId="0" fontId="12" fillId="4" borderId="48" xfId="0" applyFont="1" applyFill="1" applyBorder="1" applyAlignment="1">
      <alignment vertical="center" wrapText="1"/>
    </xf>
    <xf numFmtId="0" fontId="12" fillId="4" borderId="49" xfId="0" applyFont="1" applyFill="1" applyBorder="1" applyAlignment="1">
      <alignment vertical="center" wrapText="1"/>
    </xf>
    <xf numFmtId="44" fontId="12" fillId="3" borderId="3" xfId="2" applyFont="1" applyFill="1" applyBorder="1" applyAlignment="1" applyProtection="1">
      <alignment horizontal="center" vertical="center" wrapText="1"/>
    </xf>
    <xf numFmtId="0" fontId="12" fillId="3" borderId="3" xfId="2" applyNumberFormat="1" applyFont="1" applyFill="1" applyBorder="1" applyAlignment="1" applyProtection="1">
      <alignment vertical="center" wrapText="1"/>
    </xf>
    <xf numFmtId="44" fontId="11" fillId="3" borderId="3" xfId="0" applyNumberFormat="1" applyFont="1" applyFill="1" applyBorder="1" applyAlignment="1">
      <alignment vertical="center" wrapText="1"/>
    </xf>
    <xf numFmtId="44" fontId="12" fillId="3" borderId="5" xfId="2" applyFont="1" applyFill="1" applyBorder="1" applyAlignment="1" applyProtection="1">
      <alignment vertical="center" wrapText="1"/>
    </xf>
    <xf numFmtId="9" fontId="12" fillId="3" borderId="1" xfId="3" applyFont="1" applyFill="1" applyBorder="1" applyAlignment="1" applyProtection="1">
      <alignment vertical="center" wrapText="1"/>
      <protection locked="0"/>
    </xf>
    <xf numFmtId="9" fontId="12" fillId="3" borderId="41" xfId="3" applyFont="1" applyFill="1" applyBorder="1" applyAlignment="1" applyProtection="1">
      <alignment vertical="center" wrapText="1"/>
      <protection locked="0"/>
    </xf>
    <xf numFmtId="9" fontId="11" fillId="2" borderId="2" xfId="3" quotePrefix="1" applyFont="1" applyFill="1" applyBorder="1" applyAlignment="1" applyProtection="1">
      <alignment horizontal="center" vertical="center" wrapText="1"/>
      <protection locked="0"/>
    </xf>
    <xf numFmtId="0" fontId="11" fillId="5" borderId="8" xfId="0" applyFont="1" applyFill="1" applyBorder="1" applyAlignment="1">
      <alignment vertical="center" wrapText="1"/>
    </xf>
    <xf numFmtId="39" fontId="12" fillId="7" borderId="35" xfId="2" applyNumberFormat="1" applyFont="1" applyFill="1" applyBorder="1" applyAlignment="1">
      <alignment wrapText="1"/>
    </xf>
    <xf numFmtId="0" fontId="12" fillId="0" borderId="7" xfId="0" applyFont="1" applyBorder="1" applyAlignment="1">
      <alignment horizontal="left" wrapText="1"/>
    </xf>
    <xf numFmtId="44" fontId="12" fillId="0" borderId="7" xfId="0" applyNumberFormat="1" applyFont="1" applyBorder="1" applyAlignment="1">
      <alignment horizontal="center" wrapText="1"/>
    </xf>
    <xf numFmtId="44" fontId="12" fillId="0" borderId="7" xfId="0" applyNumberFormat="1" applyFont="1" applyBorder="1" applyAlignment="1">
      <alignment wrapText="1"/>
    </xf>
    <xf numFmtId="0" fontId="13" fillId="0" borderId="6" xfId="0" applyFont="1" applyBorder="1" applyAlignment="1">
      <alignment vertical="center" wrapText="1"/>
    </xf>
    <xf numFmtId="0" fontId="13" fillId="0" borderId="2" xfId="0" applyFont="1" applyBorder="1" applyAlignment="1">
      <alignment vertical="center" wrapText="1"/>
    </xf>
    <xf numFmtId="0" fontId="13" fillId="0" borderId="2" xfId="0" applyFont="1" applyBorder="1" applyAlignment="1" applyProtection="1">
      <alignment vertical="center" wrapText="1"/>
      <protection locked="0"/>
    </xf>
    <xf numFmtId="44" fontId="12" fillId="0" borderId="2" xfId="2" applyFont="1" applyFill="1" applyBorder="1" applyAlignment="1" applyProtection="1">
      <alignment wrapText="1"/>
    </xf>
    <xf numFmtId="43" fontId="9" fillId="0" borderId="0" xfId="1" applyFont="1" applyFill="1" applyBorder="1" applyAlignment="1">
      <alignment wrapText="1"/>
    </xf>
    <xf numFmtId="43" fontId="0" fillId="0" borderId="0" xfId="0" applyNumberFormat="1" applyAlignment="1">
      <alignment wrapText="1"/>
    </xf>
    <xf numFmtId="44" fontId="26" fillId="3" borderId="2" xfId="0" applyNumberFormat="1" applyFont="1" applyFill="1" applyBorder="1" applyAlignment="1">
      <alignment wrapText="1"/>
    </xf>
    <xf numFmtId="44" fontId="20" fillId="7" borderId="7" xfId="0" applyNumberFormat="1" applyFont="1" applyFill="1" applyBorder="1"/>
    <xf numFmtId="166" fontId="11" fillId="2" borderId="2" xfId="2" applyNumberFormat="1" applyFont="1" applyFill="1" applyBorder="1" applyAlignment="1" applyProtection="1">
      <alignment horizontal="center" vertical="center" wrapText="1"/>
      <protection locked="0"/>
    </xf>
    <xf numFmtId="44" fontId="11" fillId="2" borderId="2" xfId="2" applyFont="1" applyFill="1" applyBorder="1" applyAlignment="1" applyProtection="1">
      <alignment vertical="center" wrapText="1"/>
      <protection locked="0"/>
    </xf>
    <xf numFmtId="44" fontId="14" fillId="2" borderId="0" xfId="2" applyFont="1" applyFill="1" applyBorder="1" applyAlignment="1" applyProtection="1">
      <alignment vertical="center" wrapText="1"/>
      <protection locked="0"/>
    </xf>
    <xf numFmtId="165" fontId="11" fillId="2" borderId="6" xfId="0" applyNumberFormat="1" applyFont="1" applyFill="1" applyBorder="1" applyAlignment="1" applyProtection="1">
      <alignment wrapText="1"/>
      <protection locked="0"/>
    </xf>
    <xf numFmtId="44" fontId="12" fillId="2" borderId="6" xfId="0" applyNumberFormat="1" applyFont="1" applyFill="1" applyBorder="1" applyAlignment="1">
      <alignment wrapText="1"/>
    </xf>
    <xf numFmtId="44" fontId="12" fillId="2" borderId="2" xfId="0" applyNumberFormat="1" applyFont="1" applyFill="1" applyBorder="1" applyAlignment="1">
      <alignment wrapText="1"/>
    </xf>
    <xf numFmtId="165" fontId="14" fillId="2" borderId="2" xfId="0" applyNumberFormat="1" applyFont="1" applyFill="1" applyBorder="1" applyAlignment="1" applyProtection="1">
      <alignment wrapText="1"/>
      <protection locked="0"/>
    </xf>
    <xf numFmtId="44" fontId="12" fillId="2" borderId="2" xfId="2" applyFont="1" applyFill="1" applyBorder="1" applyAlignment="1">
      <alignment wrapText="1"/>
    </xf>
    <xf numFmtId="165" fontId="25" fillId="2" borderId="6" xfId="0" applyNumberFormat="1" applyFont="1" applyFill="1" applyBorder="1" applyAlignment="1" applyProtection="1">
      <alignment wrapText="1"/>
      <protection locked="0"/>
    </xf>
    <xf numFmtId="44" fontId="26" fillId="8" borderId="2" xfId="2" quotePrefix="1" applyFont="1" applyFill="1" applyBorder="1" applyAlignment="1">
      <alignment wrapText="1"/>
    </xf>
    <xf numFmtId="44" fontId="12" fillId="3" borderId="2" xfId="2" applyFont="1" applyFill="1" applyBorder="1" applyAlignment="1" applyProtection="1">
      <alignment wrapText="1"/>
    </xf>
    <xf numFmtId="44" fontId="12" fillId="3" borderId="47" xfId="2" applyFont="1" applyFill="1" applyBorder="1" applyAlignment="1" applyProtection="1">
      <alignment wrapText="1"/>
    </xf>
    <xf numFmtId="44" fontId="12" fillId="3" borderId="36" xfId="2" applyFont="1" applyFill="1" applyBorder="1" applyAlignment="1">
      <alignment wrapText="1"/>
    </xf>
    <xf numFmtId="44" fontId="0" fillId="0" borderId="2" xfId="2" applyFont="1" applyBorder="1" applyAlignment="1">
      <alignment vertical="center" wrapText="1"/>
    </xf>
    <xf numFmtId="44" fontId="0" fillId="0" borderId="2" xfId="0" applyNumberFormat="1" applyBorder="1" applyAlignment="1">
      <alignment vertical="center" wrapText="1"/>
    </xf>
    <xf numFmtId="0" fontId="0" fillId="0" borderId="2" xfId="0" applyBorder="1" applyAlignment="1">
      <alignment wrapText="1"/>
    </xf>
    <xf numFmtId="0" fontId="0" fillId="0" borderId="2" xfId="0" applyBorder="1" applyAlignment="1">
      <alignment vertical="center" wrapText="1"/>
    </xf>
    <xf numFmtId="0" fontId="12"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9" fontId="10" fillId="0" borderId="29" xfId="3" applyFont="1" applyBorder="1" applyAlignment="1">
      <alignment wrapText="1"/>
    </xf>
    <xf numFmtId="44" fontId="10" fillId="0" borderId="29" xfId="0" applyNumberFormat="1" applyFont="1" applyBorder="1" applyAlignment="1">
      <alignment wrapText="1"/>
    </xf>
    <xf numFmtId="44" fontId="10" fillId="7" borderId="34" xfId="2" applyFont="1" applyFill="1" applyBorder="1" applyAlignment="1">
      <alignment vertical="center" wrapText="1"/>
    </xf>
    <xf numFmtId="9" fontId="10" fillId="7" borderId="14" xfId="3" applyFont="1" applyFill="1" applyBorder="1" applyAlignment="1">
      <alignment wrapText="1"/>
    </xf>
    <xf numFmtId="44" fontId="9" fillId="7" borderId="34" xfId="2" applyFont="1" applyFill="1" applyBorder="1" applyAlignment="1">
      <alignment wrapText="1"/>
    </xf>
    <xf numFmtId="0" fontId="10" fillId="3" borderId="33" xfId="0" applyFont="1" applyFill="1" applyBorder="1" applyAlignment="1">
      <alignment wrapText="1"/>
    </xf>
    <xf numFmtId="44" fontId="10" fillId="7" borderId="14" xfId="2" applyFont="1" applyFill="1" applyBorder="1" applyAlignment="1">
      <alignment wrapText="1"/>
    </xf>
    <xf numFmtId="0" fontId="10" fillId="3" borderId="16" xfId="0" applyFont="1" applyFill="1" applyBorder="1" applyAlignment="1">
      <alignment wrapText="1"/>
    </xf>
    <xf numFmtId="44" fontId="10" fillId="7" borderId="41" xfId="2" applyFont="1" applyFill="1" applyBorder="1" applyAlignment="1">
      <alignment wrapText="1"/>
    </xf>
    <xf numFmtId="164" fontId="0" fillId="0" borderId="0" xfId="0" applyNumberFormat="1" applyAlignment="1">
      <alignment wrapText="1"/>
    </xf>
    <xf numFmtId="44" fontId="25" fillId="2" borderId="2" xfId="2" applyFont="1" applyFill="1" applyBorder="1" applyAlignment="1" applyProtection="1">
      <alignment horizontal="center" vertical="center" wrapText="1"/>
    </xf>
    <xf numFmtId="0" fontId="11" fillId="2" borderId="2" xfId="0" applyFont="1" applyFill="1" applyBorder="1" applyAlignment="1" applyProtection="1">
      <alignment horizontal="left" vertical="top" wrapText="1"/>
      <protection locked="0"/>
    </xf>
    <xf numFmtId="44" fontId="0" fillId="0" borderId="2" xfId="2" applyFont="1" applyFill="1" applyBorder="1" applyAlignment="1">
      <alignment vertical="center" wrapText="1"/>
    </xf>
    <xf numFmtId="44" fontId="0" fillId="0" borderId="2" xfId="0" applyNumberFormat="1" applyFill="1" applyBorder="1" applyAlignment="1">
      <alignment vertical="center" wrapText="1"/>
    </xf>
    <xf numFmtId="0" fontId="0" fillId="0" borderId="2" xfId="0" applyFill="1" applyBorder="1" applyAlignment="1">
      <alignment wrapText="1"/>
    </xf>
    <xf numFmtId="0" fontId="12" fillId="2" borderId="2" xfId="0" applyFont="1" applyFill="1" applyBorder="1" applyAlignment="1" applyProtection="1">
      <alignment horizontal="left" vertical="center" wrapText="1"/>
      <protection locked="0"/>
    </xf>
    <xf numFmtId="44" fontId="12" fillId="2" borderId="2" xfId="2" applyFont="1" applyFill="1" applyBorder="1" applyAlignment="1" applyProtection="1">
      <alignment horizontal="left" vertical="center" wrapText="1"/>
      <protection locked="0"/>
    </xf>
    <xf numFmtId="0" fontId="22" fillId="6" borderId="50" xfId="0" applyFont="1" applyFill="1" applyBorder="1" applyAlignment="1">
      <alignment horizontal="left" wrapText="1"/>
    </xf>
    <xf numFmtId="0" fontId="22" fillId="6" borderId="18" xfId="0" applyFont="1" applyFill="1" applyBorder="1" applyAlignment="1">
      <alignment horizontal="left" wrapText="1"/>
    </xf>
    <xf numFmtId="44" fontId="22" fillId="6" borderId="18" xfId="2" applyFont="1" applyFill="1" applyBorder="1" applyAlignment="1">
      <alignment horizontal="left" wrapText="1"/>
    </xf>
    <xf numFmtId="0" fontId="22" fillId="6" borderId="51" xfId="0" applyFont="1" applyFill="1" applyBorder="1" applyAlignment="1">
      <alignment horizontal="left" wrapText="1"/>
    </xf>
    <xf numFmtId="0" fontId="27" fillId="0" borderId="0" xfId="0" applyFont="1" applyAlignment="1">
      <alignment horizontal="left" vertical="top" wrapText="1"/>
    </xf>
    <xf numFmtId="0" fontId="24" fillId="6" borderId="52" xfId="0" applyFont="1" applyFill="1" applyBorder="1" applyAlignment="1">
      <alignment horizontal="left" wrapText="1"/>
    </xf>
    <xf numFmtId="0" fontId="24" fillId="6" borderId="19" xfId="0" applyFont="1" applyFill="1" applyBorder="1" applyAlignment="1">
      <alignment horizontal="left" wrapText="1"/>
    </xf>
    <xf numFmtId="0" fontId="24" fillId="6" borderId="53" xfId="0" applyFont="1" applyFill="1" applyBorder="1" applyAlignment="1">
      <alignment horizontal="left" wrapText="1"/>
    </xf>
    <xf numFmtId="49" fontId="12" fillId="2" borderId="2" xfId="0" applyNumberFormat="1" applyFont="1" applyFill="1" applyBorder="1" applyAlignment="1" applyProtection="1">
      <alignment horizontal="left" vertical="center" wrapText="1"/>
      <protection locked="0"/>
    </xf>
    <xf numFmtId="0" fontId="12" fillId="0" borderId="0" xfId="0" applyFont="1" applyAlignment="1">
      <alignment horizontal="center" vertical="center" wrapText="1"/>
    </xf>
    <xf numFmtId="0" fontId="12" fillId="3" borderId="33"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14" xfId="0"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3" xfId="0" applyFont="1" applyFill="1" applyBorder="1" applyAlignment="1">
      <alignment horizontal="center" vertical="center" wrapText="1"/>
    </xf>
    <xf numFmtId="44" fontId="12" fillId="3" borderId="41" xfId="2" applyFont="1" applyFill="1" applyBorder="1" applyAlignment="1" applyProtection="1">
      <alignment horizontal="center" vertical="center" wrapText="1"/>
    </xf>
    <xf numFmtId="44" fontId="12" fillId="3" borderId="11" xfId="2" applyFont="1" applyFill="1" applyBorder="1" applyAlignment="1" applyProtection="1">
      <alignment horizontal="center" vertical="center" wrapText="1"/>
    </xf>
    <xf numFmtId="0" fontId="11" fillId="2" borderId="2" xfId="0" applyFont="1" applyFill="1" applyBorder="1" applyAlignment="1" applyProtection="1">
      <alignment horizontal="left" vertical="top" wrapText="1"/>
      <protection locked="0"/>
    </xf>
    <xf numFmtId="44" fontId="11" fillId="2" borderId="2" xfId="2" applyFont="1" applyFill="1" applyBorder="1" applyAlignment="1" applyProtection="1">
      <alignment horizontal="left" vertical="top" wrapText="1"/>
      <protection locked="0"/>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22" fillId="6" borderId="12" xfId="0" applyFont="1" applyFill="1" applyBorder="1" applyAlignment="1">
      <alignment horizontal="left" vertical="top" wrapText="1"/>
    </xf>
    <xf numFmtId="0" fontId="22" fillId="6" borderId="0" xfId="0" applyFont="1" applyFill="1" applyAlignment="1">
      <alignment horizontal="left" vertical="top" wrapText="1"/>
    </xf>
    <xf numFmtId="0" fontId="22" fillId="6" borderId="57" xfId="0" applyFont="1" applyFill="1" applyBorder="1" applyAlignment="1">
      <alignment horizontal="left" vertical="top" wrapText="1"/>
    </xf>
    <xf numFmtId="0" fontId="22" fillId="6" borderId="50" xfId="0" applyFont="1" applyFill="1" applyBorder="1" applyAlignment="1">
      <alignment horizontal="left" vertical="top" wrapText="1"/>
    </xf>
    <xf numFmtId="0" fontId="22" fillId="6" borderId="18" xfId="0" applyFont="1" applyFill="1" applyBorder="1" applyAlignment="1">
      <alignment horizontal="left" vertical="top" wrapText="1"/>
    </xf>
    <xf numFmtId="0" fontId="22" fillId="6" borderId="51" xfId="0" applyFont="1" applyFill="1" applyBorder="1" applyAlignment="1">
      <alignment horizontal="left" vertical="top"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2" borderId="10" xfId="0" applyFont="1" applyFill="1" applyBorder="1" applyAlignment="1">
      <alignment horizontal="left" wrapText="1"/>
    </xf>
    <xf numFmtId="0" fontId="12" fillId="3" borderId="8" xfId="0" applyFont="1" applyFill="1" applyBorder="1" applyAlignment="1">
      <alignment horizontal="left" wrapText="1"/>
    </xf>
    <xf numFmtId="0" fontId="12" fillId="3" borderId="9" xfId="0" applyFont="1" applyFill="1" applyBorder="1" applyAlignment="1">
      <alignment horizontal="left" wrapText="1"/>
    </xf>
    <xf numFmtId="0" fontId="12" fillId="3" borderId="10" xfId="0" applyFont="1" applyFill="1" applyBorder="1" applyAlignment="1">
      <alignment horizontal="left" wrapText="1"/>
    </xf>
    <xf numFmtId="0" fontId="21" fillId="6" borderId="15" xfId="0" applyFont="1" applyFill="1" applyBorder="1" applyAlignment="1">
      <alignment horizontal="left" wrapText="1"/>
    </xf>
    <xf numFmtId="0" fontId="21" fillId="6" borderId="22" xfId="0" applyFont="1" applyFill="1" applyBorder="1" applyAlignment="1">
      <alignment horizontal="left" wrapText="1"/>
    </xf>
    <xf numFmtId="0" fontId="21" fillId="6" borderId="58" xfId="0" applyFont="1" applyFill="1" applyBorder="1" applyAlignment="1">
      <alignment horizontal="left" wrapText="1"/>
    </xf>
    <xf numFmtId="0" fontId="12" fillId="3" borderId="59" xfId="0" applyFont="1" applyFill="1" applyBorder="1" applyAlignment="1">
      <alignment horizontal="center" vertical="center" wrapText="1"/>
    </xf>
    <xf numFmtId="0" fontId="12" fillId="3" borderId="52" xfId="0" applyFont="1" applyFill="1" applyBorder="1" applyAlignment="1">
      <alignment horizontal="center" wrapText="1"/>
    </xf>
    <xf numFmtId="0" fontId="12" fillId="3" borderId="19" xfId="0" applyFont="1" applyFill="1" applyBorder="1" applyAlignment="1">
      <alignment horizontal="center" wrapText="1"/>
    </xf>
    <xf numFmtId="0" fontId="12" fillId="3" borderId="53" xfId="0" applyFont="1" applyFill="1" applyBorder="1" applyAlignment="1">
      <alignment horizontal="center" wrapText="1"/>
    </xf>
    <xf numFmtId="0" fontId="0" fillId="3" borderId="60" xfId="0" applyFill="1" applyBorder="1" applyAlignment="1">
      <alignment horizontal="center" wrapText="1"/>
    </xf>
    <xf numFmtId="0" fontId="0" fillId="3" borderId="61" xfId="0" applyFill="1" applyBorder="1" applyAlignment="1">
      <alignment horizontal="center" wrapText="1"/>
    </xf>
    <xf numFmtId="0" fontId="0" fillId="3" borderId="62" xfId="0" applyFill="1" applyBorder="1" applyAlignment="1">
      <alignment horizontal="center" wrapText="1"/>
    </xf>
    <xf numFmtId="44" fontId="10" fillId="3" borderId="63" xfId="0" applyNumberFormat="1" applyFont="1" applyFill="1" applyBorder="1" applyAlignment="1">
      <alignment horizontal="center"/>
    </xf>
    <xf numFmtId="44" fontId="10" fillId="3" borderId="46" xfId="0" applyNumberFormat="1" applyFont="1" applyFill="1" applyBorder="1" applyAlignment="1">
      <alignment horizontal="center"/>
    </xf>
    <xf numFmtId="0" fontId="10" fillId="6" borderId="15" xfId="0" applyFont="1" applyFill="1" applyBorder="1" applyAlignment="1">
      <alignment horizontal="center" vertical="center"/>
    </xf>
    <xf numFmtId="0" fontId="10" fillId="6" borderId="22"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50"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51" xfId="0" applyFont="1" applyFill="1" applyBorder="1" applyAlignment="1">
      <alignment horizontal="center" vertical="center"/>
    </xf>
    <xf numFmtId="49" fontId="0" fillId="3" borderId="60" xfId="0" applyNumberFormat="1" applyFill="1" applyBorder="1" applyAlignment="1">
      <alignment horizontal="center" wrapText="1"/>
    </xf>
    <xf numFmtId="49" fontId="0" fillId="3" borderId="61" xfId="0" applyNumberFormat="1" applyFill="1" applyBorder="1" applyAlignment="1">
      <alignment horizontal="center" wrapText="1"/>
    </xf>
    <xf numFmtId="49" fontId="0" fillId="3" borderId="62" xfId="0" applyNumberFormat="1" applyFill="1" applyBorder="1" applyAlignment="1">
      <alignment horizontal="center" wrapText="1"/>
    </xf>
    <xf numFmtId="0" fontId="10" fillId="3" borderId="48" xfId="0" applyFont="1" applyFill="1" applyBorder="1" applyAlignment="1">
      <alignment horizontal="left"/>
    </xf>
    <xf numFmtId="0" fontId="10" fillId="3" borderId="20" xfId="0" applyFont="1" applyFill="1" applyBorder="1" applyAlignment="1">
      <alignment horizontal="left"/>
    </xf>
    <xf numFmtId="0" fontId="10" fillId="3" borderId="49" xfId="0" applyFont="1" applyFill="1" applyBorder="1" applyAlignment="1">
      <alignment horizontal="left"/>
    </xf>
    <xf numFmtId="44" fontId="10" fillId="3" borderId="8" xfId="0" applyNumberFormat="1" applyFont="1" applyFill="1" applyBorder="1" applyAlignment="1">
      <alignment horizontal="center"/>
    </xf>
    <xf numFmtId="44" fontId="10" fillId="3" borderId="56" xfId="0" applyNumberFormat="1" applyFont="1" applyFill="1" applyBorder="1" applyAlignment="1">
      <alignment horizontal="center"/>
    </xf>
    <xf numFmtId="0" fontId="12" fillId="6" borderId="15"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50"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51" xfId="0" applyFont="1" applyFill="1" applyBorder="1" applyAlignment="1">
      <alignment horizontal="center" vertical="center"/>
    </xf>
    <xf numFmtId="44" fontId="11" fillId="3" borderId="7" xfId="0" applyNumberFormat="1" applyFont="1" applyFill="1" applyBorder="1" applyAlignment="1">
      <alignment vertical="center" wrapText="1"/>
    </xf>
    <xf numFmtId="0" fontId="12" fillId="5" borderId="8" xfId="0" applyFont="1" applyFill="1" applyBorder="1" applyAlignment="1">
      <alignment vertical="center" wrapText="1"/>
    </xf>
    <xf numFmtId="0" fontId="12" fillId="3" borderId="8" xfId="0" applyFont="1" applyFill="1" applyBorder="1" applyAlignment="1">
      <alignment vertical="center" wrapText="1"/>
    </xf>
    <xf numFmtId="0" fontId="11" fillId="3" borderId="8" xfId="0" applyFont="1" applyFill="1" applyBorder="1" applyAlignment="1">
      <alignment vertical="center" wrapText="1"/>
    </xf>
    <xf numFmtId="0" fontId="12" fillId="2" borderId="8" xfId="0" applyFont="1" applyFill="1" applyBorder="1" applyAlignment="1">
      <alignment vertical="center" wrapText="1"/>
    </xf>
    <xf numFmtId="0" fontId="12" fillId="3" borderId="63" xfId="0" applyFont="1" applyFill="1" applyBorder="1" applyAlignment="1">
      <alignment vertical="center" wrapText="1"/>
    </xf>
    <xf numFmtId="0" fontId="18" fillId="3" borderId="2" xfId="0" applyFont="1" applyFill="1" applyBorder="1" applyAlignment="1">
      <alignment horizontal="center" vertical="center" wrapText="1"/>
    </xf>
    <xf numFmtId="0" fontId="18" fillId="0" borderId="2" xfId="0" applyFont="1" applyBorder="1" applyAlignment="1">
      <alignment horizontal="center" vertical="center" wrapText="1"/>
    </xf>
    <xf numFmtId="44" fontId="14" fillId="0" borderId="2" xfId="2" applyFont="1" applyFill="1" applyBorder="1" applyAlignment="1" applyProtection="1">
      <alignment vertical="center" wrapText="1"/>
    </xf>
    <xf numFmtId="44" fontId="12" fillId="0" borderId="2" xfId="2" applyFont="1" applyFill="1" applyBorder="1" applyAlignment="1" applyProtection="1">
      <alignment vertical="center" wrapText="1"/>
    </xf>
    <xf numFmtId="49" fontId="25" fillId="2" borderId="2" xfId="2" applyNumberFormat="1" applyFont="1" applyFill="1" applyBorder="1" applyAlignment="1" applyProtection="1">
      <alignment horizontal="left" vertical="top" wrapText="1"/>
      <protection locked="0"/>
    </xf>
    <xf numFmtId="44" fontId="11" fillId="0" borderId="2" xfId="2" applyFont="1" applyFill="1" applyBorder="1" applyAlignment="1" applyProtection="1">
      <alignment horizontal="center" vertical="center" wrapText="1"/>
    </xf>
    <xf numFmtId="9" fontId="0" fillId="0" borderId="2" xfId="3" applyFont="1" applyBorder="1" applyAlignment="1">
      <alignment vertical="center" wrapText="1"/>
    </xf>
    <xf numFmtId="49" fontId="11" fillId="2" borderId="2" xfId="2" applyNumberFormat="1" applyFont="1" applyFill="1" applyBorder="1" applyAlignment="1" applyProtection="1">
      <alignment horizontal="left" vertical="top" wrapText="1"/>
      <protection locked="0"/>
    </xf>
    <xf numFmtId="9" fontId="10" fillId="3" borderId="2" xfId="3" applyFont="1" applyFill="1" applyBorder="1" applyAlignment="1">
      <alignment wrapText="1"/>
    </xf>
    <xf numFmtId="0" fontId="0" fillId="2" borderId="2" xfId="0" applyFill="1" applyBorder="1" applyAlignment="1">
      <alignment wrapText="1"/>
    </xf>
    <xf numFmtId="49" fontId="11" fillId="2" borderId="2" xfId="2" applyNumberFormat="1" applyFont="1" applyFill="1" applyBorder="1" applyAlignment="1" applyProtection="1">
      <alignment horizontal="left" wrapText="1"/>
      <protection locked="0"/>
    </xf>
    <xf numFmtId="44" fontId="12" fillId="0" borderId="2" xfId="2" applyFont="1" applyFill="1" applyBorder="1" applyAlignment="1" applyProtection="1">
      <alignment horizontal="center" vertical="center" wrapText="1"/>
    </xf>
    <xf numFmtId="49" fontId="11" fillId="0" borderId="2" xfId="2" applyNumberFormat="1" applyFont="1" applyBorder="1" applyAlignment="1" applyProtection="1">
      <alignment horizontal="left" wrapText="1"/>
      <protection locked="0"/>
    </xf>
    <xf numFmtId="44" fontId="10" fillId="3" borderId="2" xfId="0" applyNumberFormat="1" applyFont="1" applyFill="1" applyBorder="1" applyAlignment="1">
      <alignment wrapText="1"/>
    </xf>
    <xf numFmtId="9" fontId="12" fillId="3" borderId="2" xfId="3" applyFont="1" applyFill="1" applyBorder="1" applyAlignment="1" applyProtection="1">
      <alignment horizontal="center" vertical="center" wrapText="1"/>
    </xf>
    <xf numFmtId="0" fontId="12" fillId="0" borderId="2" xfId="0" applyFont="1" applyBorder="1" applyAlignment="1" applyProtection="1">
      <alignment vertical="center" wrapText="1"/>
      <protection locked="0"/>
    </xf>
    <xf numFmtId="9" fontId="0" fillId="0" borderId="2" xfId="3" applyFont="1" applyBorder="1" applyAlignment="1">
      <alignment wrapText="1"/>
    </xf>
    <xf numFmtId="49" fontId="11" fillId="0" borderId="2" xfId="0" applyNumberFormat="1" applyFont="1" applyBorder="1" applyAlignment="1" applyProtection="1">
      <alignment horizontal="left" wrapText="1"/>
      <protection locked="0"/>
    </xf>
    <xf numFmtId="44" fontId="0" fillId="0" borderId="2" xfId="2" applyFont="1" applyBorder="1" applyAlignment="1">
      <alignment wrapText="1"/>
    </xf>
    <xf numFmtId="44" fontId="12" fillId="3" borderId="2" xfId="0" applyNumberFormat="1" applyFont="1" applyFill="1" applyBorder="1" applyAlignment="1" applyProtection="1">
      <alignment vertical="center" wrapText="1"/>
      <protection locked="0"/>
    </xf>
  </cellXfs>
  <cellStyles count="4">
    <cellStyle name="Comma" xfId="1" builtinId="3"/>
    <cellStyle name="Currency" xfId="2" builtinId="4"/>
    <cellStyle name="Normal" xfId="0" builtinId="0"/>
    <cellStyle name="Percent" xfId="3"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Q230"/>
  <sheetViews>
    <sheetView showGridLines="0" showZeros="0" tabSelected="1" topLeftCell="B201" zoomScale="62" zoomScaleNormal="62" workbookViewId="0">
      <selection activeCell="N187" sqref="C12:N187"/>
    </sheetView>
  </sheetViews>
  <sheetFormatPr defaultColWidth="11.42578125" defaultRowHeight="15" x14ac:dyDescent="0.25"/>
  <cols>
    <col min="1" max="1" width="11.42578125" style="36" hidden="1" customWidth="1"/>
    <col min="2" max="2" width="30.5703125" style="36" customWidth="1"/>
    <col min="3" max="3" width="78.85546875" style="36" customWidth="1"/>
    <col min="4" max="4" width="24.140625" style="36" bestFit="1" customWidth="1"/>
    <col min="5" max="6" width="22.140625" style="36" bestFit="1" customWidth="1"/>
    <col min="7" max="7" width="25" style="36" customWidth="1"/>
    <col min="8" max="8" width="27" style="36" customWidth="1"/>
    <col min="9" max="9" width="23.42578125" style="162" customWidth="1"/>
    <col min="10" max="10" width="41.42578125" style="36" customWidth="1"/>
    <col min="11" max="11" width="19.85546875" style="36" customWidth="1"/>
    <col min="12" max="12" width="22.28515625" style="36" customWidth="1"/>
    <col min="13" max="13" width="24" style="36" customWidth="1"/>
    <col min="14" max="14" width="23.42578125" style="36" customWidth="1"/>
    <col min="16" max="16" width="29.5703125" style="36" customWidth="1"/>
    <col min="17" max="17" width="23.42578125" style="36" customWidth="1"/>
    <col min="18" max="18" width="18.42578125" style="36" customWidth="1"/>
    <col min="19" max="19" width="17.42578125" style="36" customWidth="1"/>
    <col min="20" max="20" width="25.140625" style="36" customWidth="1"/>
    <col min="21" max="16384" width="11.42578125" style="36"/>
  </cols>
  <sheetData>
    <row r="2" spans="2:14" ht="47.25" customHeight="1" x14ac:dyDescent="0.7">
      <c r="B2" s="296" t="s">
        <v>0</v>
      </c>
      <c r="C2" s="296"/>
      <c r="D2" s="296"/>
      <c r="E2" s="296"/>
      <c r="F2" s="34"/>
      <c r="G2" s="34"/>
      <c r="H2" s="35"/>
      <c r="I2" s="164"/>
      <c r="J2" s="35"/>
    </row>
    <row r="3" spans="2:14" ht="15.75" x14ac:dyDescent="0.25">
      <c r="B3" s="130" t="s">
        <v>1</v>
      </c>
    </row>
    <row r="4" spans="2:14" ht="16.5" thickBot="1" x14ac:dyDescent="0.3">
      <c r="B4" s="38"/>
    </row>
    <row r="5" spans="2:14" ht="36" x14ac:dyDescent="0.55000000000000004">
      <c r="B5" s="104" t="s">
        <v>2</v>
      </c>
      <c r="C5" s="131"/>
      <c r="D5" s="131"/>
      <c r="E5" s="131"/>
      <c r="F5" s="131"/>
      <c r="G5" s="131"/>
      <c r="H5" s="131"/>
      <c r="I5" s="165"/>
      <c r="J5" s="131"/>
      <c r="K5" s="131"/>
      <c r="L5" s="131"/>
      <c r="M5" s="132"/>
    </row>
    <row r="6" spans="2:14" ht="189" customHeight="1" thickBot="1" x14ac:dyDescent="0.4">
      <c r="B6" s="292" t="s">
        <v>3</v>
      </c>
      <c r="C6" s="293"/>
      <c r="D6" s="293"/>
      <c r="E6" s="293"/>
      <c r="F6" s="293"/>
      <c r="G6" s="293"/>
      <c r="H6" s="293"/>
      <c r="I6" s="294"/>
      <c r="J6" s="293"/>
      <c r="K6" s="293"/>
      <c r="L6" s="293"/>
      <c r="M6" s="295"/>
    </row>
    <row r="7" spans="2:14" ht="15.75" customHeight="1" x14ac:dyDescent="0.25">
      <c r="B7" s="39"/>
    </row>
    <row r="8" spans="2:14" ht="15.75" customHeight="1" thickBot="1" x14ac:dyDescent="0.3"/>
    <row r="9" spans="2:14" ht="27" customHeight="1" thickBot="1" x14ac:dyDescent="0.45">
      <c r="B9" s="297" t="s">
        <v>4</v>
      </c>
      <c r="C9" s="298"/>
      <c r="D9" s="298"/>
      <c r="E9" s="298"/>
      <c r="F9" s="298"/>
      <c r="G9" s="298"/>
      <c r="H9" s="299"/>
      <c r="I9" s="166"/>
    </row>
    <row r="11" spans="2:14" ht="25.5" customHeight="1" x14ac:dyDescent="0.25">
      <c r="D11" s="40"/>
      <c r="E11" s="40"/>
      <c r="F11" s="40"/>
      <c r="G11" s="40"/>
      <c r="I11" s="163"/>
      <c r="J11" s="37"/>
      <c r="K11" s="37"/>
    </row>
    <row r="12" spans="2:14" ht="228" customHeight="1" x14ac:dyDescent="0.25">
      <c r="B12" s="273" t="s">
        <v>5</v>
      </c>
      <c r="C12" s="24" t="s">
        <v>6</v>
      </c>
      <c r="D12" s="178" t="s">
        <v>7</v>
      </c>
      <c r="E12" s="178" t="s">
        <v>8</v>
      </c>
      <c r="F12" s="178" t="s">
        <v>9</v>
      </c>
      <c r="G12" s="24" t="s">
        <v>10</v>
      </c>
      <c r="H12" s="24" t="s">
        <v>11</v>
      </c>
      <c r="I12" s="24" t="s">
        <v>12</v>
      </c>
      <c r="J12" s="24" t="s">
        <v>13</v>
      </c>
      <c r="K12" s="372" t="s">
        <v>14</v>
      </c>
      <c r="L12" s="372" t="s">
        <v>15</v>
      </c>
      <c r="M12" s="372" t="s">
        <v>16</v>
      </c>
      <c r="N12" s="372" t="s">
        <v>17</v>
      </c>
    </row>
    <row r="13" spans="2:14" ht="18.95" customHeight="1" x14ac:dyDescent="0.25">
      <c r="B13" s="274"/>
      <c r="C13" s="45"/>
      <c r="D13" s="207" t="s">
        <v>18</v>
      </c>
      <c r="E13" s="207" t="s">
        <v>19</v>
      </c>
      <c r="F13" s="207" t="s">
        <v>20</v>
      </c>
      <c r="G13" s="208"/>
      <c r="H13" s="45"/>
      <c r="I13" s="154"/>
      <c r="J13" s="45"/>
      <c r="K13" s="373"/>
      <c r="L13" s="271"/>
      <c r="M13" s="271"/>
      <c r="N13" s="271"/>
    </row>
    <row r="14" spans="2:14" ht="51" customHeight="1" x14ac:dyDescent="0.25">
      <c r="B14" s="367" t="s">
        <v>21</v>
      </c>
      <c r="C14" s="300" t="s">
        <v>22</v>
      </c>
      <c r="D14" s="300"/>
      <c r="E14" s="300"/>
      <c r="F14" s="300"/>
      <c r="G14" s="300"/>
      <c r="H14" s="300"/>
      <c r="I14" s="291"/>
      <c r="J14" s="300"/>
      <c r="K14" s="374"/>
      <c r="L14" s="271"/>
      <c r="M14" s="271"/>
      <c r="N14" s="271"/>
    </row>
    <row r="15" spans="2:14" ht="51" customHeight="1" x14ac:dyDescent="0.25">
      <c r="B15" s="367" t="s">
        <v>23</v>
      </c>
      <c r="C15" s="300" t="s">
        <v>24</v>
      </c>
      <c r="D15" s="300"/>
      <c r="E15" s="300"/>
      <c r="F15" s="300"/>
      <c r="G15" s="300"/>
      <c r="H15" s="300"/>
      <c r="I15" s="291"/>
      <c r="J15" s="300"/>
      <c r="K15" s="375"/>
      <c r="L15" s="271"/>
      <c r="M15" s="271"/>
      <c r="N15" s="271"/>
    </row>
    <row r="16" spans="2:14" ht="157.5" x14ac:dyDescent="0.25">
      <c r="B16" s="367" t="s">
        <v>25</v>
      </c>
      <c r="C16" s="172" t="s">
        <v>26</v>
      </c>
      <c r="D16" s="15">
        <v>8000</v>
      </c>
      <c r="E16" s="173"/>
      <c r="F16" s="173"/>
      <c r="G16" s="217">
        <v>8000</v>
      </c>
      <c r="H16" s="112">
        <v>0.15</v>
      </c>
      <c r="I16" s="15">
        <f>M16</f>
        <v>8000</v>
      </c>
      <c r="J16" s="376" t="s">
        <v>27</v>
      </c>
      <c r="K16" s="377">
        <v>8000</v>
      </c>
      <c r="L16" s="271"/>
      <c r="M16" s="270">
        <f>K16+L16</f>
        <v>8000</v>
      </c>
      <c r="N16" s="378">
        <f>M16/G16</f>
        <v>1</v>
      </c>
    </row>
    <row r="17" spans="1:17" ht="109.5" customHeight="1" x14ac:dyDescent="0.25">
      <c r="B17" s="367" t="s">
        <v>28</v>
      </c>
      <c r="C17" s="172" t="s">
        <v>29</v>
      </c>
      <c r="D17" s="231">
        <v>291500</v>
      </c>
      <c r="E17" s="173"/>
      <c r="F17" s="173"/>
      <c r="G17" s="231">
        <v>291500</v>
      </c>
      <c r="H17" s="112">
        <v>0.15</v>
      </c>
      <c r="I17" s="15">
        <f>M17</f>
        <v>242464.96</v>
      </c>
      <c r="J17" s="376" t="s">
        <v>30</v>
      </c>
      <c r="K17" s="377">
        <v>151976.81</v>
      </c>
      <c r="L17" s="272">
        <v>90488.15</v>
      </c>
      <c r="M17" s="270">
        <f>K17+L17</f>
        <v>242464.96</v>
      </c>
      <c r="N17" s="378">
        <f>M17/G17</f>
        <v>0.83178373927958826</v>
      </c>
      <c r="Q17" s="284"/>
    </row>
    <row r="18" spans="1:17" ht="106.5" customHeight="1" x14ac:dyDescent="0.25">
      <c r="B18" s="367" t="s">
        <v>31</v>
      </c>
      <c r="C18" s="174" t="s">
        <v>32</v>
      </c>
      <c r="D18" s="231">
        <v>2000</v>
      </c>
      <c r="E18" s="175"/>
      <c r="F18" s="175"/>
      <c r="G18" s="217">
        <v>2000</v>
      </c>
      <c r="H18" s="113">
        <v>0.15</v>
      </c>
      <c r="I18" s="15">
        <f>M18</f>
        <v>2000</v>
      </c>
      <c r="J18" s="376" t="s">
        <v>33</v>
      </c>
      <c r="K18" s="377">
        <v>2000</v>
      </c>
      <c r="L18" s="271">
        <v>0</v>
      </c>
      <c r="M18" s="270">
        <f>K18+L18</f>
        <v>2000</v>
      </c>
      <c r="N18" s="378">
        <f>M18/G18</f>
        <v>1</v>
      </c>
    </row>
    <row r="19" spans="1:17" ht="15.75" x14ac:dyDescent="0.25">
      <c r="B19" s="367" t="s">
        <v>34</v>
      </c>
      <c r="C19" s="174"/>
      <c r="D19" s="206"/>
      <c r="E19" s="175"/>
      <c r="F19" s="175"/>
      <c r="G19" s="217"/>
      <c r="H19" s="113"/>
      <c r="I19" s="16"/>
      <c r="J19" s="379"/>
      <c r="K19" s="377"/>
      <c r="L19" s="271"/>
      <c r="M19" s="271"/>
      <c r="N19" s="271"/>
    </row>
    <row r="20" spans="1:17" ht="15.75" x14ac:dyDescent="0.25">
      <c r="B20" s="367" t="s">
        <v>35</v>
      </c>
      <c r="C20" s="174"/>
      <c r="D20" s="175"/>
      <c r="E20" s="175"/>
      <c r="F20" s="175"/>
      <c r="G20" s="217"/>
      <c r="H20" s="113"/>
      <c r="I20" s="16"/>
      <c r="J20" s="379"/>
      <c r="K20" s="377"/>
      <c r="L20" s="271"/>
      <c r="M20" s="271"/>
      <c r="N20" s="271"/>
    </row>
    <row r="21" spans="1:17" ht="15.75" x14ac:dyDescent="0.25">
      <c r="B21" s="367" t="s">
        <v>36</v>
      </c>
      <c r="C21" s="174"/>
      <c r="D21" s="175"/>
      <c r="E21" s="175"/>
      <c r="F21" s="175"/>
      <c r="G21" s="217"/>
      <c r="H21" s="113"/>
      <c r="I21" s="16"/>
      <c r="J21" s="379"/>
      <c r="K21" s="377"/>
      <c r="L21" s="271"/>
      <c r="M21" s="271"/>
      <c r="N21" s="271"/>
    </row>
    <row r="22" spans="1:17" ht="15.75" x14ac:dyDescent="0.25">
      <c r="B22" s="367" t="s">
        <v>37</v>
      </c>
      <c r="C22" s="174"/>
      <c r="D22" s="175"/>
      <c r="E22" s="175"/>
      <c r="F22" s="175"/>
      <c r="G22" s="217"/>
      <c r="H22" s="113"/>
      <c r="I22" s="16"/>
      <c r="J22" s="379"/>
      <c r="K22" s="377"/>
      <c r="L22" s="271"/>
      <c r="M22" s="271"/>
      <c r="N22" s="271"/>
    </row>
    <row r="23" spans="1:17" ht="15.75" x14ac:dyDescent="0.25">
      <c r="A23" s="37"/>
      <c r="B23" s="243" t="s">
        <v>38</v>
      </c>
      <c r="C23" s="286"/>
      <c r="D23" s="16"/>
      <c r="E23" s="16"/>
      <c r="F23" s="16"/>
      <c r="G23" s="217"/>
      <c r="H23" s="113"/>
      <c r="I23" s="16"/>
      <c r="J23" s="379"/>
      <c r="K23" s="271"/>
      <c r="L23" s="271"/>
      <c r="M23" s="271"/>
      <c r="N23" s="271"/>
    </row>
    <row r="24" spans="1:17" ht="15.75" x14ac:dyDescent="0.25">
      <c r="A24" s="37"/>
      <c r="C24" s="215" t="s">
        <v>39</v>
      </c>
      <c r="D24" s="218">
        <f>SUM(D16:D23)</f>
        <v>301500</v>
      </c>
      <c r="E24" s="218">
        <f>SUM(E16:E23)</f>
        <v>0</v>
      </c>
      <c r="F24" s="218">
        <f>SUM(F16:F23)</f>
        <v>0</v>
      </c>
      <c r="G24" s="218">
        <f>SUM(G16:G23)</f>
        <v>301500</v>
      </c>
      <c r="H24" s="218">
        <f>(H16*G16)+(H17*G17)+(H18*G18)+(H19*G19)+(H20*G20)+(H21*G21)+(H22*G22)+(H23*G23)</f>
        <v>45225</v>
      </c>
      <c r="I24" s="218">
        <f>M24</f>
        <v>252464.96</v>
      </c>
      <c r="J24" s="379"/>
      <c r="K24" s="17">
        <f>K16+K17+K18</f>
        <v>161976.81</v>
      </c>
      <c r="L24" s="17">
        <f>L16+L17+L18</f>
        <v>90488.15</v>
      </c>
      <c r="M24" s="17">
        <f>M16+M17+M18</f>
        <v>252464.96</v>
      </c>
      <c r="N24" s="380">
        <f>M24/G24</f>
        <v>0.83736305140961853</v>
      </c>
    </row>
    <row r="25" spans="1:17" ht="51" customHeight="1" x14ac:dyDescent="0.25">
      <c r="A25" s="37"/>
      <c r="B25" s="367" t="s">
        <v>40</v>
      </c>
      <c r="C25" s="290" t="s">
        <v>41</v>
      </c>
      <c r="D25" s="290"/>
      <c r="E25" s="290"/>
      <c r="F25" s="290"/>
      <c r="G25" s="290"/>
      <c r="H25" s="290"/>
      <c r="I25" s="291"/>
      <c r="J25" s="290"/>
      <c r="K25" s="375"/>
      <c r="L25" s="271"/>
      <c r="M25" s="271"/>
      <c r="N25" s="271"/>
    </row>
    <row r="26" spans="1:17" ht="94.5" x14ac:dyDescent="0.25">
      <c r="A26" s="37"/>
      <c r="B26" s="367" t="s">
        <v>42</v>
      </c>
      <c r="C26" s="13" t="s">
        <v>43</v>
      </c>
      <c r="D26" s="206">
        <v>14000</v>
      </c>
      <c r="E26" s="175"/>
      <c r="F26" s="175"/>
      <c r="G26" s="217">
        <v>14000</v>
      </c>
      <c r="H26" s="113">
        <v>0.3</v>
      </c>
      <c r="I26" s="16">
        <f t="shared" ref="I26:I31" si="0">M26</f>
        <v>14000</v>
      </c>
      <c r="J26" s="376" t="s">
        <v>44</v>
      </c>
      <c r="K26" s="377">
        <v>10000</v>
      </c>
      <c r="L26" s="269">
        <v>4000</v>
      </c>
      <c r="M26" s="270">
        <f t="shared" ref="M26:M31" si="1">K26+L26</f>
        <v>14000</v>
      </c>
      <c r="N26" s="378">
        <f t="shared" ref="N26:N31" si="2">M26/G26</f>
        <v>1</v>
      </c>
    </row>
    <row r="27" spans="1:17" ht="77.099999999999994" customHeight="1" x14ac:dyDescent="0.25">
      <c r="A27" s="37"/>
      <c r="B27" s="367" t="s">
        <v>45</v>
      </c>
      <c r="C27" s="13" t="s">
        <v>46</v>
      </c>
      <c r="D27" s="206">
        <v>14000</v>
      </c>
      <c r="E27" s="175"/>
      <c r="F27" s="175"/>
      <c r="G27" s="217">
        <v>14000</v>
      </c>
      <c r="H27" s="113">
        <v>0.4</v>
      </c>
      <c r="I27" s="16">
        <f t="shared" si="0"/>
        <v>14000</v>
      </c>
      <c r="J27" s="376" t="s">
        <v>47</v>
      </c>
      <c r="K27" s="377">
        <v>10000</v>
      </c>
      <c r="L27" s="269">
        <v>4000</v>
      </c>
      <c r="M27" s="270">
        <f t="shared" si="1"/>
        <v>14000</v>
      </c>
      <c r="N27" s="378">
        <f t="shared" si="2"/>
        <v>1</v>
      </c>
    </row>
    <row r="28" spans="1:17" ht="94.5" x14ac:dyDescent="0.25">
      <c r="A28" s="37"/>
      <c r="B28" s="367" t="s">
        <v>48</v>
      </c>
      <c r="C28" s="13" t="s">
        <v>49</v>
      </c>
      <c r="D28" s="206">
        <v>12000</v>
      </c>
      <c r="E28" s="175"/>
      <c r="F28" s="175"/>
      <c r="G28" s="217">
        <v>12000</v>
      </c>
      <c r="H28" s="113">
        <v>0.15</v>
      </c>
      <c r="I28" s="16">
        <f t="shared" si="0"/>
        <v>12000</v>
      </c>
      <c r="J28" s="376" t="s">
        <v>50</v>
      </c>
      <c r="K28" s="377">
        <v>10000</v>
      </c>
      <c r="L28" s="269">
        <v>2000</v>
      </c>
      <c r="M28" s="270">
        <f t="shared" si="1"/>
        <v>12000</v>
      </c>
      <c r="N28" s="378">
        <f t="shared" si="2"/>
        <v>1</v>
      </c>
    </row>
    <row r="29" spans="1:17" ht="110.25" x14ac:dyDescent="0.25">
      <c r="A29" s="37"/>
      <c r="B29" s="367" t="s">
        <v>51</v>
      </c>
      <c r="C29" s="232" t="s">
        <v>52</v>
      </c>
      <c r="D29" s="233">
        <v>16000</v>
      </c>
      <c r="E29" s="16"/>
      <c r="F29" s="16"/>
      <c r="G29" s="217">
        <v>16000</v>
      </c>
      <c r="H29" s="113">
        <v>0.8</v>
      </c>
      <c r="I29" s="16">
        <f t="shared" si="0"/>
        <v>16000</v>
      </c>
      <c r="J29" s="376" t="s">
        <v>53</v>
      </c>
      <c r="K29" s="377">
        <v>16000</v>
      </c>
      <c r="L29" s="269">
        <v>0</v>
      </c>
      <c r="M29" s="270">
        <f t="shared" si="1"/>
        <v>16000</v>
      </c>
      <c r="N29" s="378">
        <f t="shared" si="2"/>
        <v>1</v>
      </c>
    </row>
    <row r="30" spans="1:17" ht="157.5" x14ac:dyDescent="0.25">
      <c r="A30" s="37"/>
      <c r="B30" s="367" t="s">
        <v>54</v>
      </c>
      <c r="C30" s="13" t="s">
        <v>55</v>
      </c>
      <c r="D30" s="205">
        <v>10000</v>
      </c>
      <c r="E30" s="15"/>
      <c r="F30" s="15"/>
      <c r="G30" s="217">
        <v>10000</v>
      </c>
      <c r="H30" s="113">
        <v>0.2</v>
      </c>
      <c r="I30" s="16">
        <f t="shared" si="0"/>
        <v>9680</v>
      </c>
      <c r="J30" s="379" t="s">
        <v>56</v>
      </c>
      <c r="K30" s="377">
        <v>5000</v>
      </c>
      <c r="L30" s="269">
        <v>4680</v>
      </c>
      <c r="M30" s="269">
        <f t="shared" si="1"/>
        <v>9680</v>
      </c>
      <c r="N30" s="378">
        <f t="shared" si="2"/>
        <v>0.96799999999999997</v>
      </c>
    </row>
    <row r="31" spans="1:17" ht="77.25" customHeight="1" x14ac:dyDescent="0.25">
      <c r="A31" s="37"/>
      <c r="B31" s="243" t="s">
        <v>57</v>
      </c>
      <c r="C31" s="13" t="s">
        <v>58</v>
      </c>
      <c r="D31" s="206">
        <v>6000</v>
      </c>
      <c r="E31" s="16"/>
      <c r="F31" s="16"/>
      <c r="G31" s="217">
        <v>6000</v>
      </c>
      <c r="H31" s="113">
        <v>0.2</v>
      </c>
      <c r="I31" s="16">
        <f t="shared" si="0"/>
        <v>6000</v>
      </c>
      <c r="J31" s="379" t="s">
        <v>59</v>
      </c>
      <c r="K31" s="377">
        <v>3000</v>
      </c>
      <c r="L31" s="269">
        <v>3000</v>
      </c>
      <c r="M31" s="269">
        <f t="shared" si="1"/>
        <v>6000</v>
      </c>
      <c r="N31" s="378">
        <f t="shared" si="2"/>
        <v>1</v>
      </c>
    </row>
    <row r="32" spans="1:17" ht="15.6" customHeight="1" x14ac:dyDescent="0.25">
      <c r="A32" s="37"/>
      <c r="B32" s="243" t="s">
        <v>60</v>
      </c>
      <c r="C32" s="286"/>
      <c r="D32" s="16"/>
      <c r="E32" s="16"/>
      <c r="F32" s="16"/>
      <c r="G32" s="217"/>
      <c r="H32" s="113"/>
      <c r="I32" s="16"/>
      <c r="J32" s="379"/>
      <c r="K32" s="377"/>
      <c r="L32" s="271"/>
      <c r="M32" s="271"/>
      <c r="N32" s="271"/>
    </row>
    <row r="33" spans="1:14" ht="15.75" x14ac:dyDescent="0.25">
      <c r="A33" s="37"/>
      <c r="B33" s="243" t="s">
        <v>61</v>
      </c>
      <c r="C33" s="286"/>
      <c r="D33" s="16"/>
      <c r="E33" s="16"/>
      <c r="F33" s="16"/>
      <c r="G33" s="217">
        <f>D33</f>
        <v>0</v>
      </c>
      <c r="H33" s="113"/>
      <c r="I33" s="16"/>
      <c r="J33" s="379"/>
      <c r="K33" s="377"/>
      <c r="L33" s="271"/>
      <c r="M33" s="271"/>
      <c r="N33" s="271"/>
    </row>
    <row r="34" spans="1:14" ht="15.75" x14ac:dyDescent="0.25">
      <c r="A34" s="37"/>
      <c r="C34" s="215" t="s">
        <v>62</v>
      </c>
      <c r="D34" s="218">
        <f>SUM(D26:D33)</f>
        <v>72000</v>
      </c>
      <c r="E34" s="218">
        <f>SUM(E26:E33)</f>
        <v>0</v>
      </c>
      <c r="F34" s="218">
        <f>SUM(F26:F33)</f>
        <v>0</v>
      </c>
      <c r="G34" s="218">
        <f>SUM(G26:G33)</f>
        <v>72000</v>
      </c>
      <c r="H34" s="218">
        <f>(H26*G26)+(H27*G27)+(H28*G28)+(H29*G29)+(H30*G30)+(H31*G31)+(H32*G32)+(H33*G33)</f>
        <v>27600</v>
      </c>
      <c r="I34" s="218">
        <f>M34</f>
        <v>71680</v>
      </c>
      <c r="J34" s="379"/>
      <c r="K34" s="17">
        <f>K26+K27+K28+K29+K30+K31</f>
        <v>54000</v>
      </c>
      <c r="L34" s="17">
        <f>L26+L27+L28+L29+L30+L31</f>
        <v>17680</v>
      </c>
      <c r="M34" s="17">
        <f>M26+M27+M28+M29+M30+M31</f>
        <v>71680</v>
      </c>
      <c r="N34" s="380">
        <f>M34/G34</f>
        <v>0.99555555555555553</v>
      </c>
    </row>
    <row r="35" spans="1:14" ht="51" customHeight="1" x14ac:dyDescent="0.25">
      <c r="A35" s="37"/>
      <c r="B35" s="367" t="s">
        <v>63</v>
      </c>
      <c r="C35" s="290" t="s">
        <v>64</v>
      </c>
      <c r="D35" s="290"/>
      <c r="E35" s="290"/>
      <c r="F35" s="290"/>
      <c r="G35" s="290"/>
      <c r="H35" s="290"/>
      <c r="I35" s="291"/>
      <c r="J35" s="290"/>
      <c r="K35" s="375"/>
      <c r="L35" s="271"/>
      <c r="M35" s="271"/>
      <c r="N35" s="271"/>
    </row>
    <row r="36" spans="1:14" ht="110.25" x14ac:dyDescent="0.25">
      <c r="A36" s="37"/>
      <c r="B36" s="367" t="s">
        <v>65</v>
      </c>
      <c r="C36" s="174" t="s">
        <v>66</v>
      </c>
      <c r="D36" s="206">
        <v>16000</v>
      </c>
      <c r="E36" s="175"/>
      <c r="F36" s="175"/>
      <c r="G36" s="217">
        <v>16000</v>
      </c>
      <c r="H36" s="113">
        <v>0.6</v>
      </c>
      <c r="I36" s="16">
        <f>M36</f>
        <v>16000</v>
      </c>
      <c r="J36" s="376" t="s">
        <v>67</v>
      </c>
      <c r="K36" s="377">
        <v>7000</v>
      </c>
      <c r="L36" s="269">
        <v>9000</v>
      </c>
      <c r="M36" s="270">
        <f>K36+L36</f>
        <v>16000</v>
      </c>
      <c r="N36" s="378">
        <f>M36/G36</f>
        <v>1</v>
      </c>
    </row>
    <row r="37" spans="1:14" ht="204.75" x14ac:dyDescent="0.25">
      <c r="A37" s="37"/>
      <c r="B37" s="367" t="s">
        <v>68</v>
      </c>
      <c r="C37" s="174" t="s">
        <v>69</v>
      </c>
      <c r="D37" s="206">
        <v>11000</v>
      </c>
      <c r="E37" s="175"/>
      <c r="F37" s="175"/>
      <c r="G37" s="217">
        <v>11000</v>
      </c>
      <c r="H37" s="113">
        <v>0.8</v>
      </c>
      <c r="I37" s="16">
        <f>M37</f>
        <v>11000</v>
      </c>
      <c r="J37" s="376" t="s">
        <v>70</v>
      </c>
      <c r="K37" s="377">
        <v>6000</v>
      </c>
      <c r="L37" s="272">
        <v>5000</v>
      </c>
      <c r="M37" s="270">
        <f>K37+L37</f>
        <v>11000</v>
      </c>
      <c r="N37" s="378">
        <f>M37/G37</f>
        <v>1</v>
      </c>
    </row>
    <row r="38" spans="1:14" ht="94.5" x14ac:dyDescent="0.25">
      <c r="A38" s="37"/>
      <c r="B38" s="367" t="s">
        <v>71</v>
      </c>
      <c r="C38" s="174" t="s">
        <v>72</v>
      </c>
      <c r="D38" s="206">
        <v>14000</v>
      </c>
      <c r="E38" s="175"/>
      <c r="F38" s="175"/>
      <c r="G38" s="217">
        <v>14000</v>
      </c>
      <c r="H38" s="113">
        <v>0.7</v>
      </c>
      <c r="I38" s="16">
        <f>M38</f>
        <v>14000</v>
      </c>
      <c r="J38" s="376" t="s">
        <v>73</v>
      </c>
      <c r="K38" s="377">
        <v>10000</v>
      </c>
      <c r="L38" s="269">
        <v>4000</v>
      </c>
      <c r="M38" s="270">
        <f>K38+L38</f>
        <v>14000</v>
      </c>
      <c r="N38" s="378">
        <f>M38/G38</f>
        <v>1</v>
      </c>
    </row>
    <row r="39" spans="1:14" ht="15.75" x14ac:dyDescent="0.25">
      <c r="A39" s="37"/>
      <c r="B39" s="367" t="s">
        <v>74</v>
      </c>
      <c r="C39" s="174"/>
      <c r="D39" s="175"/>
      <c r="E39" s="175"/>
      <c r="F39" s="175"/>
      <c r="G39" s="217"/>
      <c r="H39" s="113"/>
      <c r="I39" s="16"/>
      <c r="J39" s="379"/>
      <c r="K39" s="377"/>
      <c r="L39" s="271"/>
      <c r="M39" s="271"/>
      <c r="N39" s="271"/>
    </row>
    <row r="40" spans="1:14" s="37" customFormat="1" ht="15.75" x14ac:dyDescent="0.25">
      <c r="B40" s="367" t="s">
        <v>75</v>
      </c>
      <c r="C40" s="174"/>
      <c r="D40" s="175"/>
      <c r="E40" s="175"/>
      <c r="F40" s="175"/>
      <c r="G40" s="217"/>
      <c r="H40" s="113"/>
      <c r="I40" s="16"/>
      <c r="J40" s="379"/>
      <c r="K40" s="377"/>
      <c r="L40" s="381"/>
      <c r="M40" s="381"/>
      <c r="N40" s="381"/>
    </row>
    <row r="41" spans="1:14" s="37" customFormat="1" ht="15.75" x14ac:dyDescent="0.25">
      <c r="B41" s="367" t="s">
        <v>76</v>
      </c>
      <c r="C41" s="174"/>
      <c r="D41" s="175"/>
      <c r="E41" s="175"/>
      <c r="F41" s="175"/>
      <c r="G41" s="217"/>
      <c r="H41" s="113"/>
      <c r="I41" s="16"/>
      <c r="J41" s="379"/>
      <c r="K41" s="377"/>
      <c r="L41" s="381"/>
      <c r="M41" s="381"/>
      <c r="N41" s="381"/>
    </row>
    <row r="42" spans="1:14" s="37" customFormat="1" ht="15.75" x14ac:dyDescent="0.25">
      <c r="A42" s="36"/>
      <c r="B42" s="367" t="s">
        <v>77</v>
      </c>
      <c r="C42" s="174"/>
      <c r="D42" s="175"/>
      <c r="E42" s="175"/>
      <c r="F42" s="175"/>
      <c r="G42" s="217"/>
      <c r="H42" s="113"/>
      <c r="I42" s="16"/>
      <c r="J42" s="379"/>
      <c r="K42" s="377"/>
      <c r="L42" s="381"/>
      <c r="M42" s="381"/>
      <c r="N42" s="381"/>
    </row>
    <row r="43" spans="1:14" ht="15.75" x14ac:dyDescent="0.25">
      <c r="B43" s="367" t="s">
        <v>78</v>
      </c>
      <c r="C43" s="174"/>
      <c r="D43" s="175"/>
      <c r="E43" s="175"/>
      <c r="F43" s="175"/>
      <c r="G43" s="217"/>
      <c r="H43" s="113"/>
      <c r="I43" s="16"/>
      <c r="J43" s="379"/>
      <c r="K43" s="377"/>
      <c r="L43" s="271"/>
      <c r="M43" s="271"/>
      <c r="N43" s="271"/>
    </row>
    <row r="44" spans="1:14" ht="15.75" x14ac:dyDescent="0.25">
      <c r="C44" s="215" t="s">
        <v>79</v>
      </c>
      <c r="D44" s="218">
        <f>SUM(D36:D43)</f>
        <v>41000</v>
      </c>
      <c r="E44" s="218">
        <f>SUM(E36:E43)</f>
        <v>0</v>
      </c>
      <c r="F44" s="218">
        <f>SUM(F36:F43)</f>
        <v>0</v>
      </c>
      <c r="G44" s="218">
        <f>SUM(G36:G43)</f>
        <v>41000</v>
      </c>
      <c r="H44" s="218">
        <f>(H36*G36)+(H37*G37)+(H38*G38)+(H39*G39)+(H40*G40)+(H41*G41)+(H42*G42)+(H43*G43)</f>
        <v>28200</v>
      </c>
      <c r="I44" s="218">
        <f>M44</f>
        <v>41000</v>
      </c>
      <c r="J44" s="379"/>
      <c r="K44" s="17">
        <f>K36+K37+K38</f>
        <v>23000</v>
      </c>
      <c r="L44" s="17">
        <f>L36+L37+L38</f>
        <v>18000</v>
      </c>
      <c r="M44" s="17">
        <f>M36+M37+M38</f>
        <v>41000</v>
      </c>
      <c r="N44" s="380">
        <f>M44/G44</f>
        <v>1</v>
      </c>
    </row>
    <row r="45" spans="1:14" ht="51" customHeight="1" x14ac:dyDescent="0.25">
      <c r="B45" s="367" t="s">
        <v>80</v>
      </c>
      <c r="C45" s="290"/>
      <c r="D45" s="290"/>
      <c r="E45" s="290"/>
      <c r="F45" s="290"/>
      <c r="G45" s="290"/>
      <c r="H45" s="290"/>
      <c r="I45" s="291"/>
      <c r="J45" s="290"/>
      <c r="K45" s="375"/>
      <c r="L45" s="271"/>
      <c r="M45" s="271"/>
      <c r="N45" s="271"/>
    </row>
    <row r="46" spans="1:14" ht="15.75" x14ac:dyDescent="0.25">
      <c r="B46" s="367" t="s">
        <v>81</v>
      </c>
      <c r="C46" s="174"/>
      <c r="D46" s="175"/>
      <c r="E46" s="175"/>
      <c r="F46" s="175"/>
      <c r="G46" s="217"/>
      <c r="H46" s="113"/>
      <c r="I46" s="16"/>
      <c r="J46" s="382"/>
      <c r="K46" s="377"/>
      <c r="L46" s="271"/>
      <c r="M46" s="271"/>
      <c r="N46" s="271"/>
    </row>
    <row r="47" spans="1:14" ht="15.75" x14ac:dyDescent="0.25">
      <c r="B47" s="367" t="s">
        <v>82</v>
      </c>
      <c r="C47" s="174"/>
      <c r="D47" s="175"/>
      <c r="E47" s="175"/>
      <c r="F47" s="175"/>
      <c r="G47" s="217"/>
      <c r="H47" s="113"/>
      <c r="I47" s="16"/>
      <c r="J47" s="382"/>
      <c r="K47" s="377"/>
      <c r="L47" s="271"/>
      <c r="M47" s="271"/>
      <c r="N47" s="271"/>
    </row>
    <row r="48" spans="1:14" ht="15.75" x14ac:dyDescent="0.25">
      <c r="B48" s="367" t="s">
        <v>83</v>
      </c>
      <c r="C48" s="174"/>
      <c r="D48" s="175"/>
      <c r="E48" s="175"/>
      <c r="F48" s="175"/>
      <c r="G48" s="217"/>
      <c r="H48" s="113"/>
      <c r="I48" s="16"/>
      <c r="J48" s="382"/>
      <c r="K48" s="377"/>
      <c r="L48" s="271"/>
      <c r="M48" s="271"/>
      <c r="N48" s="271"/>
    </row>
    <row r="49" spans="1:14" ht="15.75" x14ac:dyDescent="0.25">
      <c r="B49" s="367" t="s">
        <v>84</v>
      </c>
      <c r="C49" s="174"/>
      <c r="D49" s="175"/>
      <c r="E49" s="175"/>
      <c r="F49" s="175"/>
      <c r="G49" s="217"/>
      <c r="H49" s="113"/>
      <c r="I49" s="16"/>
      <c r="J49" s="382"/>
      <c r="K49" s="377"/>
      <c r="L49" s="271"/>
      <c r="M49" s="271"/>
      <c r="N49" s="271"/>
    </row>
    <row r="50" spans="1:14" ht="15.75" x14ac:dyDescent="0.25">
      <c r="B50" s="243" t="s">
        <v>85</v>
      </c>
      <c r="C50" s="286"/>
      <c r="D50" s="16"/>
      <c r="E50" s="16"/>
      <c r="F50" s="16"/>
      <c r="G50" s="217"/>
      <c r="H50" s="113"/>
      <c r="I50" s="16"/>
      <c r="J50" s="382"/>
      <c r="K50" s="377"/>
      <c r="L50" s="271"/>
      <c r="M50" s="271"/>
      <c r="N50" s="271"/>
    </row>
    <row r="51" spans="1:14" ht="15.75" x14ac:dyDescent="0.25">
      <c r="A51" s="37"/>
      <c r="B51" s="243" t="s">
        <v>86</v>
      </c>
      <c r="C51" s="286"/>
      <c r="D51" s="16"/>
      <c r="E51" s="16"/>
      <c r="F51" s="16"/>
      <c r="G51" s="217"/>
      <c r="H51" s="113"/>
      <c r="I51" s="16"/>
      <c r="J51" s="382"/>
      <c r="K51" s="377"/>
      <c r="L51" s="271"/>
      <c r="M51" s="271"/>
      <c r="N51" s="271"/>
    </row>
    <row r="52" spans="1:14" s="37" customFormat="1" ht="15.75" x14ac:dyDescent="0.25">
      <c r="A52" s="36"/>
      <c r="B52" s="243" t="s">
        <v>87</v>
      </c>
      <c r="C52" s="286"/>
      <c r="D52" s="16"/>
      <c r="E52" s="16"/>
      <c r="F52" s="16"/>
      <c r="G52" s="217"/>
      <c r="H52" s="113"/>
      <c r="I52" s="16"/>
      <c r="J52" s="381"/>
      <c r="K52" s="377"/>
      <c r="L52" s="381"/>
      <c r="M52" s="381"/>
      <c r="N52" s="381"/>
    </row>
    <row r="53" spans="1:14" ht="15.75" x14ac:dyDescent="0.25">
      <c r="B53" s="243" t="s">
        <v>88</v>
      </c>
      <c r="C53" s="286"/>
      <c r="D53" s="16"/>
      <c r="E53" s="16"/>
      <c r="F53" s="16"/>
      <c r="G53" s="217"/>
      <c r="H53" s="113"/>
      <c r="I53" s="16"/>
      <c r="J53" s="382"/>
      <c r="K53" s="377"/>
      <c r="L53" s="271"/>
      <c r="M53" s="271"/>
      <c r="N53" s="271"/>
    </row>
    <row r="54" spans="1:14" ht="15.75" x14ac:dyDescent="0.25">
      <c r="C54" s="215" t="s">
        <v>89</v>
      </c>
      <c r="D54" s="218">
        <f>SUM(D46:D53)</f>
        <v>0</v>
      </c>
      <c r="E54" s="218">
        <f>SUM(E46:E53)</f>
        <v>0</v>
      </c>
      <c r="F54" s="218">
        <f>SUM(F46:F53)</f>
        <v>0</v>
      </c>
      <c r="G54" s="218">
        <f>SUM(G46:G53)</f>
        <v>0</v>
      </c>
      <c r="H54" s="218">
        <f>(H46*G46)+(H47*G47)+(H48*G48)+(H49*G49)+(H50*G50)+(H51*G51)+(H52*G52)+(H53*G53)</f>
        <v>0</v>
      </c>
      <c r="I54" s="218">
        <f>SUM(I46:I53)</f>
        <v>0</v>
      </c>
      <c r="J54" s="382"/>
      <c r="K54" s="383"/>
      <c r="L54" s="271"/>
      <c r="M54" s="271"/>
      <c r="N54" s="271"/>
    </row>
    <row r="55" spans="1:14" ht="15.75" x14ac:dyDescent="0.25">
      <c r="B55" s="9"/>
      <c r="C55" s="286"/>
      <c r="D55" s="16"/>
      <c r="E55" s="16"/>
      <c r="F55" s="16"/>
      <c r="G55" s="16"/>
      <c r="H55" s="16"/>
      <c r="I55" s="16"/>
      <c r="J55" s="16"/>
      <c r="K55" s="377"/>
      <c r="L55" s="271"/>
      <c r="M55" s="271"/>
      <c r="N55" s="271"/>
    </row>
    <row r="56" spans="1:14" ht="51" customHeight="1" x14ac:dyDescent="0.25">
      <c r="B56" s="368" t="s">
        <v>90</v>
      </c>
      <c r="C56" s="290" t="s">
        <v>91</v>
      </c>
      <c r="D56" s="290"/>
      <c r="E56" s="290"/>
      <c r="F56" s="290"/>
      <c r="G56" s="290"/>
      <c r="H56" s="290"/>
      <c r="I56" s="291"/>
      <c r="J56" s="290"/>
      <c r="K56" s="374"/>
      <c r="L56" s="271"/>
      <c r="M56" s="271"/>
      <c r="N56" s="271"/>
    </row>
    <row r="57" spans="1:14" ht="51" customHeight="1" x14ac:dyDescent="0.25">
      <c r="B57" s="368" t="s">
        <v>92</v>
      </c>
      <c r="C57" s="290" t="s">
        <v>93</v>
      </c>
      <c r="D57" s="290"/>
      <c r="E57" s="290"/>
      <c r="F57" s="290"/>
      <c r="G57" s="290"/>
      <c r="H57" s="290"/>
      <c r="I57" s="291"/>
      <c r="J57" s="290"/>
      <c r="K57" s="375"/>
      <c r="L57" s="271"/>
      <c r="M57" s="271"/>
      <c r="N57" s="271"/>
    </row>
    <row r="58" spans="1:14" ht="126" x14ac:dyDescent="0.25">
      <c r="B58" s="368" t="s">
        <v>94</v>
      </c>
      <c r="C58" s="174" t="s">
        <v>95</v>
      </c>
      <c r="D58" s="175"/>
      <c r="E58" s="256">
        <v>38000</v>
      </c>
      <c r="F58" s="175"/>
      <c r="G58" s="217">
        <v>38000</v>
      </c>
      <c r="H58" s="113">
        <v>0.2</v>
      </c>
      <c r="I58" s="16">
        <f>M58</f>
        <v>32406</v>
      </c>
      <c r="J58" s="379" t="s">
        <v>96</v>
      </c>
      <c r="K58" s="377">
        <v>32406</v>
      </c>
      <c r="L58" s="269">
        <v>0</v>
      </c>
      <c r="M58" s="270">
        <f>K58+L58</f>
        <v>32406</v>
      </c>
      <c r="N58" s="378">
        <f>M58/G58</f>
        <v>0.85278947368421054</v>
      </c>
    </row>
    <row r="59" spans="1:14" ht="157.5" x14ac:dyDescent="0.25">
      <c r="B59" s="368" t="s">
        <v>97</v>
      </c>
      <c r="C59" s="174" t="s">
        <v>98</v>
      </c>
      <c r="D59" s="175"/>
      <c r="E59" s="175">
        <v>40000</v>
      </c>
      <c r="F59" s="175"/>
      <c r="G59" s="217">
        <v>40000</v>
      </c>
      <c r="H59" s="113">
        <v>0.45</v>
      </c>
      <c r="I59" s="16">
        <f>M59</f>
        <v>35397</v>
      </c>
      <c r="J59" s="379" t="s">
        <v>99</v>
      </c>
      <c r="K59" s="377">
        <v>35397</v>
      </c>
      <c r="L59" s="269">
        <v>0</v>
      </c>
      <c r="M59" s="270">
        <f>K59+L59</f>
        <v>35397</v>
      </c>
      <c r="N59" s="378">
        <f>M59/G59</f>
        <v>0.88492499999999996</v>
      </c>
    </row>
    <row r="60" spans="1:14" ht="78.75" x14ac:dyDescent="0.25">
      <c r="B60" s="369" t="s">
        <v>100</v>
      </c>
      <c r="C60" s="174" t="s">
        <v>101</v>
      </c>
      <c r="D60" s="16"/>
      <c r="E60" s="16">
        <v>50000</v>
      </c>
      <c r="F60" s="16"/>
      <c r="G60" s="285">
        <v>50000</v>
      </c>
      <c r="H60" s="113">
        <v>0.45</v>
      </c>
      <c r="I60" s="16">
        <f>M60</f>
        <v>35000</v>
      </c>
      <c r="J60" s="379" t="s">
        <v>102</v>
      </c>
      <c r="K60" s="377">
        <v>35000</v>
      </c>
      <c r="L60" s="269">
        <v>0</v>
      </c>
      <c r="M60" s="270">
        <f>K60+L60</f>
        <v>35000</v>
      </c>
      <c r="N60" s="378">
        <f>M60/G60</f>
        <v>0.7</v>
      </c>
    </row>
    <row r="61" spans="1:14" ht="15.75" x14ac:dyDescent="0.25">
      <c r="B61" s="369" t="s">
        <v>103</v>
      </c>
      <c r="C61" s="286"/>
      <c r="D61" s="16"/>
      <c r="E61" s="16"/>
      <c r="F61" s="16"/>
      <c r="G61" s="217"/>
      <c r="H61" s="113"/>
      <c r="I61" s="16"/>
      <c r="J61" s="379"/>
      <c r="K61" s="377"/>
      <c r="L61" s="271"/>
      <c r="M61" s="271"/>
      <c r="N61" s="271"/>
    </row>
    <row r="62" spans="1:14" ht="15.75" x14ac:dyDescent="0.25">
      <c r="B62" s="369" t="s">
        <v>104</v>
      </c>
      <c r="C62" s="286"/>
      <c r="D62" s="16"/>
      <c r="E62" s="16"/>
      <c r="F62" s="16"/>
      <c r="G62" s="217"/>
      <c r="H62" s="113"/>
      <c r="I62" s="16"/>
      <c r="J62" s="379"/>
      <c r="K62" s="377"/>
      <c r="L62" s="271"/>
      <c r="M62" s="271"/>
      <c r="N62" s="271"/>
    </row>
    <row r="63" spans="1:14" ht="15.75" x14ac:dyDescent="0.25">
      <c r="B63" s="369" t="s">
        <v>106</v>
      </c>
      <c r="C63" s="286"/>
      <c r="D63" s="16"/>
      <c r="E63" s="16"/>
      <c r="F63" s="16"/>
      <c r="G63" s="217"/>
      <c r="H63" s="113"/>
      <c r="I63" s="16"/>
      <c r="J63" s="384"/>
      <c r="K63" s="377"/>
      <c r="L63" s="271"/>
      <c r="M63" s="271"/>
      <c r="N63" s="271"/>
    </row>
    <row r="64" spans="1:14" ht="15.75" x14ac:dyDescent="0.25">
      <c r="A64" s="37"/>
      <c r="B64" s="369" t="s">
        <v>107</v>
      </c>
      <c r="C64" s="286"/>
      <c r="D64" s="16"/>
      <c r="E64" s="16"/>
      <c r="F64" s="16"/>
      <c r="G64" s="217"/>
      <c r="H64" s="113"/>
      <c r="I64" s="16"/>
      <c r="J64" s="379"/>
      <c r="K64" s="377"/>
      <c r="L64" s="271"/>
      <c r="M64" s="271"/>
      <c r="N64" s="271"/>
    </row>
    <row r="65" spans="1:14" s="37" customFormat="1" ht="15.75" x14ac:dyDescent="0.25">
      <c r="B65" s="369" t="s">
        <v>108</v>
      </c>
      <c r="C65" s="286"/>
      <c r="D65" s="16"/>
      <c r="E65" s="16"/>
      <c r="F65" s="16"/>
      <c r="G65" s="217">
        <f>D65</f>
        <v>0</v>
      </c>
      <c r="H65" s="113"/>
      <c r="I65" s="16"/>
      <c r="J65" s="379"/>
      <c r="K65" s="377"/>
      <c r="L65" s="381"/>
      <c r="M65" s="381"/>
      <c r="N65" s="381"/>
    </row>
    <row r="66" spans="1:14" s="37" customFormat="1" ht="15.75" x14ac:dyDescent="0.25">
      <c r="A66" s="36"/>
      <c r="C66" s="215" t="s">
        <v>109</v>
      </c>
      <c r="D66" s="218">
        <f>SUM(D58:D65)</f>
        <v>0</v>
      </c>
      <c r="E66" s="218">
        <f>SUM(E58:E65)</f>
        <v>128000</v>
      </c>
      <c r="F66" s="218">
        <f>SUM(F58:F65)</f>
        <v>0</v>
      </c>
      <c r="G66" s="218">
        <f>SUM(G58:G65)</f>
        <v>128000</v>
      </c>
      <c r="H66" s="218">
        <v>45000</v>
      </c>
      <c r="I66" s="218">
        <f>M66</f>
        <v>102803</v>
      </c>
      <c r="J66" s="379"/>
      <c r="K66" s="17">
        <f>K58+K59+K60</f>
        <v>102803</v>
      </c>
      <c r="L66" s="385">
        <f>L58+L59+L60</f>
        <v>0</v>
      </c>
      <c r="M66" s="385">
        <f>M58+M59+M60</f>
        <v>102803</v>
      </c>
      <c r="N66" s="380">
        <f>M66/G66</f>
        <v>0.80314843749999998</v>
      </c>
    </row>
    <row r="67" spans="1:14" ht="51" customHeight="1" x14ac:dyDescent="0.25">
      <c r="B67" s="368" t="s">
        <v>110</v>
      </c>
      <c r="C67" s="290" t="s">
        <v>111</v>
      </c>
      <c r="D67" s="290"/>
      <c r="E67" s="290"/>
      <c r="F67" s="290"/>
      <c r="G67" s="290"/>
      <c r="H67" s="290"/>
      <c r="I67" s="291"/>
      <c r="J67" s="290"/>
      <c r="K67" s="375"/>
      <c r="L67" s="271"/>
      <c r="M67" s="271"/>
      <c r="N67" s="271"/>
    </row>
    <row r="68" spans="1:14" ht="47.25" x14ac:dyDescent="0.25">
      <c r="B68" s="368" t="s">
        <v>112</v>
      </c>
      <c r="C68" s="174" t="s">
        <v>113</v>
      </c>
      <c r="D68" s="175"/>
      <c r="E68" s="175">
        <v>20000</v>
      </c>
      <c r="F68" s="175"/>
      <c r="G68" s="217">
        <v>20000</v>
      </c>
      <c r="H68" s="113">
        <v>0.3</v>
      </c>
      <c r="I68" s="16">
        <f>M68</f>
        <v>14511</v>
      </c>
      <c r="J68" s="379" t="s">
        <v>114</v>
      </c>
      <c r="K68" s="377">
        <v>14511</v>
      </c>
      <c r="L68" s="269">
        <v>0</v>
      </c>
      <c r="M68" s="270">
        <f>K68+L68</f>
        <v>14511</v>
      </c>
      <c r="N68" s="378">
        <f>M68/G68</f>
        <v>0.72555000000000003</v>
      </c>
    </row>
    <row r="69" spans="1:14" ht="94.5" x14ac:dyDescent="0.25">
      <c r="B69" s="368" t="s">
        <v>115</v>
      </c>
      <c r="C69" s="174" t="s">
        <v>116</v>
      </c>
      <c r="D69" s="175"/>
      <c r="E69" s="175">
        <v>50000</v>
      </c>
      <c r="F69" s="175"/>
      <c r="G69" s="217">
        <v>50000</v>
      </c>
      <c r="H69" s="113">
        <v>0</v>
      </c>
      <c r="I69" s="16">
        <f>M69</f>
        <v>36187</v>
      </c>
      <c r="J69" s="379" t="s">
        <v>117</v>
      </c>
      <c r="K69" s="377">
        <v>36187</v>
      </c>
      <c r="L69" s="269">
        <v>0</v>
      </c>
      <c r="M69" s="270">
        <f>K69+L69</f>
        <v>36187</v>
      </c>
      <c r="N69" s="378">
        <f>M69/G69</f>
        <v>0.72374000000000005</v>
      </c>
    </row>
    <row r="70" spans="1:14" ht="15.75" x14ac:dyDescent="0.25">
      <c r="B70" s="368" t="s">
        <v>118</v>
      </c>
      <c r="C70" s="174"/>
      <c r="D70" s="175"/>
      <c r="E70" s="175"/>
      <c r="F70" s="175"/>
      <c r="G70" s="217"/>
      <c r="H70" s="113"/>
      <c r="I70" s="16"/>
      <c r="J70" s="379"/>
      <c r="K70" s="377"/>
      <c r="L70" s="271"/>
      <c r="M70" s="271"/>
      <c r="N70" s="271"/>
    </row>
    <row r="71" spans="1:14" ht="15.75" x14ac:dyDescent="0.25">
      <c r="B71" s="368" t="s">
        <v>119</v>
      </c>
      <c r="C71" s="174"/>
      <c r="D71" s="175"/>
      <c r="E71" s="175"/>
      <c r="F71" s="175"/>
      <c r="G71" s="217"/>
      <c r="H71" s="113"/>
      <c r="I71" s="16"/>
      <c r="J71" s="379"/>
      <c r="K71" s="377"/>
      <c r="L71" s="271"/>
      <c r="M71" s="271"/>
      <c r="N71" s="271"/>
    </row>
    <row r="72" spans="1:14" ht="15.75" x14ac:dyDescent="0.25">
      <c r="B72" s="368" t="s">
        <v>120</v>
      </c>
      <c r="C72" s="174"/>
      <c r="D72" s="175"/>
      <c r="E72" s="175"/>
      <c r="F72" s="175"/>
      <c r="G72" s="217"/>
      <c r="H72" s="113"/>
      <c r="I72" s="16"/>
      <c r="J72" s="379"/>
      <c r="K72" s="377"/>
      <c r="L72" s="271"/>
      <c r="M72" s="271"/>
      <c r="N72" s="271"/>
    </row>
    <row r="73" spans="1:14" ht="15.75" x14ac:dyDescent="0.25">
      <c r="B73" s="368" t="s">
        <v>121</v>
      </c>
      <c r="C73" s="174"/>
      <c r="D73" s="175"/>
      <c r="E73" s="175"/>
      <c r="F73" s="175"/>
      <c r="G73" s="217"/>
      <c r="H73" s="113"/>
      <c r="I73" s="16"/>
      <c r="J73" s="379"/>
      <c r="K73" s="377"/>
      <c r="L73" s="271"/>
      <c r="M73" s="271"/>
      <c r="N73" s="271"/>
    </row>
    <row r="74" spans="1:14" ht="15.75" x14ac:dyDescent="0.25">
      <c r="B74" s="369" t="s">
        <v>122</v>
      </c>
      <c r="C74" s="286"/>
      <c r="D74" s="16"/>
      <c r="E74" s="16"/>
      <c r="F74" s="16"/>
      <c r="G74" s="217"/>
      <c r="H74" s="113"/>
      <c r="I74" s="16"/>
      <c r="J74" s="379"/>
      <c r="K74" s="377"/>
      <c r="L74" s="271"/>
      <c r="M74" s="271"/>
      <c r="N74" s="271"/>
    </row>
    <row r="75" spans="1:14" ht="15.75" x14ac:dyDescent="0.25">
      <c r="B75" s="369" t="s">
        <v>123</v>
      </c>
      <c r="C75" s="286"/>
      <c r="D75" s="16"/>
      <c r="E75" s="16"/>
      <c r="F75" s="16"/>
      <c r="G75" s="217">
        <f>D75</f>
        <v>0</v>
      </c>
      <c r="H75" s="113"/>
      <c r="I75" s="16"/>
      <c r="J75" s="379"/>
      <c r="K75" s="377"/>
      <c r="L75" s="271"/>
      <c r="M75" s="271"/>
      <c r="N75" s="271"/>
    </row>
    <row r="76" spans="1:14" ht="15.75" x14ac:dyDescent="0.25">
      <c r="B76" s="37"/>
      <c r="C76" s="215" t="s">
        <v>124</v>
      </c>
      <c r="D76" s="218">
        <f>SUM(D68:D75)</f>
        <v>0</v>
      </c>
      <c r="E76" s="218">
        <f>SUM(E68:E75)</f>
        <v>70000</v>
      </c>
      <c r="F76" s="218">
        <f>SUM(F68:F75)</f>
        <v>0</v>
      </c>
      <c r="G76" s="218">
        <f>SUM(G68:G75)</f>
        <v>70000</v>
      </c>
      <c r="H76" s="218">
        <v>20500</v>
      </c>
      <c r="I76" s="218">
        <f>M76</f>
        <v>50698</v>
      </c>
      <c r="J76" s="379"/>
      <c r="K76" s="17">
        <f>K68+K69</f>
        <v>50698</v>
      </c>
      <c r="L76" s="17">
        <f>L68+L69</f>
        <v>0</v>
      </c>
      <c r="M76" s="17">
        <f>M68+M69</f>
        <v>50698</v>
      </c>
      <c r="N76" s="380">
        <f>M76/G76</f>
        <v>0.72425714285714282</v>
      </c>
    </row>
    <row r="77" spans="1:14" ht="51" customHeight="1" x14ac:dyDescent="0.25">
      <c r="B77" s="368" t="s">
        <v>125</v>
      </c>
      <c r="C77" s="290" t="s">
        <v>126</v>
      </c>
      <c r="D77" s="290"/>
      <c r="E77" s="290"/>
      <c r="F77" s="290"/>
      <c r="G77" s="290"/>
      <c r="H77" s="290"/>
      <c r="I77" s="291"/>
      <c r="J77" s="290"/>
      <c r="K77" s="375" t="s">
        <v>105</v>
      </c>
      <c r="L77" s="271"/>
      <c r="M77" s="271"/>
      <c r="N77" s="271"/>
    </row>
    <row r="78" spans="1:14" ht="110.25" x14ac:dyDescent="0.25">
      <c r="B78" s="368" t="s">
        <v>127</v>
      </c>
      <c r="C78" s="174" t="s">
        <v>128</v>
      </c>
      <c r="D78" s="175"/>
      <c r="E78" s="175">
        <v>170000</v>
      </c>
      <c r="F78" s="175"/>
      <c r="G78" s="175">
        <v>170000</v>
      </c>
      <c r="H78" s="113">
        <v>0.5</v>
      </c>
      <c r="I78" s="16">
        <f>M78</f>
        <v>71500</v>
      </c>
      <c r="J78" s="379" t="s">
        <v>129</v>
      </c>
      <c r="K78" s="377">
        <v>71500</v>
      </c>
      <c r="L78" s="269">
        <v>0</v>
      </c>
      <c r="M78" s="270">
        <f>K78+L78</f>
        <v>71500</v>
      </c>
      <c r="N78" s="269">
        <f>M78/G78</f>
        <v>0.42058823529411765</v>
      </c>
    </row>
    <row r="79" spans="1:14" ht="236.25" x14ac:dyDescent="0.25">
      <c r="B79" s="368" t="s">
        <v>130</v>
      </c>
      <c r="C79" s="174" t="s">
        <v>131</v>
      </c>
      <c r="D79" s="175"/>
      <c r="E79" s="175">
        <v>30000</v>
      </c>
      <c r="F79" s="175"/>
      <c r="G79" s="175">
        <v>30000</v>
      </c>
      <c r="H79" s="113">
        <v>0.15</v>
      </c>
      <c r="I79" s="16">
        <f>M79</f>
        <v>21422</v>
      </c>
      <c r="J79" s="379" t="s">
        <v>132</v>
      </c>
      <c r="K79" s="377">
        <v>21422</v>
      </c>
      <c r="L79" s="269">
        <v>0</v>
      </c>
      <c r="M79" s="270">
        <f>K79+L79</f>
        <v>21422</v>
      </c>
      <c r="N79" s="269">
        <f>M79/G79</f>
        <v>0.71406666666666663</v>
      </c>
    </row>
    <row r="80" spans="1:14" ht="15.75" x14ac:dyDescent="0.25">
      <c r="B80" s="368" t="s">
        <v>133</v>
      </c>
      <c r="C80" s="174"/>
      <c r="D80" s="175"/>
      <c r="E80" s="175"/>
      <c r="F80" s="175"/>
      <c r="G80" s="217"/>
      <c r="H80" s="113"/>
      <c r="I80" s="16"/>
      <c r="J80" s="379"/>
      <c r="K80" s="377"/>
      <c r="L80" s="271"/>
      <c r="M80" s="271"/>
      <c r="N80" s="271"/>
    </row>
    <row r="81" spans="1:14" ht="15.75" x14ac:dyDescent="0.25">
      <c r="A81" s="37"/>
      <c r="B81" s="369" t="s">
        <v>134</v>
      </c>
      <c r="C81" s="286"/>
      <c r="D81" s="16"/>
      <c r="E81" s="16"/>
      <c r="F81" s="16"/>
      <c r="G81" s="217"/>
      <c r="H81" s="113"/>
      <c r="I81" s="16"/>
      <c r="J81" s="379"/>
      <c r="K81" s="377"/>
      <c r="L81" s="271"/>
      <c r="M81" s="271"/>
      <c r="N81" s="271"/>
    </row>
    <row r="82" spans="1:14" s="37" customFormat="1" ht="15.75" x14ac:dyDescent="0.25">
      <c r="A82" s="36"/>
      <c r="B82" s="369" t="s">
        <v>135</v>
      </c>
      <c r="C82" s="286"/>
      <c r="D82" s="16"/>
      <c r="E82" s="16"/>
      <c r="F82" s="16"/>
      <c r="G82" s="217"/>
      <c r="H82" s="113"/>
      <c r="I82" s="16"/>
      <c r="J82" s="379"/>
      <c r="K82" s="377"/>
      <c r="L82" s="381"/>
      <c r="M82" s="381"/>
      <c r="N82" s="381"/>
    </row>
    <row r="83" spans="1:14" ht="15.75" x14ac:dyDescent="0.25">
      <c r="B83" s="369" t="s">
        <v>136</v>
      </c>
      <c r="C83" s="286"/>
      <c r="D83" s="16"/>
      <c r="E83" s="16"/>
      <c r="F83" s="16"/>
      <c r="G83" s="217"/>
      <c r="H83" s="113"/>
      <c r="I83" s="16"/>
      <c r="J83" s="379"/>
      <c r="K83" s="377"/>
      <c r="L83" s="271"/>
      <c r="M83" s="271"/>
      <c r="N83" s="271"/>
    </row>
    <row r="84" spans="1:14" ht="15.75" x14ac:dyDescent="0.25">
      <c r="B84" s="369" t="s">
        <v>137</v>
      </c>
      <c r="C84" s="286"/>
      <c r="D84" s="16"/>
      <c r="E84" s="16"/>
      <c r="F84" s="16"/>
      <c r="G84" s="217"/>
      <c r="H84" s="113"/>
      <c r="I84" s="16"/>
      <c r="J84" s="379"/>
      <c r="K84" s="377"/>
      <c r="L84" s="271"/>
      <c r="M84" s="271"/>
      <c r="N84" s="271"/>
    </row>
    <row r="85" spans="1:14" ht="15.75" x14ac:dyDescent="0.25">
      <c r="B85" s="369" t="s">
        <v>138</v>
      </c>
      <c r="C85" s="286"/>
      <c r="D85" s="16"/>
      <c r="E85" s="16"/>
      <c r="F85" s="16"/>
      <c r="G85" s="217">
        <f>D85</f>
        <v>0</v>
      </c>
      <c r="H85" s="113"/>
      <c r="I85" s="16"/>
      <c r="J85" s="379"/>
      <c r="K85" s="377"/>
      <c r="L85" s="271"/>
      <c r="M85" s="271"/>
      <c r="N85" s="271"/>
    </row>
    <row r="86" spans="1:14" ht="15.75" x14ac:dyDescent="0.25">
      <c r="B86" s="37"/>
      <c r="C86" s="215" t="s">
        <v>139</v>
      </c>
      <c r="D86" s="218">
        <f>SUM(D78:D85)</f>
        <v>0</v>
      </c>
      <c r="E86" s="218">
        <f>SUM(E78:E85)</f>
        <v>200000</v>
      </c>
      <c r="F86" s="218">
        <f>SUM(F78:F85)</f>
        <v>0</v>
      </c>
      <c r="G86" s="218">
        <f>SUM(G78:G85)</f>
        <v>200000</v>
      </c>
      <c r="H86" s="218">
        <v>81400</v>
      </c>
      <c r="I86" s="218">
        <f>M86</f>
        <v>92922</v>
      </c>
      <c r="J86" s="379"/>
      <c r="K86" s="17">
        <f>K78+K79</f>
        <v>92922</v>
      </c>
      <c r="L86" s="17">
        <f>L78+L79</f>
        <v>0</v>
      </c>
      <c r="M86" s="17">
        <f>M78+M79</f>
        <v>92922</v>
      </c>
      <c r="N86" s="386">
        <f>M86/G86</f>
        <v>0.46461000000000002</v>
      </c>
    </row>
    <row r="87" spans="1:14" ht="51" customHeight="1" x14ac:dyDescent="0.25">
      <c r="B87" s="367" t="s">
        <v>140</v>
      </c>
      <c r="C87" s="290"/>
      <c r="D87" s="290"/>
      <c r="E87" s="290"/>
      <c r="F87" s="290"/>
      <c r="G87" s="290"/>
      <c r="H87" s="290"/>
      <c r="I87" s="291"/>
      <c r="J87" s="290"/>
      <c r="K87" s="375"/>
      <c r="L87" s="271"/>
      <c r="M87" s="271"/>
      <c r="N87" s="271"/>
    </row>
    <row r="88" spans="1:14" ht="15.75" x14ac:dyDescent="0.25">
      <c r="B88" s="243" t="s">
        <v>141</v>
      </c>
      <c r="C88" s="174"/>
      <c r="D88" s="175"/>
      <c r="E88" s="175"/>
      <c r="F88" s="175"/>
      <c r="G88" s="217"/>
      <c r="H88" s="113"/>
      <c r="I88" s="16"/>
      <c r="J88" s="382"/>
      <c r="K88" s="377"/>
      <c r="L88" s="271"/>
      <c r="M88" s="271"/>
      <c r="N88" s="271"/>
    </row>
    <row r="89" spans="1:14" ht="15.75" x14ac:dyDescent="0.25">
      <c r="B89" s="243" t="s">
        <v>142</v>
      </c>
      <c r="C89" s="174"/>
      <c r="D89" s="175"/>
      <c r="E89" s="175"/>
      <c r="F89" s="175"/>
      <c r="G89" s="217"/>
      <c r="H89" s="113"/>
      <c r="I89" s="16"/>
      <c r="J89" s="382"/>
      <c r="K89" s="377"/>
      <c r="L89" s="271"/>
      <c r="M89" s="271"/>
      <c r="N89" s="271"/>
    </row>
    <row r="90" spans="1:14" ht="15.75" x14ac:dyDescent="0.25">
      <c r="B90" s="243" t="s">
        <v>143</v>
      </c>
      <c r="C90" s="174"/>
      <c r="D90" s="175"/>
      <c r="E90" s="175"/>
      <c r="F90" s="175"/>
      <c r="G90" s="217"/>
      <c r="H90" s="113"/>
      <c r="I90" s="16"/>
      <c r="J90" s="382"/>
      <c r="K90" s="377"/>
      <c r="L90" s="271"/>
      <c r="M90" s="271"/>
      <c r="N90" s="271"/>
    </row>
    <row r="91" spans="1:14" ht="15.75" x14ac:dyDescent="0.25">
      <c r="B91" s="243" t="s">
        <v>144</v>
      </c>
      <c r="C91" s="174"/>
      <c r="D91" s="175"/>
      <c r="E91" s="175"/>
      <c r="F91" s="175"/>
      <c r="G91" s="217"/>
      <c r="H91" s="113"/>
      <c r="I91" s="16"/>
      <c r="J91" s="382"/>
      <c r="K91" s="377"/>
      <c r="L91" s="271"/>
      <c r="M91" s="271"/>
      <c r="N91" s="271"/>
    </row>
    <row r="92" spans="1:14" ht="15.75" x14ac:dyDescent="0.25">
      <c r="B92" s="243" t="s">
        <v>145</v>
      </c>
      <c r="C92" s="174"/>
      <c r="D92" s="175"/>
      <c r="E92" s="175"/>
      <c r="F92" s="175"/>
      <c r="G92" s="217"/>
      <c r="H92" s="113"/>
      <c r="I92" s="16"/>
      <c r="J92" s="382"/>
      <c r="K92" s="377"/>
      <c r="L92" s="271"/>
      <c r="M92" s="271"/>
      <c r="N92" s="271"/>
    </row>
    <row r="93" spans="1:14" ht="15.75" x14ac:dyDescent="0.25">
      <c r="B93" s="243" t="s">
        <v>146</v>
      </c>
      <c r="C93" s="174"/>
      <c r="D93" s="175"/>
      <c r="E93" s="175"/>
      <c r="F93" s="175"/>
      <c r="G93" s="217"/>
      <c r="H93" s="113"/>
      <c r="I93" s="16"/>
      <c r="J93" s="382"/>
      <c r="K93" s="377"/>
      <c r="L93" s="271"/>
      <c r="M93" s="271"/>
      <c r="N93" s="271"/>
    </row>
    <row r="94" spans="1:14" ht="15.75" x14ac:dyDescent="0.25">
      <c r="B94" s="243" t="s">
        <v>147</v>
      </c>
      <c r="C94" s="174"/>
      <c r="D94" s="175"/>
      <c r="E94" s="175"/>
      <c r="F94" s="175"/>
      <c r="G94" s="217"/>
      <c r="H94" s="113"/>
      <c r="I94" s="16"/>
      <c r="J94" s="382"/>
      <c r="K94" s="377"/>
      <c r="L94" s="271"/>
      <c r="M94" s="271"/>
      <c r="N94" s="271"/>
    </row>
    <row r="95" spans="1:14" ht="15.75" x14ac:dyDescent="0.25">
      <c r="B95" s="243" t="s">
        <v>148</v>
      </c>
      <c r="C95" s="286"/>
      <c r="D95" s="16"/>
      <c r="E95" s="16"/>
      <c r="F95" s="16"/>
      <c r="G95" s="217">
        <f>D95</f>
        <v>0</v>
      </c>
      <c r="H95" s="113"/>
      <c r="I95" s="16"/>
      <c r="J95" s="382"/>
      <c r="K95" s="377"/>
      <c r="L95" s="271"/>
      <c r="M95" s="271"/>
      <c r="N95" s="271"/>
    </row>
    <row r="96" spans="1:14" ht="15.75" x14ac:dyDescent="0.25">
      <c r="C96" s="215" t="s">
        <v>149</v>
      </c>
      <c r="D96" s="218">
        <f>SUM(D88:D95)</f>
        <v>0</v>
      </c>
      <c r="E96" s="218">
        <f>SUM(E88:E95)</f>
        <v>0</v>
      </c>
      <c r="F96" s="218">
        <f>SUM(F88:F95)</f>
        <v>0</v>
      </c>
      <c r="G96" s="218">
        <f>SUM(G88:G95)</f>
        <v>0</v>
      </c>
      <c r="H96" s="218">
        <f>(H88*G88)+(H89*G89)+(H90*G90)+(H91*G91)+(H92*G92)+(H93*G93)+(H94*G94)+(H95*G95)</f>
        <v>0</v>
      </c>
      <c r="I96" s="218">
        <f>SUM(I88:I95)</f>
        <v>0</v>
      </c>
      <c r="J96" s="382"/>
      <c r="K96" s="383"/>
      <c r="L96" s="271"/>
      <c r="M96" s="271"/>
      <c r="N96" s="271"/>
    </row>
    <row r="97" spans="2:14" ht="15.75" customHeight="1" x14ac:dyDescent="0.25">
      <c r="B97" s="6"/>
      <c r="C97" s="13"/>
      <c r="D97" s="257"/>
      <c r="E97" s="257"/>
      <c r="F97" s="257"/>
      <c r="G97" s="257"/>
      <c r="H97" s="257"/>
      <c r="I97" s="257"/>
      <c r="J97" s="13"/>
      <c r="K97" s="387"/>
      <c r="L97" s="271"/>
      <c r="M97" s="271"/>
      <c r="N97" s="271"/>
    </row>
    <row r="98" spans="2:14" ht="51" customHeight="1" x14ac:dyDescent="0.25">
      <c r="B98" s="368" t="s">
        <v>150</v>
      </c>
      <c r="C98" s="290" t="s">
        <v>151</v>
      </c>
      <c r="D98" s="290"/>
      <c r="E98" s="290"/>
      <c r="F98" s="290"/>
      <c r="G98" s="290"/>
      <c r="H98" s="290"/>
      <c r="I98" s="291"/>
      <c r="J98" s="290"/>
      <c r="K98" s="374"/>
      <c r="L98" s="271"/>
      <c r="M98" s="271"/>
      <c r="N98" s="271"/>
    </row>
    <row r="99" spans="2:14" ht="51" customHeight="1" x14ac:dyDescent="0.25">
      <c r="B99" s="367" t="s">
        <v>152</v>
      </c>
      <c r="C99" s="290" t="s">
        <v>153</v>
      </c>
      <c r="D99" s="290"/>
      <c r="E99" s="290"/>
      <c r="F99" s="290"/>
      <c r="G99" s="290"/>
      <c r="H99" s="290"/>
      <c r="I99" s="291"/>
      <c r="J99" s="290"/>
      <c r="K99" s="375"/>
      <c r="L99" s="271"/>
      <c r="M99" s="271"/>
      <c r="N99" s="271"/>
    </row>
    <row r="100" spans="2:14" ht="78.75" x14ac:dyDescent="0.25">
      <c r="B100" s="243" t="s">
        <v>154</v>
      </c>
      <c r="C100" s="174" t="s">
        <v>155</v>
      </c>
      <c r="D100" s="206">
        <v>10000</v>
      </c>
      <c r="E100" s="16"/>
      <c r="F100" s="16"/>
      <c r="G100" s="217">
        <f>D100</f>
        <v>10000</v>
      </c>
      <c r="H100" s="242">
        <v>0.2</v>
      </c>
      <c r="I100" s="16">
        <f>M100</f>
        <v>10000</v>
      </c>
      <c r="J100" s="379" t="s">
        <v>156</v>
      </c>
      <c r="K100" s="377">
        <v>10000</v>
      </c>
      <c r="L100" s="269">
        <v>0</v>
      </c>
      <c r="M100" s="270">
        <f>K100+L100</f>
        <v>10000</v>
      </c>
      <c r="N100" s="378">
        <f>M100/G100</f>
        <v>1</v>
      </c>
    </row>
    <row r="101" spans="2:14" ht="126" x14ac:dyDescent="0.25">
      <c r="B101" s="243" t="s">
        <v>157</v>
      </c>
      <c r="C101" s="174" t="s">
        <v>158</v>
      </c>
      <c r="D101" s="206">
        <v>380000</v>
      </c>
      <c r="E101" s="16"/>
      <c r="F101" s="16"/>
      <c r="G101" s="217">
        <f>D101</f>
        <v>380000</v>
      </c>
      <c r="H101" s="113">
        <v>0.3</v>
      </c>
      <c r="I101" s="16">
        <f>M101</f>
        <v>278391.31</v>
      </c>
      <c r="J101" s="379" t="s">
        <v>159</v>
      </c>
      <c r="K101" s="377">
        <v>264511.87</v>
      </c>
      <c r="L101" s="269">
        <v>13879.44</v>
      </c>
      <c r="M101" s="270">
        <f>K101+L101</f>
        <v>278391.31</v>
      </c>
      <c r="N101" s="378">
        <f>M101/G101</f>
        <v>0.73260871052631582</v>
      </c>
    </row>
    <row r="102" spans="2:14" ht="157.5" x14ac:dyDescent="0.25">
      <c r="B102" s="243" t="s">
        <v>160</v>
      </c>
      <c r="C102" s="174" t="s">
        <v>161</v>
      </c>
      <c r="D102" s="206">
        <v>15000</v>
      </c>
      <c r="E102" s="16">
        <v>200000</v>
      </c>
      <c r="F102" s="16"/>
      <c r="G102" s="217">
        <f xml:space="preserve"> SUM(D102:E102)</f>
        <v>215000</v>
      </c>
      <c r="H102" s="113">
        <v>0.3</v>
      </c>
      <c r="I102" s="16">
        <f>M102</f>
        <v>139278</v>
      </c>
      <c r="J102" s="379" t="s">
        <v>162</v>
      </c>
      <c r="K102" s="377">
        <f>7500</f>
        <v>7500</v>
      </c>
      <c r="L102" s="287">
        <v>131778</v>
      </c>
      <c r="M102" s="270">
        <f>K102+L102</f>
        <v>139278</v>
      </c>
      <c r="N102" s="378">
        <f>M102/G102</f>
        <v>0.64780465116279073</v>
      </c>
    </row>
    <row r="103" spans="2:14" ht="15.75" x14ac:dyDescent="0.25">
      <c r="B103" s="243" t="s">
        <v>163</v>
      </c>
      <c r="C103" s="286"/>
      <c r="D103" s="16"/>
      <c r="E103" s="16"/>
      <c r="F103" s="16"/>
      <c r="G103" s="217">
        <f>D103</f>
        <v>0</v>
      </c>
      <c r="H103" s="113"/>
      <c r="I103" s="16"/>
      <c r="J103" s="379"/>
      <c r="K103" s="377"/>
      <c r="L103" s="271"/>
      <c r="M103" s="271"/>
      <c r="N103" s="271"/>
    </row>
    <row r="104" spans="2:14" ht="15.75" x14ac:dyDescent="0.25">
      <c r="B104" s="243" t="s">
        <v>164</v>
      </c>
      <c r="C104" s="286"/>
      <c r="D104" s="16"/>
      <c r="E104" s="16"/>
      <c r="F104" s="16"/>
      <c r="G104" s="217">
        <f>D104</f>
        <v>0</v>
      </c>
      <c r="H104" s="113"/>
      <c r="I104" s="16"/>
      <c r="J104" s="379"/>
      <c r="K104" s="377"/>
      <c r="L104" s="271"/>
      <c r="M104" s="271"/>
      <c r="N104" s="271"/>
    </row>
    <row r="105" spans="2:14" ht="15.75" x14ac:dyDescent="0.25">
      <c r="B105" s="243" t="s">
        <v>165</v>
      </c>
      <c r="C105" s="286"/>
      <c r="D105" s="16"/>
      <c r="E105" s="16"/>
      <c r="F105" s="16"/>
      <c r="G105" s="217">
        <f>D105</f>
        <v>0</v>
      </c>
      <c r="H105" s="113"/>
      <c r="I105" s="16"/>
      <c r="J105" s="379"/>
      <c r="K105" s="377"/>
      <c r="L105" s="271" t="s">
        <v>105</v>
      </c>
      <c r="M105" s="271"/>
      <c r="N105" s="271"/>
    </row>
    <row r="106" spans="2:14" ht="15.75" x14ac:dyDescent="0.25">
      <c r="B106" s="243" t="s">
        <v>166</v>
      </c>
      <c r="C106" s="286"/>
      <c r="D106" s="16"/>
      <c r="E106" s="16"/>
      <c r="F106" s="16"/>
      <c r="G106" s="217">
        <f>D106</f>
        <v>0</v>
      </c>
      <c r="H106" s="113"/>
      <c r="I106" s="16"/>
      <c r="J106" s="379"/>
      <c r="K106" s="377"/>
      <c r="L106" s="271"/>
      <c r="M106" s="271"/>
      <c r="N106" s="271"/>
    </row>
    <row r="107" spans="2:14" ht="15.75" x14ac:dyDescent="0.25">
      <c r="B107" s="243" t="s">
        <v>167</v>
      </c>
      <c r="C107" s="286"/>
      <c r="D107" s="16"/>
      <c r="E107" s="16"/>
      <c r="F107" s="16"/>
      <c r="G107" s="217">
        <f>D107</f>
        <v>0</v>
      </c>
      <c r="H107" s="113"/>
      <c r="I107" s="16"/>
      <c r="J107" s="379"/>
      <c r="K107" s="377"/>
      <c r="L107" s="271"/>
      <c r="M107" s="271"/>
      <c r="N107" s="271"/>
    </row>
    <row r="108" spans="2:14" ht="15.75" x14ac:dyDescent="0.25">
      <c r="C108" s="215" t="s">
        <v>168</v>
      </c>
      <c r="D108" s="218">
        <f>SUM(D100:D107)</f>
        <v>405000</v>
      </c>
      <c r="E108" s="218">
        <f>SUM(E100:E107)</f>
        <v>200000</v>
      </c>
      <c r="F108" s="218">
        <f>SUM(F100:F107)</f>
        <v>0</v>
      </c>
      <c r="G108" s="218">
        <f>SUM(G100:G107)</f>
        <v>605000</v>
      </c>
      <c r="H108" s="218">
        <f>(H100*G100)+(H101*G101)+(H102*G102)+(H103*G103)+(H104*G104)+(H105*G105)+(H106*G106)+(H107*G107)</f>
        <v>180500</v>
      </c>
      <c r="I108" s="218">
        <f>M108</f>
        <v>427669.31</v>
      </c>
      <c r="J108" s="379"/>
      <c r="K108" s="17">
        <f>K100+K101+K102</f>
        <v>282011.87</v>
      </c>
      <c r="L108" s="17">
        <f>L100+L101+L102</f>
        <v>145657.44</v>
      </c>
      <c r="M108" s="17">
        <f>M100+M101+M102</f>
        <v>427669.31</v>
      </c>
      <c r="N108" s="380">
        <f>M108/G108</f>
        <v>0.70689142148760331</v>
      </c>
    </row>
    <row r="109" spans="2:14" ht="51" customHeight="1" x14ac:dyDescent="0.25">
      <c r="B109" s="367" t="s">
        <v>169</v>
      </c>
      <c r="C109" s="290" t="s">
        <v>170</v>
      </c>
      <c r="D109" s="290"/>
      <c r="E109" s="290"/>
      <c r="F109" s="290"/>
      <c r="G109" s="290"/>
      <c r="H109" s="290"/>
      <c r="I109" s="291"/>
      <c r="J109" s="290"/>
      <c r="K109" s="375"/>
      <c r="L109" s="271"/>
      <c r="M109" s="271"/>
      <c r="N109" s="271"/>
    </row>
    <row r="110" spans="2:14" ht="157.5" x14ac:dyDescent="0.25">
      <c r="B110" s="243" t="s">
        <v>171</v>
      </c>
      <c r="C110" s="174" t="s">
        <v>172</v>
      </c>
      <c r="D110" s="206">
        <v>10000</v>
      </c>
      <c r="E110" s="16"/>
      <c r="F110" s="16"/>
      <c r="G110" s="217">
        <f>D110</f>
        <v>10000</v>
      </c>
      <c r="H110" s="113">
        <v>0</v>
      </c>
      <c r="I110" s="16">
        <f>M110</f>
        <v>10000</v>
      </c>
      <c r="J110" s="379" t="s">
        <v>173</v>
      </c>
      <c r="K110" s="377">
        <v>0</v>
      </c>
      <c r="L110" s="287">
        <v>10000</v>
      </c>
      <c r="M110" s="288">
        <f>K110+L110</f>
        <v>10000</v>
      </c>
      <c r="N110" s="388">
        <f>M110/G110</f>
        <v>1</v>
      </c>
    </row>
    <row r="111" spans="2:14" ht="63" x14ac:dyDescent="0.25">
      <c r="B111" s="243" t="s">
        <v>174</v>
      </c>
      <c r="C111" s="174" t="s">
        <v>175</v>
      </c>
      <c r="D111" s="206">
        <v>26000</v>
      </c>
      <c r="E111" s="16">
        <v>25000</v>
      </c>
      <c r="F111" s="16"/>
      <c r="G111" s="218">
        <v>51000</v>
      </c>
      <c r="H111" s="113">
        <v>0</v>
      </c>
      <c r="I111" s="16">
        <f>M111</f>
        <v>26000</v>
      </c>
      <c r="J111" s="379" t="s">
        <v>176</v>
      </c>
      <c r="K111" s="377">
        <v>0</v>
      </c>
      <c r="L111" s="289">
        <v>26000</v>
      </c>
      <c r="M111" s="288">
        <f>K111+L111</f>
        <v>26000</v>
      </c>
      <c r="N111" s="388">
        <f>M111/G111</f>
        <v>0.50980392156862742</v>
      </c>
    </row>
    <row r="112" spans="2:14" ht="141.75" x14ac:dyDescent="0.25">
      <c r="B112" s="243" t="s">
        <v>177</v>
      </c>
      <c r="C112" s="174" t="s">
        <v>178</v>
      </c>
      <c r="D112" s="206">
        <v>38000</v>
      </c>
      <c r="E112" s="16">
        <v>20000</v>
      </c>
      <c r="F112" s="16"/>
      <c r="G112" s="218">
        <v>58000</v>
      </c>
      <c r="H112" s="113">
        <v>0.3</v>
      </c>
      <c r="I112" s="16">
        <f>M112</f>
        <v>35000</v>
      </c>
      <c r="J112" s="379" t="s">
        <v>179</v>
      </c>
      <c r="K112" s="377">
        <v>17000</v>
      </c>
      <c r="L112" s="287">
        <v>18000</v>
      </c>
      <c r="M112" s="288">
        <f>K112+L112</f>
        <v>35000</v>
      </c>
      <c r="N112" s="378">
        <f>M112/G112</f>
        <v>0.60344827586206895</v>
      </c>
    </row>
    <row r="113" spans="2:14" ht="15.75" x14ac:dyDescent="0.25">
      <c r="B113" s="243" t="s">
        <v>180</v>
      </c>
      <c r="C113" s="286"/>
      <c r="D113" s="16"/>
      <c r="E113" s="16"/>
      <c r="F113" s="16"/>
      <c r="G113" s="217">
        <f>D113</f>
        <v>0</v>
      </c>
      <c r="H113" s="113"/>
      <c r="I113" s="16"/>
      <c r="J113" s="379"/>
      <c r="K113" s="377"/>
      <c r="L113" s="271"/>
      <c r="M113" s="271"/>
      <c r="N113" s="271"/>
    </row>
    <row r="114" spans="2:14" ht="15.75" x14ac:dyDescent="0.25">
      <c r="B114" s="243" t="s">
        <v>181</v>
      </c>
      <c r="C114" s="286"/>
      <c r="D114" s="16"/>
      <c r="E114" s="16"/>
      <c r="F114" s="16"/>
      <c r="G114" s="217">
        <f>D114</f>
        <v>0</v>
      </c>
      <c r="H114" s="113"/>
      <c r="I114" s="16"/>
      <c r="J114" s="379"/>
      <c r="K114" s="377"/>
      <c r="L114" s="271"/>
      <c r="M114" s="271"/>
      <c r="N114" s="271"/>
    </row>
    <row r="115" spans="2:14" ht="15.75" x14ac:dyDescent="0.25">
      <c r="B115" s="243" t="s">
        <v>182</v>
      </c>
      <c r="C115" s="286"/>
      <c r="D115" s="16"/>
      <c r="E115" s="16"/>
      <c r="F115" s="16"/>
      <c r="G115" s="217">
        <f>D115</f>
        <v>0</v>
      </c>
      <c r="H115" s="113"/>
      <c r="I115" s="16"/>
      <c r="J115" s="379"/>
      <c r="K115" s="377" t="s">
        <v>105</v>
      </c>
      <c r="L115" s="271"/>
      <c r="M115" s="271"/>
      <c r="N115" s="271"/>
    </row>
    <row r="116" spans="2:14" ht="15.75" x14ac:dyDescent="0.25">
      <c r="B116" s="243" t="s">
        <v>183</v>
      </c>
      <c r="C116" s="286"/>
      <c r="D116" s="16"/>
      <c r="E116" s="16"/>
      <c r="F116" s="16"/>
      <c r="G116" s="217">
        <f>D116</f>
        <v>0</v>
      </c>
      <c r="H116" s="113"/>
      <c r="I116" s="16"/>
      <c r="J116" s="379"/>
      <c r="K116" s="377"/>
      <c r="L116" s="271"/>
      <c r="M116" s="271"/>
      <c r="N116" s="271"/>
    </row>
    <row r="117" spans="2:14" ht="15.75" x14ac:dyDescent="0.25">
      <c r="B117" s="243" t="s">
        <v>184</v>
      </c>
      <c r="C117" s="286"/>
      <c r="D117" s="16"/>
      <c r="E117" s="16"/>
      <c r="F117" s="16"/>
      <c r="G117" s="217">
        <f>D117</f>
        <v>0</v>
      </c>
      <c r="H117" s="113"/>
      <c r="I117" s="16"/>
      <c r="J117" s="379"/>
      <c r="K117" s="377"/>
      <c r="L117" s="271"/>
      <c r="M117" s="271"/>
      <c r="N117" s="271"/>
    </row>
    <row r="118" spans="2:14" ht="15.75" x14ac:dyDescent="0.25">
      <c r="C118" s="215" t="s">
        <v>185</v>
      </c>
      <c r="D118" s="218">
        <f>SUM(D110:D117)</f>
        <v>74000</v>
      </c>
      <c r="E118" s="218">
        <f>SUM(E110:E117)</f>
        <v>45000</v>
      </c>
      <c r="F118" s="218">
        <f>SUM(F110:F117)</f>
        <v>0</v>
      </c>
      <c r="G118" s="218">
        <f>SUM(G110:G117)</f>
        <v>119000</v>
      </c>
      <c r="H118" s="218">
        <f>(H110*G110)+(H111*G111)+(H112*G112)+(H113*G113)+(H114*G114)+(H115*G115)+(H116*G116)+(H117*G117)</f>
        <v>17400</v>
      </c>
      <c r="I118" s="218">
        <f>M118</f>
        <v>71000</v>
      </c>
      <c r="J118" s="379"/>
      <c r="K118" s="17">
        <f>K110+K111+K112</f>
        <v>17000</v>
      </c>
      <c r="L118" s="17">
        <f>L110+L111+L112</f>
        <v>54000</v>
      </c>
      <c r="M118" s="17">
        <f>M110+M111+M112</f>
        <v>71000</v>
      </c>
      <c r="N118" s="380">
        <f>M118/G118</f>
        <v>0.59663865546218486</v>
      </c>
    </row>
    <row r="119" spans="2:14" ht="51" customHeight="1" x14ac:dyDescent="0.25">
      <c r="B119" s="368" t="s">
        <v>186</v>
      </c>
      <c r="C119" s="312"/>
      <c r="D119" s="312"/>
      <c r="E119" s="312"/>
      <c r="F119" s="312"/>
      <c r="G119" s="312"/>
      <c r="H119" s="312"/>
      <c r="I119" s="313"/>
      <c r="J119" s="312"/>
      <c r="K119" s="375"/>
      <c r="L119" s="271"/>
      <c r="M119" s="271"/>
      <c r="N119" s="271"/>
    </row>
    <row r="120" spans="2:14" ht="15.75" x14ac:dyDescent="0.25">
      <c r="B120" s="243" t="s">
        <v>187</v>
      </c>
      <c r="C120" s="286"/>
      <c r="D120" s="16"/>
      <c r="E120" s="16"/>
      <c r="F120" s="16"/>
      <c r="G120" s="217">
        <f t="shared" ref="G120:G127" si="3">D120</f>
        <v>0</v>
      </c>
      <c r="H120" s="113"/>
      <c r="I120" s="16"/>
      <c r="J120" s="382"/>
      <c r="K120" s="377"/>
      <c r="L120" s="271"/>
      <c r="M120" s="271"/>
      <c r="N120" s="271"/>
    </row>
    <row r="121" spans="2:14" ht="15.75" x14ac:dyDescent="0.25">
      <c r="B121" s="243" t="s">
        <v>188</v>
      </c>
      <c r="C121" s="286"/>
      <c r="D121" s="16"/>
      <c r="E121" s="16"/>
      <c r="F121" s="16"/>
      <c r="G121" s="217">
        <f t="shared" si="3"/>
        <v>0</v>
      </c>
      <c r="H121" s="113"/>
      <c r="I121" s="16"/>
      <c r="J121" s="382"/>
      <c r="K121" s="377"/>
      <c r="L121" s="271"/>
      <c r="M121" s="271"/>
      <c r="N121" s="271"/>
    </row>
    <row r="122" spans="2:14" ht="15.75" x14ac:dyDescent="0.25">
      <c r="B122" s="243" t="s">
        <v>189</v>
      </c>
      <c r="C122" s="286"/>
      <c r="D122" s="16"/>
      <c r="E122" s="16"/>
      <c r="F122" s="16"/>
      <c r="G122" s="217">
        <f t="shared" si="3"/>
        <v>0</v>
      </c>
      <c r="H122" s="113"/>
      <c r="I122" s="16"/>
      <c r="J122" s="382"/>
      <c r="K122" s="377"/>
      <c r="L122" s="271"/>
      <c r="M122" s="271"/>
      <c r="N122" s="271"/>
    </row>
    <row r="123" spans="2:14" ht="15.75" x14ac:dyDescent="0.25">
      <c r="B123" s="243" t="s">
        <v>190</v>
      </c>
      <c r="C123" s="286"/>
      <c r="D123" s="16"/>
      <c r="E123" s="16"/>
      <c r="F123" s="16"/>
      <c r="G123" s="217">
        <f t="shared" si="3"/>
        <v>0</v>
      </c>
      <c r="H123" s="113"/>
      <c r="I123" s="16"/>
      <c r="J123" s="382"/>
      <c r="K123" s="377"/>
      <c r="L123" s="271"/>
      <c r="M123" s="271"/>
      <c r="N123" s="271"/>
    </row>
    <row r="124" spans="2:14" ht="15.75" x14ac:dyDescent="0.25">
      <c r="B124" s="243" t="s">
        <v>191</v>
      </c>
      <c r="C124" s="286"/>
      <c r="D124" s="16"/>
      <c r="E124" s="16"/>
      <c r="F124" s="16"/>
      <c r="G124" s="217">
        <f t="shared" si="3"/>
        <v>0</v>
      </c>
      <c r="H124" s="113"/>
      <c r="I124" s="16"/>
      <c r="J124" s="382"/>
      <c r="K124" s="377"/>
      <c r="L124" s="271"/>
      <c r="M124" s="271"/>
      <c r="N124" s="271"/>
    </row>
    <row r="125" spans="2:14" ht="15.75" x14ac:dyDescent="0.25">
      <c r="B125" s="243" t="s">
        <v>192</v>
      </c>
      <c r="C125" s="286"/>
      <c r="D125" s="16"/>
      <c r="E125" s="16"/>
      <c r="F125" s="16"/>
      <c r="G125" s="217">
        <f t="shared" si="3"/>
        <v>0</v>
      </c>
      <c r="H125" s="113"/>
      <c r="I125" s="16"/>
      <c r="J125" s="382"/>
      <c r="K125" s="377"/>
      <c r="L125" s="271"/>
      <c r="M125" s="271"/>
      <c r="N125" s="271"/>
    </row>
    <row r="126" spans="2:14" ht="15.75" x14ac:dyDescent="0.25">
      <c r="B126" s="243" t="s">
        <v>193</v>
      </c>
      <c r="C126" s="286"/>
      <c r="D126" s="16"/>
      <c r="E126" s="16"/>
      <c r="F126" s="16"/>
      <c r="G126" s="217">
        <f t="shared" si="3"/>
        <v>0</v>
      </c>
      <c r="H126" s="113"/>
      <c r="I126" s="16"/>
      <c r="J126" s="382"/>
      <c r="K126" s="377"/>
      <c r="L126" s="271"/>
      <c r="M126" s="271"/>
      <c r="N126" s="271"/>
    </row>
    <row r="127" spans="2:14" ht="15.75" x14ac:dyDescent="0.25">
      <c r="B127" s="243" t="s">
        <v>194</v>
      </c>
      <c r="C127" s="286"/>
      <c r="D127" s="16"/>
      <c r="E127" s="16"/>
      <c r="F127" s="16"/>
      <c r="G127" s="217">
        <f t="shared" si="3"/>
        <v>0</v>
      </c>
      <c r="H127" s="113"/>
      <c r="I127" s="16"/>
      <c r="J127" s="382"/>
      <c r="K127" s="377"/>
      <c r="L127" s="271"/>
      <c r="M127" s="271"/>
      <c r="N127" s="271"/>
    </row>
    <row r="128" spans="2:14" ht="15.75" x14ac:dyDescent="0.25">
      <c r="C128" s="215" t="s">
        <v>195</v>
      </c>
      <c r="D128" s="218">
        <f>SUM(D120:D127)</f>
        <v>0</v>
      </c>
      <c r="E128" s="218">
        <f>SUM(E120:E127)</f>
        <v>0</v>
      </c>
      <c r="F128" s="218">
        <f>SUM(F120:F127)</f>
        <v>0</v>
      </c>
      <c r="G128" s="218">
        <f>SUM(G120:G127)</f>
        <v>0</v>
      </c>
      <c r="H128" s="218">
        <f>(H120*G120)+(H121*G121)+(H122*G122)+(H123*G123)+(H124*G124)+(H125*G125)+(H126*G126)+(H127*G127)</f>
        <v>0</v>
      </c>
      <c r="I128" s="218">
        <f>SUM(I120:I127)</f>
        <v>0</v>
      </c>
      <c r="J128" s="382"/>
      <c r="K128" s="383"/>
      <c r="L128" s="271"/>
      <c r="M128" s="271"/>
      <c r="N128" s="271"/>
    </row>
    <row r="129" spans="2:14" ht="51" customHeight="1" x14ac:dyDescent="0.25">
      <c r="B129" s="368" t="s">
        <v>196</v>
      </c>
      <c r="C129" s="312"/>
      <c r="D129" s="312"/>
      <c r="E129" s="312"/>
      <c r="F129" s="312"/>
      <c r="G129" s="312"/>
      <c r="H129" s="312"/>
      <c r="I129" s="313"/>
      <c r="J129" s="312"/>
      <c r="K129" s="375"/>
      <c r="L129" s="271"/>
      <c r="M129" s="271"/>
      <c r="N129" s="271"/>
    </row>
    <row r="130" spans="2:14" ht="15.75" x14ac:dyDescent="0.25">
      <c r="B130" s="243" t="s">
        <v>197</v>
      </c>
      <c r="C130" s="14"/>
      <c r="D130" s="15"/>
      <c r="E130" s="15"/>
      <c r="F130" s="15"/>
      <c r="G130" s="217">
        <f t="shared" ref="G130:G137" si="4">D130</f>
        <v>0</v>
      </c>
      <c r="H130" s="112"/>
      <c r="I130" s="15"/>
      <c r="J130" s="384"/>
      <c r="K130" s="377"/>
      <c r="L130" s="271"/>
      <c r="M130" s="271"/>
      <c r="N130" s="271"/>
    </row>
    <row r="131" spans="2:14" ht="15.75" x14ac:dyDescent="0.25">
      <c r="B131" s="243" t="s">
        <v>198</v>
      </c>
      <c r="C131" s="14"/>
      <c r="D131" s="15"/>
      <c r="E131" s="15"/>
      <c r="F131" s="15"/>
      <c r="G131" s="217">
        <f t="shared" si="4"/>
        <v>0</v>
      </c>
      <c r="H131" s="112"/>
      <c r="I131" s="15"/>
      <c r="J131" s="384"/>
      <c r="K131" s="377"/>
      <c r="L131" s="271"/>
      <c r="M131" s="271"/>
      <c r="N131" s="271"/>
    </row>
    <row r="132" spans="2:14" ht="15.75" x14ac:dyDescent="0.25">
      <c r="B132" s="243" t="s">
        <v>199</v>
      </c>
      <c r="C132" s="14"/>
      <c r="D132" s="15"/>
      <c r="E132" s="15"/>
      <c r="F132" s="15"/>
      <c r="G132" s="217">
        <f t="shared" si="4"/>
        <v>0</v>
      </c>
      <c r="H132" s="112"/>
      <c r="I132" s="15"/>
      <c r="J132" s="384"/>
      <c r="K132" s="377"/>
      <c r="L132" s="271"/>
      <c r="M132" s="271"/>
      <c r="N132" s="271"/>
    </row>
    <row r="133" spans="2:14" ht="15.75" x14ac:dyDescent="0.25">
      <c r="B133" s="243" t="s">
        <v>200</v>
      </c>
      <c r="C133" s="14"/>
      <c r="D133" s="15"/>
      <c r="E133" s="15"/>
      <c r="F133" s="15"/>
      <c r="G133" s="217">
        <f t="shared" si="4"/>
        <v>0</v>
      </c>
      <c r="H133" s="112"/>
      <c r="I133" s="15"/>
      <c r="J133" s="384"/>
      <c r="K133" s="377"/>
      <c r="L133" s="271"/>
      <c r="M133" s="271"/>
      <c r="N133" s="271"/>
    </row>
    <row r="134" spans="2:14" ht="15.75" x14ac:dyDescent="0.25">
      <c r="B134" s="243" t="s">
        <v>201</v>
      </c>
      <c r="C134" s="14"/>
      <c r="D134" s="15"/>
      <c r="E134" s="15"/>
      <c r="F134" s="15"/>
      <c r="G134" s="217">
        <f t="shared" si="4"/>
        <v>0</v>
      </c>
      <c r="H134" s="112"/>
      <c r="I134" s="15"/>
      <c r="J134" s="384"/>
      <c r="K134" s="377"/>
      <c r="L134" s="271"/>
      <c r="M134" s="271"/>
      <c r="N134" s="271"/>
    </row>
    <row r="135" spans="2:14" ht="15.75" x14ac:dyDescent="0.25">
      <c r="B135" s="243" t="s">
        <v>202</v>
      </c>
      <c r="C135" s="14"/>
      <c r="D135" s="15"/>
      <c r="E135" s="15"/>
      <c r="F135" s="15"/>
      <c r="G135" s="217">
        <f t="shared" si="4"/>
        <v>0</v>
      </c>
      <c r="H135" s="112"/>
      <c r="I135" s="15"/>
      <c r="J135" s="384"/>
      <c r="K135" s="377"/>
      <c r="L135" s="271"/>
      <c r="M135" s="271"/>
      <c r="N135" s="271"/>
    </row>
    <row r="136" spans="2:14" ht="15.75" x14ac:dyDescent="0.25">
      <c r="B136" s="243" t="s">
        <v>203</v>
      </c>
      <c r="C136" s="286"/>
      <c r="D136" s="16"/>
      <c r="E136" s="16"/>
      <c r="F136" s="16"/>
      <c r="G136" s="217">
        <f t="shared" si="4"/>
        <v>0</v>
      </c>
      <c r="H136" s="113"/>
      <c r="I136" s="16"/>
      <c r="J136" s="382"/>
      <c r="K136" s="377"/>
      <c r="L136" s="271"/>
      <c r="M136" s="271"/>
      <c r="N136" s="271"/>
    </row>
    <row r="137" spans="2:14" ht="15.75" x14ac:dyDescent="0.25">
      <c r="B137" s="243" t="s">
        <v>204</v>
      </c>
      <c r="C137" s="286"/>
      <c r="D137" s="16"/>
      <c r="E137" s="16"/>
      <c r="F137" s="16"/>
      <c r="G137" s="217">
        <f t="shared" si="4"/>
        <v>0</v>
      </c>
      <c r="H137" s="113"/>
      <c r="I137" s="16"/>
      <c r="J137" s="382"/>
      <c r="K137" s="377"/>
      <c r="L137" s="271"/>
      <c r="M137" s="271"/>
      <c r="N137" s="271"/>
    </row>
    <row r="138" spans="2:14" ht="15.75" x14ac:dyDescent="0.25">
      <c r="C138" s="93" t="s">
        <v>205</v>
      </c>
      <c r="D138" s="17">
        <f>SUM(D130:D137)</f>
        <v>0</v>
      </c>
      <c r="E138" s="17">
        <f>SUM(E130:E137)</f>
        <v>0</v>
      </c>
      <c r="F138" s="17">
        <f>SUM(F130:F137)</f>
        <v>0</v>
      </c>
      <c r="G138" s="17">
        <f>SUM(G130:G137)</f>
        <v>0</v>
      </c>
      <c r="H138" s="17">
        <f>(H130*G130)+(H131*G131)+(H132*G132)+(H133*G133)+(H134*G134)+(H135*G135)+(H136*G136)+(H137*G137)</f>
        <v>0</v>
      </c>
      <c r="I138" s="17">
        <f>SUM(I130:I137)</f>
        <v>0</v>
      </c>
      <c r="J138" s="382"/>
      <c r="K138" s="383"/>
      <c r="L138" s="271"/>
      <c r="M138" s="271"/>
      <c r="N138" s="271"/>
    </row>
    <row r="139" spans="2:14" ht="15.75" customHeight="1" x14ac:dyDescent="0.25">
      <c r="B139" s="6"/>
      <c r="C139" s="13"/>
      <c r="D139" s="257"/>
      <c r="E139" s="257"/>
      <c r="F139" s="257"/>
      <c r="G139" s="257"/>
      <c r="H139" s="257"/>
      <c r="I139" s="257"/>
      <c r="J139" s="13"/>
      <c r="K139" s="387"/>
      <c r="L139" s="271"/>
      <c r="M139" s="271"/>
      <c r="N139" s="271"/>
    </row>
    <row r="140" spans="2:14" ht="51" customHeight="1" x14ac:dyDescent="0.25">
      <c r="B140" s="368" t="s">
        <v>206</v>
      </c>
      <c r="C140" s="290" t="s">
        <v>207</v>
      </c>
      <c r="D140" s="290"/>
      <c r="E140" s="290"/>
      <c r="F140" s="290"/>
      <c r="G140" s="290"/>
      <c r="H140" s="290"/>
      <c r="I140" s="291"/>
      <c r="J140" s="290"/>
      <c r="K140" s="374"/>
      <c r="L140" s="271"/>
      <c r="M140" s="271"/>
      <c r="N140" s="271"/>
    </row>
    <row r="141" spans="2:14" ht="51" customHeight="1" x14ac:dyDescent="0.25">
      <c r="B141" s="367" t="s">
        <v>208</v>
      </c>
      <c r="C141" s="290" t="s">
        <v>209</v>
      </c>
      <c r="D141" s="290"/>
      <c r="E141" s="290"/>
      <c r="F141" s="290"/>
      <c r="G141" s="290"/>
      <c r="H141" s="290"/>
      <c r="I141" s="291"/>
      <c r="J141" s="290"/>
      <c r="K141" s="375"/>
      <c r="L141" s="271"/>
      <c r="M141" s="271"/>
      <c r="N141" s="271"/>
    </row>
    <row r="142" spans="2:14" ht="299.25" x14ac:dyDescent="0.25">
      <c r="B142" s="243" t="s">
        <v>210</v>
      </c>
      <c r="C142" s="172" t="s">
        <v>211</v>
      </c>
      <c r="D142" s="15"/>
      <c r="E142" s="15"/>
      <c r="F142" s="15">
        <v>151976</v>
      </c>
      <c r="G142" s="217">
        <f>F142</f>
        <v>151976</v>
      </c>
      <c r="H142" s="112">
        <v>0.2</v>
      </c>
      <c r="I142" s="15">
        <f>M142</f>
        <v>126200</v>
      </c>
      <c r="J142" s="379" t="s">
        <v>212</v>
      </c>
      <c r="K142" s="377">
        <v>126200</v>
      </c>
      <c r="L142" s="269">
        <v>0</v>
      </c>
      <c r="M142" s="270">
        <f>K142+L142</f>
        <v>126200</v>
      </c>
      <c r="N142" s="378">
        <f>M142/G142</f>
        <v>0.83039427277991262</v>
      </c>
    </row>
    <row r="143" spans="2:14" ht="220.5" x14ac:dyDescent="0.25">
      <c r="B143" s="243" t="s">
        <v>213</v>
      </c>
      <c r="C143" s="172" t="s">
        <v>214</v>
      </c>
      <c r="D143" s="15"/>
      <c r="E143" s="15"/>
      <c r="F143" s="15">
        <v>15000</v>
      </c>
      <c r="G143" s="217">
        <v>15000</v>
      </c>
      <c r="H143" s="112">
        <v>0.1</v>
      </c>
      <c r="I143" s="15">
        <f>M143</f>
        <v>10000</v>
      </c>
      <c r="J143" s="382" t="s">
        <v>215</v>
      </c>
      <c r="K143" s="377">
        <v>10000</v>
      </c>
      <c r="L143" s="269">
        <v>0</v>
      </c>
      <c r="M143" s="270">
        <f>K143+L143</f>
        <v>10000</v>
      </c>
      <c r="N143" s="378">
        <f>M143/G143</f>
        <v>0.66666666666666663</v>
      </c>
    </row>
    <row r="144" spans="2:14" ht="173.25" x14ac:dyDescent="0.25">
      <c r="B144" s="243" t="s">
        <v>216</v>
      </c>
      <c r="C144" s="172" t="s">
        <v>217</v>
      </c>
      <c r="D144" s="15"/>
      <c r="E144" s="15"/>
      <c r="F144" s="15">
        <v>68614.81</v>
      </c>
      <c r="G144" s="217">
        <f>F144</f>
        <v>68614.81</v>
      </c>
      <c r="H144" s="112">
        <v>0.1</v>
      </c>
      <c r="I144" s="15">
        <f>M144</f>
        <v>63223</v>
      </c>
      <c r="J144" s="382" t="s">
        <v>218</v>
      </c>
      <c r="K144" s="377">
        <v>63223</v>
      </c>
      <c r="L144" s="269">
        <v>0</v>
      </c>
      <c r="M144" s="270">
        <f>K144+L144</f>
        <v>63223</v>
      </c>
      <c r="N144" s="378">
        <f>M144/G144</f>
        <v>0.92141915134648045</v>
      </c>
    </row>
    <row r="145" spans="2:14" ht="189" x14ac:dyDescent="0.25">
      <c r="B145" s="243" t="s">
        <v>219</v>
      </c>
      <c r="C145" s="172" t="s">
        <v>220</v>
      </c>
      <c r="D145" s="15"/>
      <c r="E145" s="15"/>
      <c r="F145" s="15">
        <v>30000</v>
      </c>
      <c r="G145" s="217">
        <f>F145</f>
        <v>30000</v>
      </c>
      <c r="H145" s="112">
        <v>0.5</v>
      </c>
      <c r="I145" s="15">
        <f>M145</f>
        <v>19000</v>
      </c>
      <c r="J145" s="379" t="s">
        <v>221</v>
      </c>
      <c r="K145" s="377">
        <v>19000</v>
      </c>
      <c r="L145" s="269">
        <v>0</v>
      </c>
      <c r="M145" s="270">
        <f>K145+L145</f>
        <v>19000</v>
      </c>
      <c r="N145" s="378">
        <f>M145/G145</f>
        <v>0.6333333333333333</v>
      </c>
    </row>
    <row r="146" spans="2:14" ht="15.75" x14ac:dyDescent="0.25">
      <c r="B146" s="243" t="s">
        <v>222</v>
      </c>
      <c r="C146" s="14"/>
      <c r="D146" s="15"/>
      <c r="E146" s="15"/>
      <c r="F146" s="15"/>
      <c r="G146" s="217">
        <f>D146</f>
        <v>0</v>
      </c>
      <c r="H146" s="112"/>
      <c r="I146" s="15"/>
      <c r="J146" s="384"/>
      <c r="K146" s="377"/>
      <c r="L146" s="271"/>
      <c r="M146" s="271"/>
      <c r="N146" s="271"/>
    </row>
    <row r="147" spans="2:14" ht="15.75" x14ac:dyDescent="0.25">
      <c r="B147" s="243" t="s">
        <v>223</v>
      </c>
      <c r="C147" s="14"/>
      <c r="D147" s="15"/>
      <c r="E147" s="15"/>
      <c r="F147" s="15"/>
      <c r="G147" s="217">
        <f>D147</f>
        <v>0</v>
      </c>
      <c r="H147" s="112"/>
      <c r="I147" s="15"/>
      <c r="J147" s="384"/>
      <c r="K147" s="377"/>
      <c r="L147" s="271"/>
      <c r="M147" s="271"/>
      <c r="N147" s="271"/>
    </row>
    <row r="148" spans="2:14" ht="15.75" x14ac:dyDescent="0.25">
      <c r="B148" s="243" t="s">
        <v>224</v>
      </c>
      <c r="C148" s="286"/>
      <c r="D148" s="16"/>
      <c r="E148" s="16"/>
      <c r="F148" s="16"/>
      <c r="G148" s="217">
        <f>D148</f>
        <v>0</v>
      </c>
      <c r="H148" s="113"/>
      <c r="I148" s="16"/>
      <c r="J148" s="382"/>
      <c r="K148" s="377"/>
      <c r="L148" s="271"/>
      <c r="M148" s="271"/>
      <c r="N148" s="271"/>
    </row>
    <row r="149" spans="2:14" ht="15.75" x14ac:dyDescent="0.25">
      <c r="B149" s="243" t="s">
        <v>225</v>
      </c>
      <c r="C149" s="286"/>
      <c r="D149" s="16"/>
      <c r="E149" s="16"/>
      <c r="F149" s="16"/>
      <c r="G149" s="217">
        <f>D149</f>
        <v>0</v>
      </c>
      <c r="H149" s="113"/>
      <c r="I149" s="16"/>
      <c r="J149" s="382"/>
      <c r="K149" s="377"/>
      <c r="L149" s="271"/>
      <c r="M149" s="271"/>
      <c r="N149" s="271"/>
    </row>
    <row r="150" spans="2:14" ht="15.75" x14ac:dyDescent="0.25">
      <c r="C150" s="93" t="s">
        <v>226</v>
      </c>
      <c r="D150" s="17">
        <f>SUM(D142:D149)</f>
        <v>0</v>
      </c>
      <c r="E150" s="17">
        <f>SUM(E142:E149)</f>
        <v>0</v>
      </c>
      <c r="F150" s="17">
        <f>SUM(F142:F149)</f>
        <v>265590.81</v>
      </c>
      <c r="G150" s="17">
        <f>SUM(G142:G149)</f>
        <v>265590.81</v>
      </c>
      <c r="H150" s="17">
        <f>(H142*G142)+(H143*G143)+(H144*G144)+(H145*G145)+(H146*G146)+(H147*G147)+(H148*G148)+(H149*G149)</f>
        <v>53756.680999999997</v>
      </c>
      <c r="I150" s="17">
        <f>M150</f>
        <v>218423</v>
      </c>
      <c r="J150" s="382"/>
      <c r="K150" s="17">
        <f>K142+K143+K144+K145</f>
        <v>218423</v>
      </c>
      <c r="L150" s="17">
        <f>L142+L143+L144+L145</f>
        <v>0</v>
      </c>
      <c r="M150" s="17">
        <f>M142+M143+M144+M145</f>
        <v>218423</v>
      </c>
      <c r="N150" s="380">
        <f>M150/G150</f>
        <v>0.8224042089408139</v>
      </c>
    </row>
    <row r="151" spans="2:14" ht="51" customHeight="1" x14ac:dyDescent="0.25">
      <c r="B151" s="367" t="s">
        <v>227</v>
      </c>
      <c r="C151" s="290" t="s">
        <v>228</v>
      </c>
      <c r="D151" s="290"/>
      <c r="E151" s="290"/>
      <c r="F151" s="290"/>
      <c r="G151" s="290"/>
      <c r="H151" s="290"/>
      <c r="I151" s="291"/>
      <c r="J151" s="290"/>
      <c r="K151" s="375"/>
      <c r="L151" s="271"/>
      <c r="M151" s="271"/>
      <c r="N151" s="271"/>
    </row>
    <row r="152" spans="2:14" ht="189" x14ac:dyDescent="0.25">
      <c r="B152" s="243" t="s">
        <v>229</v>
      </c>
      <c r="C152" s="172" t="s">
        <v>230</v>
      </c>
      <c r="D152" s="15"/>
      <c r="E152" s="15"/>
      <c r="F152" s="15">
        <v>76743.259999999995</v>
      </c>
      <c r="G152" s="217">
        <f>F152</f>
        <v>76743.259999999995</v>
      </c>
      <c r="H152" s="112">
        <v>0.1</v>
      </c>
      <c r="I152" s="15">
        <f>M152</f>
        <v>69463</v>
      </c>
      <c r="J152" s="379" t="s">
        <v>231</v>
      </c>
      <c r="K152" s="377">
        <v>69463</v>
      </c>
      <c r="L152" s="269">
        <v>0</v>
      </c>
      <c r="M152" s="270">
        <f>K152+L152</f>
        <v>69463</v>
      </c>
      <c r="N152" s="378">
        <f>M152/G152</f>
        <v>0.90513486135459975</v>
      </c>
    </row>
    <row r="153" spans="2:14" ht="220.5" x14ac:dyDescent="0.25">
      <c r="B153" s="243" t="s">
        <v>232</v>
      </c>
      <c r="C153" s="172" t="s">
        <v>233</v>
      </c>
      <c r="D153" s="15"/>
      <c r="E153" s="15"/>
      <c r="F153" s="15">
        <v>30000</v>
      </c>
      <c r="G153" s="217">
        <f>F153</f>
        <v>30000</v>
      </c>
      <c r="H153" s="112">
        <v>0.1</v>
      </c>
      <c r="I153" s="15">
        <f>M153</f>
        <v>0</v>
      </c>
      <c r="J153" s="379" t="s">
        <v>234</v>
      </c>
      <c r="K153" s="377">
        <v>0</v>
      </c>
      <c r="L153" s="269">
        <v>0</v>
      </c>
      <c r="M153" s="270">
        <f>K153+L153</f>
        <v>0</v>
      </c>
      <c r="N153" s="378">
        <f>M153/G153</f>
        <v>0</v>
      </c>
    </row>
    <row r="154" spans="2:14" ht="15.75" x14ac:dyDescent="0.25">
      <c r="B154" s="243" t="s">
        <v>235</v>
      </c>
      <c r="C154" s="14"/>
      <c r="D154" s="15"/>
      <c r="E154" s="15"/>
      <c r="F154" s="15"/>
      <c r="G154" s="217">
        <f t="shared" ref="G154:G159" si="5">D154</f>
        <v>0</v>
      </c>
      <c r="H154" s="112"/>
      <c r="I154" s="15"/>
      <c r="J154" s="384"/>
      <c r="K154" s="377"/>
      <c r="L154" s="271"/>
      <c r="M154" s="271"/>
      <c r="N154" s="271"/>
    </row>
    <row r="155" spans="2:14" ht="15.75" x14ac:dyDescent="0.25">
      <c r="B155" s="243" t="s">
        <v>236</v>
      </c>
      <c r="C155" s="14"/>
      <c r="D155" s="15"/>
      <c r="E155" s="15"/>
      <c r="F155" s="15"/>
      <c r="G155" s="217">
        <f t="shared" si="5"/>
        <v>0</v>
      </c>
      <c r="H155" s="112"/>
      <c r="I155" s="15"/>
      <c r="J155" s="384"/>
      <c r="K155" s="377"/>
      <c r="L155" s="271"/>
      <c r="M155" s="271"/>
      <c r="N155" s="271"/>
    </row>
    <row r="156" spans="2:14" ht="15.75" x14ac:dyDescent="0.25">
      <c r="B156" s="243" t="s">
        <v>237</v>
      </c>
      <c r="C156" s="14"/>
      <c r="D156" s="15"/>
      <c r="E156" s="15"/>
      <c r="F156" s="15"/>
      <c r="G156" s="217">
        <f t="shared" si="5"/>
        <v>0</v>
      </c>
      <c r="H156" s="112"/>
      <c r="I156" s="15"/>
      <c r="J156" s="384"/>
      <c r="K156" s="377"/>
      <c r="L156" s="271"/>
      <c r="M156" s="271"/>
      <c r="N156" s="271"/>
    </row>
    <row r="157" spans="2:14" ht="15.75" x14ac:dyDescent="0.25">
      <c r="B157" s="243" t="s">
        <v>238</v>
      </c>
      <c r="C157" s="14"/>
      <c r="D157" s="15"/>
      <c r="E157" s="15"/>
      <c r="F157" s="15"/>
      <c r="G157" s="217">
        <f t="shared" si="5"/>
        <v>0</v>
      </c>
      <c r="H157" s="112"/>
      <c r="I157" s="15"/>
      <c r="J157" s="384"/>
      <c r="K157" s="377"/>
      <c r="L157" s="271"/>
      <c r="M157" s="271"/>
      <c r="N157" s="271"/>
    </row>
    <row r="158" spans="2:14" ht="15.75" x14ac:dyDescent="0.25">
      <c r="B158" s="243" t="s">
        <v>239</v>
      </c>
      <c r="C158" s="286"/>
      <c r="D158" s="16"/>
      <c r="E158" s="16"/>
      <c r="F158" s="16"/>
      <c r="G158" s="217">
        <f t="shared" si="5"/>
        <v>0</v>
      </c>
      <c r="H158" s="113"/>
      <c r="I158" s="16"/>
      <c r="J158" s="382"/>
      <c r="K158" s="377"/>
      <c r="L158" s="271"/>
      <c r="M158" s="271"/>
      <c r="N158" s="271"/>
    </row>
    <row r="159" spans="2:14" ht="15.75" x14ac:dyDescent="0.25">
      <c r="B159" s="243" t="s">
        <v>240</v>
      </c>
      <c r="C159" s="286"/>
      <c r="D159" s="16"/>
      <c r="E159" s="16"/>
      <c r="F159" s="16"/>
      <c r="G159" s="217">
        <f t="shared" si="5"/>
        <v>0</v>
      </c>
      <c r="H159" s="113"/>
      <c r="I159" s="16"/>
      <c r="J159" s="382"/>
      <c r="K159" s="377"/>
      <c r="L159" s="271"/>
      <c r="M159" s="271"/>
      <c r="N159" s="271"/>
    </row>
    <row r="160" spans="2:14" ht="15.75" x14ac:dyDescent="0.25">
      <c r="C160" s="93" t="s">
        <v>241</v>
      </c>
      <c r="D160" s="17">
        <f>SUM(D152:D159)</f>
        <v>0</v>
      </c>
      <c r="E160" s="17">
        <f>SUM(E152:E159)</f>
        <v>0</v>
      </c>
      <c r="F160" s="17">
        <f>SUM(F152:F159)</f>
        <v>106743.26</v>
      </c>
      <c r="G160" s="17">
        <f>SUM(G152:G159)</f>
        <v>106743.26</v>
      </c>
      <c r="H160" s="17">
        <f>(H152*G152)+(H153*G153)+(H154*G154)+(H155*G155)+(H156*G156)+(H157*G157)+(H158*G158)+(H159*G159)</f>
        <v>10674.326000000001</v>
      </c>
      <c r="I160" s="17">
        <f>M160</f>
        <v>69463</v>
      </c>
      <c r="J160" s="382"/>
      <c r="K160" s="17">
        <f>K152+K153</f>
        <v>69463</v>
      </c>
      <c r="L160" s="17">
        <f>L152+L153</f>
        <v>0</v>
      </c>
      <c r="M160" s="17">
        <f>M152+M153</f>
        <v>69463</v>
      </c>
      <c r="N160" s="380">
        <f>M160/G160</f>
        <v>0.65074834701507156</v>
      </c>
    </row>
    <row r="161" spans="2:14" ht="51" customHeight="1" x14ac:dyDescent="0.25">
      <c r="B161" s="367" t="s">
        <v>242</v>
      </c>
      <c r="C161" s="290" t="s">
        <v>243</v>
      </c>
      <c r="D161" s="290"/>
      <c r="E161" s="290"/>
      <c r="F161" s="290"/>
      <c r="G161" s="290"/>
      <c r="H161" s="290"/>
      <c r="I161" s="291"/>
      <c r="J161" s="290"/>
      <c r="K161" s="375"/>
      <c r="L161" s="271"/>
      <c r="M161" s="271"/>
      <c r="N161" s="271"/>
    </row>
    <row r="162" spans="2:14" ht="173.25" x14ac:dyDescent="0.25">
      <c r="B162" s="243" t="s">
        <v>244</v>
      </c>
      <c r="C162" s="172" t="s">
        <v>245</v>
      </c>
      <c r="D162" s="15"/>
      <c r="E162" s="15"/>
      <c r="F162" s="15">
        <v>225237.93</v>
      </c>
      <c r="G162" s="217">
        <f>F162</f>
        <v>225237.93</v>
      </c>
      <c r="H162" s="112">
        <v>0.2</v>
      </c>
      <c r="I162" s="15">
        <f>M162</f>
        <v>23951</v>
      </c>
      <c r="J162" s="379" t="s">
        <v>246</v>
      </c>
      <c r="K162" s="377">
        <v>23951</v>
      </c>
      <c r="L162" s="269">
        <v>0</v>
      </c>
      <c r="M162" s="270">
        <f>K162+L162</f>
        <v>23951</v>
      </c>
      <c r="N162" s="378">
        <f>M162/G162</f>
        <v>0.10633644164639589</v>
      </c>
    </row>
    <row r="163" spans="2:14" ht="189" x14ac:dyDescent="0.25">
      <c r="B163" s="243" t="s">
        <v>247</v>
      </c>
      <c r="C163" s="172" t="s">
        <v>248</v>
      </c>
      <c r="D163" s="15"/>
      <c r="E163" s="15"/>
      <c r="F163" s="15">
        <v>74000</v>
      </c>
      <c r="G163" s="217">
        <f>F163</f>
        <v>74000</v>
      </c>
      <c r="H163" s="112">
        <v>0.15</v>
      </c>
      <c r="I163" s="15">
        <f>M163</f>
        <v>49500</v>
      </c>
      <c r="J163" s="379" t="s">
        <v>249</v>
      </c>
      <c r="K163" s="377">
        <v>49500</v>
      </c>
      <c r="L163" s="269">
        <v>0</v>
      </c>
      <c r="M163" s="270">
        <f>K163+L163</f>
        <v>49500</v>
      </c>
      <c r="N163" s="378">
        <f>M163/G163</f>
        <v>0.66891891891891897</v>
      </c>
    </row>
    <row r="164" spans="2:14" ht="189" x14ac:dyDescent="0.25">
      <c r="B164" s="243" t="s">
        <v>250</v>
      </c>
      <c r="C164" s="172" t="s">
        <v>251</v>
      </c>
      <c r="D164" s="15"/>
      <c r="E164" s="15"/>
      <c r="F164" s="15">
        <v>106550</v>
      </c>
      <c r="G164" s="217">
        <f>F164</f>
        <v>106550</v>
      </c>
      <c r="H164" s="112">
        <v>0.15</v>
      </c>
      <c r="I164" s="15">
        <f>M164</f>
        <v>62000</v>
      </c>
      <c r="J164" s="379" t="s">
        <v>252</v>
      </c>
      <c r="K164" s="377">
        <v>62000</v>
      </c>
      <c r="L164" s="269">
        <v>0</v>
      </c>
      <c r="M164" s="270">
        <f>K164+L164</f>
        <v>62000</v>
      </c>
      <c r="N164" s="378">
        <f>M164/G164</f>
        <v>0.58188643829188169</v>
      </c>
    </row>
    <row r="165" spans="2:14" ht="15.75" x14ac:dyDescent="0.25">
      <c r="B165" s="243" t="s">
        <v>253</v>
      </c>
      <c r="C165" s="14"/>
      <c r="D165" s="15"/>
      <c r="E165" s="15"/>
      <c r="F165" s="15"/>
      <c r="G165" s="217">
        <f>D165</f>
        <v>0</v>
      </c>
      <c r="H165" s="112"/>
      <c r="I165" s="15"/>
      <c r="J165" s="384"/>
      <c r="K165" s="377"/>
      <c r="L165" s="271"/>
      <c r="M165" s="271"/>
      <c r="N165" s="271"/>
    </row>
    <row r="166" spans="2:14" ht="15.75" x14ac:dyDescent="0.25">
      <c r="B166" s="243" t="s">
        <v>254</v>
      </c>
      <c r="C166" s="14"/>
      <c r="D166" s="15"/>
      <c r="E166" s="15"/>
      <c r="F166" s="15"/>
      <c r="G166" s="217">
        <f>D166</f>
        <v>0</v>
      </c>
      <c r="H166" s="112"/>
      <c r="I166" s="15"/>
      <c r="J166" s="384"/>
      <c r="K166" s="377"/>
      <c r="L166" s="271"/>
      <c r="M166" s="271"/>
      <c r="N166" s="271"/>
    </row>
    <row r="167" spans="2:14" ht="15.75" x14ac:dyDescent="0.25">
      <c r="B167" s="243" t="s">
        <v>255</v>
      </c>
      <c r="C167" s="14"/>
      <c r="D167" s="15"/>
      <c r="E167" s="15"/>
      <c r="F167" s="15"/>
      <c r="G167" s="217">
        <f>D167</f>
        <v>0</v>
      </c>
      <c r="H167" s="112"/>
      <c r="I167" s="15"/>
      <c r="J167" s="384"/>
      <c r="K167" s="377"/>
      <c r="L167" s="271"/>
      <c r="M167" s="271"/>
      <c r="N167" s="271"/>
    </row>
    <row r="168" spans="2:14" ht="15.75" x14ac:dyDescent="0.25">
      <c r="B168" s="243" t="s">
        <v>256</v>
      </c>
      <c r="C168" s="286"/>
      <c r="D168" s="16"/>
      <c r="E168" s="16"/>
      <c r="F168" s="16"/>
      <c r="G168" s="217">
        <f>D168</f>
        <v>0</v>
      </c>
      <c r="H168" s="113"/>
      <c r="I168" s="16"/>
      <c r="J168" s="382"/>
      <c r="K168" s="377"/>
      <c r="L168" s="271"/>
      <c r="M168" s="271"/>
      <c r="N168" s="271"/>
    </row>
    <row r="169" spans="2:14" ht="15.75" x14ac:dyDescent="0.25">
      <c r="B169" s="243" t="s">
        <v>257</v>
      </c>
      <c r="C169" s="286"/>
      <c r="D169" s="16"/>
      <c r="E169" s="16"/>
      <c r="F169" s="16"/>
      <c r="G169" s="217">
        <f>D169</f>
        <v>0</v>
      </c>
      <c r="H169" s="113"/>
      <c r="I169" s="16"/>
      <c r="J169" s="382"/>
      <c r="K169" s="377"/>
      <c r="L169" s="271"/>
      <c r="M169" s="271"/>
      <c r="N169" s="271"/>
    </row>
    <row r="170" spans="2:14" ht="15.75" x14ac:dyDescent="0.25">
      <c r="C170" s="93" t="s">
        <v>258</v>
      </c>
      <c r="D170" s="17">
        <f>SUM(D162:D169)</f>
        <v>0</v>
      </c>
      <c r="E170" s="17">
        <f>SUM(E162:E169)</f>
        <v>0</v>
      </c>
      <c r="F170" s="17">
        <f>SUM(F162:F169)</f>
        <v>405787.93</v>
      </c>
      <c r="G170" s="17">
        <f>SUM(G162:G169)</f>
        <v>405787.93</v>
      </c>
      <c r="H170" s="17">
        <f>(H162*G162)+(H163*G163)+(H164*G164)+(H165*G165)+(H166*G166)+(H167*G167)+(H168*G168)+(H169*G169)</f>
        <v>72130.08600000001</v>
      </c>
      <c r="I170" s="17">
        <f>M170</f>
        <v>135451</v>
      </c>
      <c r="J170" s="382"/>
      <c r="K170" s="17">
        <f>K162+K163+K164</f>
        <v>135451</v>
      </c>
      <c r="L170" s="17">
        <f>L162+L163+L164</f>
        <v>0</v>
      </c>
      <c r="M170" s="17">
        <f>M162+M163+M164</f>
        <v>135451</v>
      </c>
      <c r="N170" s="380">
        <f>M170/G170</f>
        <v>0.33379750846704581</v>
      </c>
    </row>
    <row r="171" spans="2:14" ht="51" customHeight="1" x14ac:dyDescent="0.25">
      <c r="B171" s="367" t="s">
        <v>259</v>
      </c>
      <c r="C171" s="312"/>
      <c r="D171" s="312"/>
      <c r="E171" s="312"/>
      <c r="F171" s="312"/>
      <c r="G171" s="312"/>
      <c r="H171" s="312"/>
      <c r="I171" s="313"/>
      <c r="J171" s="312"/>
      <c r="K171" s="375"/>
      <c r="L171" s="271"/>
      <c r="M171" s="271"/>
      <c r="N171" s="271"/>
    </row>
    <row r="172" spans="2:14" ht="15.75" x14ac:dyDescent="0.25">
      <c r="B172" s="243" t="s">
        <v>260</v>
      </c>
      <c r="C172" s="14"/>
      <c r="D172" s="15"/>
      <c r="E172" s="15"/>
      <c r="F172" s="15"/>
      <c r="G172" s="217">
        <f t="shared" ref="G172:G179" si="6">D172</f>
        <v>0</v>
      </c>
      <c r="H172" s="112"/>
      <c r="I172" s="15"/>
      <c r="J172" s="384"/>
      <c r="K172" s="377"/>
      <c r="L172" s="271"/>
      <c r="M172" s="271"/>
      <c r="N172" s="271"/>
    </row>
    <row r="173" spans="2:14" ht="15.75" x14ac:dyDescent="0.25">
      <c r="B173" s="243" t="s">
        <v>261</v>
      </c>
      <c r="C173" s="14"/>
      <c r="D173" s="15"/>
      <c r="E173" s="15"/>
      <c r="F173" s="15"/>
      <c r="G173" s="217">
        <f t="shared" si="6"/>
        <v>0</v>
      </c>
      <c r="H173" s="112"/>
      <c r="I173" s="15"/>
      <c r="J173" s="384"/>
      <c r="K173" s="377"/>
      <c r="L173" s="271"/>
      <c r="M173" s="271"/>
      <c r="N173" s="271"/>
    </row>
    <row r="174" spans="2:14" ht="15.75" x14ac:dyDescent="0.25">
      <c r="B174" s="243" t="s">
        <v>262</v>
      </c>
      <c r="C174" s="14"/>
      <c r="D174" s="15"/>
      <c r="E174" s="15"/>
      <c r="F174" s="15"/>
      <c r="G174" s="217">
        <f t="shared" si="6"/>
        <v>0</v>
      </c>
      <c r="H174" s="112"/>
      <c r="I174" s="15"/>
      <c r="J174" s="384"/>
      <c r="K174" s="377"/>
      <c r="L174" s="271"/>
      <c r="M174" s="271"/>
      <c r="N174" s="271"/>
    </row>
    <row r="175" spans="2:14" ht="15.75" x14ac:dyDescent="0.25">
      <c r="B175" s="243" t="s">
        <v>263</v>
      </c>
      <c r="C175" s="14"/>
      <c r="D175" s="15"/>
      <c r="E175" s="15"/>
      <c r="F175" s="15"/>
      <c r="G175" s="217">
        <f t="shared" si="6"/>
        <v>0</v>
      </c>
      <c r="H175" s="112"/>
      <c r="I175" s="15"/>
      <c r="J175" s="384"/>
      <c r="K175" s="377"/>
      <c r="L175" s="271"/>
      <c r="M175" s="271"/>
      <c r="N175" s="271"/>
    </row>
    <row r="176" spans="2:14" ht="15.75" x14ac:dyDescent="0.25">
      <c r="B176" s="243" t="s">
        <v>264</v>
      </c>
      <c r="C176" s="14"/>
      <c r="D176" s="15"/>
      <c r="E176" s="15"/>
      <c r="F176" s="15"/>
      <c r="G176" s="217">
        <f t="shared" si="6"/>
        <v>0</v>
      </c>
      <c r="H176" s="112"/>
      <c r="I176" s="15"/>
      <c r="J176" s="384"/>
      <c r="K176" s="377"/>
      <c r="L176" s="271"/>
      <c r="M176" s="271"/>
      <c r="N176" s="271"/>
    </row>
    <row r="177" spans="2:14" ht="15.75" x14ac:dyDescent="0.25">
      <c r="B177" s="243" t="s">
        <v>265</v>
      </c>
      <c r="C177" s="14"/>
      <c r="D177" s="15"/>
      <c r="E177" s="15"/>
      <c r="F177" s="15"/>
      <c r="G177" s="217">
        <f t="shared" si="6"/>
        <v>0</v>
      </c>
      <c r="H177" s="112"/>
      <c r="I177" s="15"/>
      <c r="J177" s="384"/>
      <c r="K177" s="377"/>
      <c r="L177" s="271"/>
      <c r="M177" s="271"/>
      <c r="N177" s="271"/>
    </row>
    <row r="178" spans="2:14" ht="15.75" x14ac:dyDescent="0.25">
      <c r="B178" s="243" t="s">
        <v>266</v>
      </c>
      <c r="C178" s="286"/>
      <c r="D178" s="16"/>
      <c r="E178" s="16"/>
      <c r="F178" s="16"/>
      <c r="G178" s="217">
        <f t="shared" si="6"/>
        <v>0</v>
      </c>
      <c r="H178" s="113"/>
      <c r="I178" s="16"/>
      <c r="J178" s="382"/>
      <c r="K178" s="377"/>
      <c r="L178" s="271"/>
      <c r="M178" s="271"/>
      <c r="N178" s="271"/>
    </row>
    <row r="179" spans="2:14" ht="15.75" x14ac:dyDescent="0.25">
      <c r="B179" s="243" t="s">
        <v>267</v>
      </c>
      <c r="C179" s="286"/>
      <c r="D179" s="16"/>
      <c r="E179" s="16"/>
      <c r="F179" s="16"/>
      <c r="G179" s="217">
        <f t="shared" si="6"/>
        <v>0</v>
      </c>
      <c r="H179" s="113"/>
      <c r="I179" s="16"/>
      <c r="J179" s="382"/>
      <c r="K179" s="377"/>
      <c r="L179" s="271"/>
      <c r="M179" s="271"/>
      <c r="N179" s="271"/>
    </row>
    <row r="180" spans="2:14" ht="15.75" x14ac:dyDescent="0.25">
      <c r="C180" s="93" t="s">
        <v>268</v>
      </c>
      <c r="D180" s="17">
        <f>SUM(D172:D179)</f>
        <v>0</v>
      </c>
      <c r="E180" s="17">
        <f>SUM(E172:E179)</f>
        <v>0</v>
      </c>
      <c r="F180" s="17">
        <f>SUM(F172:F179)</f>
        <v>0</v>
      </c>
      <c r="G180" s="17">
        <f>SUM(G172:G179)</f>
        <v>0</v>
      </c>
      <c r="H180" s="17">
        <f>(H172*G172)+(H173*G173)+(H174*G174)+(H175*G175)+(H176*G176)+(H177*G177)+(H178*G178)+(H179*G179)</f>
        <v>0</v>
      </c>
      <c r="I180" s="17">
        <f>SUM(I172:I179)</f>
        <v>0</v>
      </c>
      <c r="J180" s="382"/>
      <c r="K180" s="383"/>
      <c r="L180" s="271"/>
      <c r="M180" s="271"/>
      <c r="N180" s="271"/>
    </row>
    <row r="181" spans="2:14" ht="15.75" customHeight="1" x14ac:dyDescent="0.25">
      <c r="B181" s="6"/>
      <c r="C181" s="13"/>
      <c r="D181" s="257"/>
      <c r="E181" s="257"/>
      <c r="F181" s="257"/>
      <c r="G181" s="257"/>
      <c r="H181" s="257"/>
      <c r="I181" s="257"/>
      <c r="J181" s="13"/>
      <c r="K181" s="387"/>
      <c r="L181" s="271"/>
      <c r="M181" s="271"/>
      <c r="N181" s="271"/>
    </row>
    <row r="182" spans="2:14" ht="15.75" customHeight="1" x14ac:dyDescent="0.25">
      <c r="B182" s="6"/>
      <c r="C182" s="13"/>
      <c r="D182" s="257"/>
      <c r="E182" s="257"/>
      <c r="F182" s="257"/>
      <c r="G182" s="257"/>
      <c r="H182" s="257"/>
      <c r="I182" s="257"/>
      <c r="J182" s="13"/>
      <c r="K182" s="387"/>
      <c r="L182" s="271"/>
      <c r="M182" s="271"/>
      <c r="N182" s="271"/>
    </row>
    <row r="183" spans="2:14" ht="72.95" customHeight="1" x14ac:dyDescent="0.25">
      <c r="B183" s="370" t="s">
        <v>269</v>
      </c>
      <c r="C183" s="13"/>
      <c r="D183" s="257">
        <v>143995.32999999999</v>
      </c>
      <c r="E183" s="257">
        <v>135000</v>
      </c>
      <c r="F183" s="216"/>
      <c r="G183" s="217">
        <v>278995</v>
      </c>
      <c r="H183" s="114"/>
      <c r="I183" s="28">
        <f>M183</f>
        <v>203297</v>
      </c>
      <c r="J183" s="389"/>
      <c r="K183" s="383">
        <v>203297</v>
      </c>
      <c r="L183" s="269">
        <v>0</v>
      </c>
      <c r="M183" s="270">
        <f>K183+L183</f>
        <v>203297</v>
      </c>
      <c r="N183" s="388">
        <f>M183/G183</f>
        <v>0.72867614114948298</v>
      </c>
    </row>
    <row r="184" spans="2:14" ht="69.75" customHeight="1" x14ac:dyDescent="0.25">
      <c r="B184" s="370" t="s">
        <v>270</v>
      </c>
      <c r="C184" s="13"/>
      <c r="D184" s="216"/>
      <c r="E184" s="228"/>
      <c r="F184" s="228"/>
      <c r="G184" s="229"/>
      <c r="H184" s="230"/>
      <c r="I184" s="28">
        <f>M184</f>
        <v>0</v>
      </c>
      <c r="J184" s="389"/>
      <c r="K184" s="383"/>
      <c r="L184" s="269"/>
      <c r="M184" s="270"/>
      <c r="N184" s="390"/>
    </row>
    <row r="185" spans="2:14" ht="57" customHeight="1" x14ac:dyDescent="0.25">
      <c r="B185" s="368" t="s">
        <v>271</v>
      </c>
      <c r="C185" s="13"/>
      <c r="D185" s="28">
        <v>69000</v>
      </c>
      <c r="E185" s="28">
        <v>63122</v>
      </c>
      <c r="F185" s="28">
        <v>63000</v>
      </c>
      <c r="G185" s="217">
        <v>195122</v>
      </c>
      <c r="H185" s="114"/>
      <c r="I185" s="28">
        <f>M185</f>
        <v>45034</v>
      </c>
      <c r="J185" s="389"/>
      <c r="K185" s="383">
        <v>45034</v>
      </c>
      <c r="L185" s="269">
        <v>0</v>
      </c>
      <c r="M185" s="270">
        <f>K185+L185</f>
        <v>45034</v>
      </c>
      <c r="N185" s="388">
        <f>M185/G185</f>
        <v>0.23079919230020193</v>
      </c>
    </row>
    <row r="186" spans="2:14" ht="65.25" customHeight="1" x14ac:dyDescent="0.25">
      <c r="B186" s="371" t="s">
        <v>272</v>
      </c>
      <c r="C186" s="13"/>
      <c r="D186" s="257">
        <v>30000</v>
      </c>
      <c r="E186" s="177"/>
      <c r="F186" s="216"/>
      <c r="G186" s="217">
        <v>30000</v>
      </c>
      <c r="H186" s="114"/>
      <c r="I186" s="28">
        <f>M186</f>
        <v>0</v>
      </c>
      <c r="J186" s="389"/>
      <c r="K186" s="383">
        <v>0</v>
      </c>
      <c r="L186" s="269">
        <v>0</v>
      </c>
      <c r="M186" s="270">
        <f>K186+L186</f>
        <v>0</v>
      </c>
      <c r="N186" s="388">
        <f>M186/G186</f>
        <v>0</v>
      </c>
    </row>
    <row r="187" spans="2:14" ht="42" customHeight="1" x14ac:dyDescent="0.25">
      <c r="B187" s="6"/>
      <c r="C187" s="108" t="s">
        <v>273</v>
      </c>
      <c r="D187" s="204">
        <f>SUM(D183:D186)</f>
        <v>242995.33</v>
      </c>
      <c r="E187" s="204">
        <f>SUM(E183:E186)</f>
        <v>198122</v>
      </c>
      <c r="F187" s="204">
        <f>SUM(F183:F186)</f>
        <v>63000</v>
      </c>
      <c r="G187" s="204">
        <f>SUM(G183:G186)</f>
        <v>504117</v>
      </c>
      <c r="H187" s="17">
        <f>(H183*G183)+(H184*G184)+(H185*G185)+(H186*G186)</f>
        <v>0</v>
      </c>
      <c r="I187" s="17">
        <f>M187</f>
        <v>248331</v>
      </c>
      <c r="J187" s="13"/>
      <c r="K187" s="391">
        <f>K183+K184+K185+K186</f>
        <v>248331</v>
      </c>
      <c r="L187" s="391">
        <f>L183+L184+L185+L186</f>
        <v>0</v>
      </c>
      <c r="M187" s="391">
        <f>M183+M184+M185+M186</f>
        <v>248331</v>
      </c>
      <c r="N187" s="380">
        <f>M187/G187</f>
        <v>0.49260588315807641</v>
      </c>
    </row>
    <row r="188" spans="2:14" ht="15.75" customHeight="1" x14ac:dyDescent="0.25">
      <c r="B188" s="6"/>
      <c r="C188" s="9"/>
      <c r="D188" s="22"/>
      <c r="E188" s="22"/>
      <c r="F188" s="22"/>
      <c r="G188" s="22"/>
      <c r="H188" s="22"/>
      <c r="I188" s="22"/>
      <c r="J188" s="9"/>
      <c r="K188" s="11"/>
    </row>
    <row r="189" spans="2:14" ht="15.75" customHeight="1" x14ac:dyDescent="0.25">
      <c r="B189" s="6"/>
      <c r="C189" s="9"/>
      <c r="D189" s="22"/>
      <c r="E189" s="22"/>
      <c r="F189" s="22"/>
      <c r="G189" s="22"/>
      <c r="H189" s="22"/>
      <c r="I189" s="22"/>
      <c r="J189" s="9"/>
      <c r="K189" s="11"/>
    </row>
    <row r="190" spans="2:14" ht="15.75" customHeight="1" x14ac:dyDescent="0.25">
      <c r="B190" s="6"/>
      <c r="C190" s="9"/>
      <c r="D190" s="22"/>
      <c r="E190" s="22"/>
      <c r="F190" s="22"/>
      <c r="G190" s="22"/>
      <c r="H190" s="22"/>
      <c r="I190" s="22"/>
      <c r="J190" s="9"/>
      <c r="K190" s="11"/>
    </row>
    <row r="191" spans="2:14" ht="15.75" customHeight="1" x14ac:dyDescent="0.25">
      <c r="B191" s="6"/>
      <c r="C191" s="9"/>
      <c r="D191" s="22"/>
      <c r="E191" s="22"/>
      <c r="F191" s="22"/>
      <c r="G191" s="22"/>
      <c r="H191" s="22"/>
      <c r="I191" s="22"/>
      <c r="J191" s="9" t="s">
        <v>105</v>
      </c>
      <c r="K191" s="11"/>
    </row>
    <row r="192" spans="2:14" ht="15.75" customHeight="1" x14ac:dyDescent="0.25">
      <c r="B192" s="6"/>
      <c r="C192" s="9"/>
      <c r="D192" s="22"/>
      <c r="E192" s="22"/>
      <c r="F192" s="22"/>
      <c r="G192" s="22"/>
      <c r="H192" s="22"/>
      <c r="I192" s="22"/>
      <c r="J192" s="9"/>
      <c r="K192" s="11"/>
    </row>
    <row r="193" spans="2:14" ht="15.75" customHeight="1" x14ac:dyDescent="0.25">
      <c r="B193" s="6"/>
      <c r="C193" s="9"/>
      <c r="D193" s="22"/>
      <c r="E193" s="22"/>
      <c r="F193" s="22"/>
      <c r="G193" s="22"/>
      <c r="H193" s="22"/>
      <c r="I193" s="22"/>
      <c r="J193" s="9"/>
      <c r="K193" s="11"/>
    </row>
    <row r="194" spans="2:14" ht="15.75" customHeight="1" thickBot="1" x14ac:dyDescent="0.3">
      <c r="B194" s="6"/>
      <c r="C194" s="9"/>
      <c r="D194" s="22"/>
      <c r="E194" s="22"/>
      <c r="F194" s="22"/>
      <c r="G194" s="22"/>
      <c r="H194" s="22"/>
      <c r="I194" s="22"/>
      <c r="J194" s="9"/>
      <c r="K194" s="11"/>
      <c r="N194" s="36" t="s">
        <v>105</v>
      </c>
    </row>
    <row r="195" spans="2:14" ht="16.5" thickBot="1" x14ac:dyDescent="0.3">
      <c r="B195" s="6"/>
      <c r="C195" s="320" t="s">
        <v>274</v>
      </c>
      <c r="D195" s="321"/>
      <c r="E195" s="234"/>
      <c r="F195" s="123"/>
      <c r="G195" s="235"/>
      <c r="H195" s="11"/>
      <c r="I195" s="155"/>
      <c r="J195" s="11"/>
    </row>
    <row r="196" spans="2:14" ht="40.700000000000003" customHeight="1" thickBot="1" x14ac:dyDescent="0.3">
      <c r="B196" s="6"/>
      <c r="C196" s="308"/>
      <c r="D196" s="124" t="s">
        <v>275</v>
      </c>
      <c r="E196" s="236" t="s">
        <v>276</v>
      </c>
      <c r="F196" s="17" t="s">
        <v>277</v>
      </c>
      <c r="G196" s="310" t="s">
        <v>10</v>
      </c>
      <c r="H196" s="9"/>
      <c r="I196" s="22"/>
      <c r="J196" s="11"/>
      <c r="K196" s="276">
        <f>K24+K34+K44+K66+K76+K108+K118+K150+K160+K170+K187</f>
        <v>1363157.68</v>
      </c>
      <c r="L196" s="276">
        <f>L24+L34+L44+L66+L76+L108+L118+L150+L160+L170+L187</f>
        <v>325825.58999999997</v>
      </c>
      <c r="M196" s="276">
        <f>M24+M34+M44+M66+M76+M108+M118+M150+M160+M170+M187</f>
        <v>1688983.27</v>
      </c>
      <c r="N196" s="275">
        <f>M196/G200</f>
        <v>0.55999823062148057</v>
      </c>
    </row>
    <row r="197" spans="2:14" ht="24.75" customHeight="1" x14ac:dyDescent="0.25">
      <c r="B197" s="6"/>
      <c r="C197" s="309"/>
      <c r="D197" s="125" t="str">
        <f>D13</f>
        <v>UNHCR</v>
      </c>
      <c r="E197" s="237" t="str">
        <f>E13</f>
        <v>UNFPA</v>
      </c>
      <c r="F197" s="116" t="str">
        <f>F13</f>
        <v xml:space="preserve">FAO </v>
      </c>
      <c r="G197" s="311"/>
      <c r="H197" s="9"/>
      <c r="I197" s="22"/>
      <c r="J197" s="11"/>
    </row>
    <row r="198" spans="2:14" ht="41.25" customHeight="1" x14ac:dyDescent="0.25">
      <c r="B198" s="12"/>
      <c r="C198" s="105" t="s">
        <v>278</v>
      </c>
      <c r="D198" s="106">
        <f>SUM(D24,D34,D44,D54,D66,D76,D86,D96,D108,D118,D128,D138,D150,D160,D170,D180,D183,D184,D185,D186)</f>
        <v>1136495.33</v>
      </c>
      <c r="E198" s="238">
        <f>SUM(E24,E34,E44,E54,E66,E76,E86,E96,E108,E118,E128,E138,E150,E160,E170,E180,E183,E184,E185)</f>
        <v>841122</v>
      </c>
      <c r="F198" s="94">
        <f>F142+F143+F144+F145+F152+F153+F162+F163+F164+F185+F186</f>
        <v>841122</v>
      </c>
      <c r="G198" s="106">
        <f>SUM(D198:F198)</f>
        <v>2818739.33</v>
      </c>
      <c r="H198" s="9"/>
      <c r="I198" s="22"/>
      <c r="J198" s="12"/>
    </row>
    <row r="199" spans="2:14" ht="51.75" customHeight="1" x14ac:dyDescent="0.25">
      <c r="B199" s="4"/>
      <c r="C199" s="105" t="s">
        <v>279</v>
      </c>
      <c r="D199" s="106">
        <f>D198*0.07</f>
        <v>79554.673100000015</v>
      </c>
      <c r="E199" s="238">
        <f>E198*0.07</f>
        <v>58878.540000000008</v>
      </c>
      <c r="F199" s="94">
        <f>F198*0.07</f>
        <v>58878.540000000008</v>
      </c>
      <c r="G199" s="106">
        <f>G198*0.07</f>
        <v>197311.75310000003</v>
      </c>
      <c r="H199" s="4"/>
      <c r="I199" s="156"/>
      <c r="J199" s="1"/>
    </row>
    <row r="200" spans="2:14" ht="51.75" customHeight="1" thickBot="1" x14ac:dyDescent="0.3">
      <c r="B200" s="4"/>
      <c r="C200" s="29" t="s">
        <v>10</v>
      </c>
      <c r="D200" s="107">
        <f>SUM(D198:D199)</f>
        <v>1216050.0031000001</v>
      </c>
      <c r="E200" s="239">
        <f>SUM(E198:E199)</f>
        <v>900000.54</v>
      </c>
      <c r="F200" s="96">
        <f>SUM(F198:F199)</f>
        <v>900000.54</v>
      </c>
      <c r="G200" s="107">
        <f>SUM(G198:G199)</f>
        <v>3016051.0830999999</v>
      </c>
      <c r="H200" s="4"/>
      <c r="I200" s="156"/>
      <c r="J200" s="1"/>
    </row>
    <row r="201" spans="2:14" ht="42" customHeight="1" x14ac:dyDescent="0.25">
      <c r="B201" s="4"/>
      <c r="I201" s="157"/>
      <c r="J201" s="3"/>
      <c r="K201" s="1"/>
    </row>
    <row r="202" spans="2:14" s="37" customFormat="1" ht="29.25" customHeight="1" thickBot="1" x14ac:dyDescent="0.3">
      <c r="B202" s="9"/>
      <c r="C202" s="6"/>
      <c r="D202" s="32"/>
      <c r="E202" s="32"/>
      <c r="F202" s="32"/>
      <c r="G202" s="32"/>
      <c r="H202" s="32"/>
      <c r="I202" s="158"/>
      <c r="J202" s="11"/>
      <c r="K202" s="12"/>
    </row>
    <row r="203" spans="2:14" ht="23.25" customHeight="1" x14ac:dyDescent="0.25">
      <c r="B203" s="1"/>
      <c r="C203" s="302" t="s">
        <v>280</v>
      </c>
      <c r="D203" s="303"/>
      <c r="E203" s="304"/>
      <c r="F203" s="304"/>
      <c r="G203" s="304"/>
      <c r="H203" s="305"/>
      <c r="I203" s="159"/>
      <c r="J203" s="1"/>
    </row>
    <row r="204" spans="2:14" ht="41.25" customHeight="1" x14ac:dyDescent="0.25">
      <c r="B204" s="1"/>
      <c r="C204" s="26"/>
      <c r="D204" s="24" t="s">
        <v>275</v>
      </c>
      <c r="E204" s="24" t="s">
        <v>276</v>
      </c>
      <c r="F204" s="24" t="s">
        <v>277</v>
      </c>
      <c r="G204" s="314" t="s">
        <v>10</v>
      </c>
      <c r="H204" s="316" t="s">
        <v>281</v>
      </c>
      <c r="I204" s="159"/>
      <c r="J204" s="1"/>
    </row>
    <row r="205" spans="2:14" ht="27.95" customHeight="1" x14ac:dyDescent="0.25">
      <c r="B205" s="1"/>
      <c r="C205" s="26"/>
      <c r="D205" s="24" t="str">
        <f>D13</f>
        <v>UNHCR</v>
      </c>
      <c r="E205" s="24" t="str">
        <f>E13</f>
        <v>UNFPA</v>
      </c>
      <c r="F205" s="24" t="str">
        <f>F13</f>
        <v xml:space="preserve">FAO </v>
      </c>
      <c r="G205" s="315"/>
      <c r="H205" s="317"/>
      <c r="I205" s="159"/>
      <c r="J205" s="1"/>
    </row>
    <row r="206" spans="2:14" ht="55.5" customHeight="1" x14ac:dyDescent="0.25">
      <c r="B206" s="1"/>
      <c r="C206" s="25" t="s">
        <v>282</v>
      </c>
      <c r="D206" s="95">
        <f>D200*H206</f>
        <v>851235.00216999999</v>
      </c>
      <c r="E206" s="95">
        <f>E200*H206</f>
        <v>630000.37800000003</v>
      </c>
      <c r="F206" s="95">
        <f>F200*H206</f>
        <v>630000.37800000003</v>
      </c>
      <c r="G206" s="115">
        <f>SUM(D206:F206)</f>
        <v>2111235.7581700003</v>
      </c>
      <c r="H206" s="240">
        <v>0.7</v>
      </c>
      <c r="I206" s="155"/>
      <c r="J206" s="1"/>
    </row>
    <row r="207" spans="2:14" ht="57.75" customHeight="1" x14ac:dyDescent="0.25">
      <c r="B207" s="301"/>
      <c r="C207" s="109" t="s">
        <v>283</v>
      </c>
      <c r="D207" s="110">
        <f>D200*H207</f>
        <v>364815.00093000004</v>
      </c>
      <c r="E207" s="110">
        <f>E200*H207</f>
        <v>270000.16200000001</v>
      </c>
      <c r="F207" s="110">
        <f>F200*H207</f>
        <v>270000.16200000001</v>
      </c>
      <c r="G207" s="115">
        <f>SUM(D207:F207)</f>
        <v>904815.32493000012</v>
      </c>
      <c r="H207" s="241">
        <v>0.3</v>
      </c>
      <c r="I207" s="155"/>
      <c r="J207" s="252"/>
    </row>
    <row r="208" spans="2:14" ht="57.75" customHeight="1" x14ac:dyDescent="0.25">
      <c r="B208" s="301"/>
      <c r="C208" s="109" t="s">
        <v>284</v>
      </c>
      <c r="D208" s="110">
        <f>D200*H208</f>
        <v>0</v>
      </c>
      <c r="E208" s="110">
        <f>E200*H208</f>
        <v>0</v>
      </c>
      <c r="F208" s="110">
        <f>F200*H208</f>
        <v>0</v>
      </c>
      <c r="G208" s="111"/>
      <c r="H208" s="241">
        <v>0</v>
      </c>
      <c r="I208" s="155"/>
      <c r="J208" s="252"/>
    </row>
    <row r="209" spans="2:11" ht="38.25" customHeight="1" thickBot="1" x14ac:dyDescent="0.3">
      <c r="B209" s="301"/>
      <c r="C209" s="29" t="s">
        <v>10</v>
      </c>
      <c r="D209" s="96">
        <f>SUM(D206:D208)</f>
        <v>1216050.0031000001</v>
      </c>
      <c r="E209" s="96">
        <f>SUM(E206:E207)</f>
        <v>900000.54</v>
      </c>
      <c r="F209" s="96">
        <f>SUM(F206:F207)</f>
        <v>900000.54</v>
      </c>
      <c r="G209" s="366">
        <f>SUM(D209:F209)</f>
        <v>3016051.0831000004</v>
      </c>
      <c r="H209" s="97"/>
      <c r="I209" s="160"/>
      <c r="J209" s="252"/>
    </row>
    <row r="210" spans="2:11" ht="21.75" customHeight="1" thickBot="1" x14ac:dyDescent="0.3">
      <c r="B210" s="301"/>
      <c r="C210" s="2"/>
      <c r="D210" s="7"/>
      <c r="E210" s="7"/>
      <c r="F210" s="7"/>
      <c r="G210" s="7"/>
      <c r="H210" s="7"/>
      <c r="I210" s="161"/>
      <c r="J210" s="253"/>
    </row>
    <row r="211" spans="2:11" ht="49.7" customHeight="1" x14ac:dyDescent="0.25">
      <c r="B211" s="301"/>
      <c r="C211" s="219" t="s">
        <v>285</v>
      </c>
      <c r="D211" s="220">
        <f>H187+H180+H170+H160+H150+H138+H118+H108+H76+H66+H4+H86+H44+H34+H24+G199</f>
        <v>779697.84609999997</v>
      </c>
      <c r="E211" s="32"/>
      <c r="F211" s="32"/>
      <c r="G211" s="32"/>
      <c r="H211" s="167" t="s">
        <v>286</v>
      </c>
      <c r="I211" s="277">
        <f>SUM(I187,I180,I170,I160,I150,I138,I128,I118,I108,I96,I86,I76,I66,I54,I44,I34,I24)</f>
        <v>1781905.27</v>
      </c>
      <c r="J211" s="253"/>
    </row>
    <row r="212" spans="2:11" ht="28.5" customHeight="1" thickBot="1" x14ac:dyDescent="0.3">
      <c r="B212" s="301"/>
      <c r="C212" s="221" t="s">
        <v>287</v>
      </c>
      <c r="D212" s="222">
        <f>D211/G198</f>
        <v>0.27661225633801334</v>
      </c>
      <c r="E212" s="42"/>
      <c r="F212" s="42"/>
      <c r="G212" s="42"/>
      <c r="H212" s="168" t="s">
        <v>288</v>
      </c>
      <c r="I212" s="278">
        <f>I211/G198</f>
        <v>0.63216390782754639</v>
      </c>
    </row>
    <row r="213" spans="2:11" ht="30.6" customHeight="1" thickBot="1" x14ac:dyDescent="0.3">
      <c r="B213" s="301"/>
      <c r="C213" s="318"/>
      <c r="D213" s="319"/>
      <c r="E213" s="43"/>
      <c r="F213" s="43"/>
      <c r="G213" s="43"/>
    </row>
    <row r="214" spans="2:11" ht="45" customHeight="1" x14ac:dyDescent="0.25">
      <c r="B214" s="301"/>
      <c r="C214" s="98" t="s">
        <v>289</v>
      </c>
      <c r="D214" s="99">
        <f>SUM(D185:F186)*1.07</f>
        <v>240880.54</v>
      </c>
      <c r="E214" s="44"/>
      <c r="F214" s="44"/>
      <c r="G214" s="44"/>
      <c r="H214" s="280" t="s">
        <v>290</v>
      </c>
      <c r="I214" s="279">
        <f>G199*I212</f>
        <v>124733.36890000002</v>
      </c>
    </row>
    <row r="215" spans="2:11" ht="60.95" customHeight="1" x14ac:dyDescent="0.25">
      <c r="B215" s="301"/>
      <c r="C215" s="98" t="s">
        <v>291</v>
      </c>
      <c r="D215" s="150">
        <f>D214/G200</f>
        <v>7.9866200327222178E-2</v>
      </c>
      <c r="E215" s="44"/>
      <c r="F215" s="44"/>
      <c r="G215" s="44"/>
      <c r="H215" s="282" t="s">
        <v>292</v>
      </c>
      <c r="I215" s="283">
        <f>I211+I214</f>
        <v>1906638.6389000001</v>
      </c>
    </row>
    <row r="216" spans="2:11" ht="68.25" customHeight="1" thickBot="1" x14ac:dyDescent="0.3">
      <c r="B216" s="301"/>
      <c r="C216" s="306" t="s">
        <v>293</v>
      </c>
      <c r="D216" s="307"/>
      <c r="E216" s="33"/>
      <c r="F216" s="33"/>
      <c r="G216" s="33"/>
      <c r="H216" s="168" t="s">
        <v>294</v>
      </c>
      <c r="I216" s="281">
        <f>I215*D212</f>
        <v>527399.6159273677</v>
      </c>
    </row>
    <row r="217" spans="2:11" ht="55.5" customHeight="1" x14ac:dyDescent="0.25">
      <c r="B217" s="301"/>
      <c r="K217" s="37"/>
    </row>
    <row r="218" spans="2:11" ht="42.75" customHeight="1" x14ac:dyDescent="0.25">
      <c r="B218" s="301"/>
    </row>
    <row r="219" spans="2:11" ht="21.75" customHeight="1" x14ac:dyDescent="0.25">
      <c r="B219" s="301"/>
    </row>
    <row r="220" spans="2:11" ht="21.75" customHeight="1" x14ac:dyDescent="0.25">
      <c r="B220" s="301"/>
    </row>
    <row r="221" spans="2:11" ht="23.25" customHeight="1" x14ac:dyDescent="0.25">
      <c r="B221" s="301"/>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19:J119"/>
    <mergeCell ref="C129:J129"/>
    <mergeCell ref="G204:G205"/>
    <mergeCell ref="H204:H205"/>
    <mergeCell ref="C213:D213"/>
    <mergeCell ref="C140:J140"/>
    <mergeCell ref="C151:J151"/>
    <mergeCell ref="C141:J141"/>
    <mergeCell ref="C161:J161"/>
    <mergeCell ref="C195:D195"/>
    <mergeCell ref="C171:J171"/>
    <mergeCell ref="B207:B221"/>
    <mergeCell ref="C203:H203"/>
    <mergeCell ref="C216:D216"/>
    <mergeCell ref="C196:C197"/>
    <mergeCell ref="G196:G197"/>
    <mergeCell ref="B6:M6"/>
    <mergeCell ref="B2:E2"/>
    <mergeCell ref="B9:H9"/>
    <mergeCell ref="C25:J25"/>
    <mergeCell ref="C15:J15"/>
    <mergeCell ref="C14:J14"/>
    <mergeCell ref="C109:J109"/>
    <mergeCell ref="C87:J87"/>
    <mergeCell ref="C98:J98"/>
    <mergeCell ref="C35:J35"/>
    <mergeCell ref="C56:J56"/>
    <mergeCell ref="C57:J57"/>
    <mergeCell ref="C67:J67"/>
    <mergeCell ref="C77:J77"/>
    <mergeCell ref="C99:J99"/>
    <mergeCell ref="C45:J45"/>
  </mergeCells>
  <conditionalFormatting sqref="D212">
    <cfRule type="cellIs" dxfId="40" priority="45" operator="lessThan">
      <formula>0.15</formula>
    </cfRule>
  </conditionalFormatting>
  <conditionalFormatting sqref="D215">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98:J98 C14:J14 C56:J56 C140:J140" xr:uid="{00000000-0002-0000-0000-000002000000}"/>
    <dataValidation allowBlank="1" showInputMessage="1" showErrorMessage="1" prompt="Insert *text* description of Output here" sqref="C171 C15 C25 C45 C35 C57 C67 C87 C77 C99 C119 C129 C109 C141 C151 C161" xr:uid="{00000000-0002-0000-0000-000003000000}"/>
    <dataValidation allowBlank="1" showInputMessage="1" showErrorMessage="1" prompt="Insert *text* description of Activity here" sqref="C88 C16 C26 C46 C36 C172 C58 C68 C78 C100 C120 C130 C110 C142 C152 C16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856B1-361F-4C70-8DC7-06E6D821DCC9}">
  <sheetPr>
    <tabColor theme="0"/>
  </sheetPr>
  <dimension ref="C16:C202"/>
  <sheetViews>
    <sheetView topLeftCell="A100" workbookViewId="0">
      <selection activeCell="C119" sqref="C119"/>
    </sheetView>
  </sheetViews>
  <sheetFormatPr defaultRowHeight="15" x14ac:dyDescent="0.25"/>
  <cols>
    <col min="3" max="3" width="22.42578125" style="36" customWidth="1"/>
  </cols>
  <sheetData>
    <row r="16" spans="3:3" x14ac:dyDescent="0.25">
      <c r="C16" s="284">
        <f>'1) Tableau budgétaire 1'!M16*'1) Tableau budgétaire 1'!H16</f>
        <v>1200</v>
      </c>
    </row>
    <row r="17" spans="3:3" x14ac:dyDescent="0.25">
      <c r="C17" s="284">
        <f>'1) Tableau budgétaire 1'!M17*'1) Tableau budgétaire 1'!H17</f>
        <v>36369.743999999999</v>
      </c>
    </row>
    <row r="18" spans="3:3" x14ac:dyDescent="0.25">
      <c r="C18" s="284">
        <f>'1) Tableau budgétaire 1'!M18*'1) Tableau budgétaire 1'!H18</f>
        <v>300</v>
      </c>
    </row>
    <row r="19" spans="3:3" x14ac:dyDescent="0.25">
      <c r="C19" s="284">
        <f>'1) Tableau budgétaire 1'!M19*'1) Tableau budgétaire 1'!H19</f>
        <v>0</v>
      </c>
    </row>
    <row r="20" spans="3:3" x14ac:dyDescent="0.25">
      <c r="C20" s="284">
        <f>'1) Tableau budgétaire 1'!M20*'1) Tableau budgétaire 1'!H20</f>
        <v>0</v>
      </c>
    </row>
    <row r="21" spans="3:3" x14ac:dyDescent="0.25">
      <c r="C21" s="284">
        <f>'1) Tableau budgétaire 1'!M21*'1) Tableau budgétaire 1'!H21</f>
        <v>0</v>
      </c>
    </row>
    <row r="22" spans="3:3" x14ac:dyDescent="0.25">
      <c r="C22" s="284">
        <f>'1) Tableau budgétaire 1'!M22*'1) Tableau budgétaire 1'!H22</f>
        <v>0</v>
      </c>
    </row>
    <row r="23" spans="3:3" x14ac:dyDescent="0.25">
      <c r="C23" s="284">
        <f>'1) Tableau budgétaire 1'!M23*'1) Tableau budgétaire 1'!H23</f>
        <v>0</v>
      </c>
    </row>
    <row r="24" spans="3:3" x14ac:dyDescent="0.25">
      <c r="C24" s="284"/>
    </row>
    <row r="25" spans="3:3" x14ac:dyDescent="0.25">
      <c r="C25" s="284">
        <f>'1) Tableau budgétaire 1'!M25*'1) Tableau budgétaire 1'!H25</f>
        <v>0</v>
      </c>
    </row>
    <row r="26" spans="3:3" x14ac:dyDescent="0.25">
      <c r="C26" s="284">
        <f>'1) Tableau budgétaire 1'!M26*'1) Tableau budgétaire 1'!H26</f>
        <v>4200</v>
      </c>
    </row>
    <row r="27" spans="3:3" x14ac:dyDescent="0.25">
      <c r="C27" s="284">
        <f>'1) Tableau budgétaire 1'!M27*'1) Tableau budgétaire 1'!H27</f>
        <v>5600</v>
      </c>
    </row>
    <row r="28" spans="3:3" x14ac:dyDescent="0.25">
      <c r="C28" s="284">
        <f>'1) Tableau budgétaire 1'!M28*'1) Tableau budgétaire 1'!H28</f>
        <v>1800</v>
      </c>
    </row>
    <row r="29" spans="3:3" x14ac:dyDescent="0.25">
      <c r="C29" s="284">
        <f>'1) Tableau budgétaire 1'!M29*'1) Tableau budgétaire 1'!H29</f>
        <v>12800</v>
      </c>
    </row>
    <row r="30" spans="3:3" x14ac:dyDescent="0.25">
      <c r="C30" s="284">
        <f>'1) Tableau budgétaire 1'!M30*'1) Tableau budgétaire 1'!H30</f>
        <v>1936</v>
      </c>
    </row>
    <row r="31" spans="3:3" x14ac:dyDescent="0.25">
      <c r="C31" s="284">
        <f>'1) Tableau budgétaire 1'!M31*'1) Tableau budgétaire 1'!H31</f>
        <v>1200</v>
      </c>
    </row>
    <row r="32" spans="3:3" x14ac:dyDescent="0.25">
      <c r="C32" s="284">
        <f>'1) Tableau budgétaire 1'!M32*'1) Tableau budgétaire 1'!H32</f>
        <v>0</v>
      </c>
    </row>
    <row r="33" spans="3:3" x14ac:dyDescent="0.25">
      <c r="C33" s="284">
        <f>'1) Tableau budgétaire 1'!M33*'1) Tableau budgétaire 1'!H33</f>
        <v>0</v>
      </c>
    </row>
    <row r="34" spans="3:3" x14ac:dyDescent="0.25">
      <c r="C34" s="284"/>
    </row>
    <row r="35" spans="3:3" x14ac:dyDescent="0.25">
      <c r="C35" s="284">
        <f>'1) Tableau budgétaire 1'!M35*'1) Tableau budgétaire 1'!H35</f>
        <v>0</v>
      </c>
    </row>
    <row r="36" spans="3:3" x14ac:dyDescent="0.25">
      <c r="C36" s="284">
        <f>'1) Tableau budgétaire 1'!M36*'1) Tableau budgétaire 1'!H36</f>
        <v>9600</v>
      </c>
    </row>
    <row r="37" spans="3:3" x14ac:dyDescent="0.25">
      <c r="C37" s="284">
        <f>'1) Tableau budgétaire 1'!M37*'1) Tableau budgétaire 1'!H37</f>
        <v>8800</v>
      </c>
    </row>
    <row r="38" spans="3:3" x14ac:dyDescent="0.25">
      <c r="C38" s="284">
        <f>'1) Tableau budgétaire 1'!M38*'1) Tableau budgétaire 1'!H38</f>
        <v>9800</v>
      </c>
    </row>
    <row r="39" spans="3:3" x14ac:dyDescent="0.25">
      <c r="C39" s="284">
        <f>'1) Tableau budgétaire 1'!M39*'1) Tableau budgétaire 1'!H39</f>
        <v>0</v>
      </c>
    </row>
    <row r="40" spans="3:3" x14ac:dyDescent="0.25">
      <c r="C40" s="284">
        <f>'1) Tableau budgétaire 1'!M40*'1) Tableau budgétaire 1'!H40</f>
        <v>0</v>
      </c>
    </row>
    <row r="41" spans="3:3" x14ac:dyDescent="0.25">
      <c r="C41" s="284">
        <f>'1) Tableau budgétaire 1'!M41*'1) Tableau budgétaire 1'!H41</f>
        <v>0</v>
      </c>
    </row>
    <row r="42" spans="3:3" x14ac:dyDescent="0.25">
      <c r="C42" s="284">
        <f>'1) Tableau budgétaire 1'!M42*'1) Tableau budgétaire 1'!H42</f>
        <v>0</v>
      </c>
    </row>
    <row r="43" spans="3:3" x14ac:dyDescent="0.25">
      <c r="C43" s="284">
        <f>'1) Tableau budgétaire 1'!M43*'1) Tableau budgétaire 1'!H43</f>
        <v>0</v>
      </c>
    </row>
    <row r="44" spans="3:3" x14ac:dyDescent="0.25">
      <c r="C44" s="284"/>
    </row>
    <row r="45" spans="3:3" x14ac:dyDescent="0.25">
      <c r="C45" s="284">
        <f>'1) Tableau budgétaire 1'!M45*'1) Tableau budgétaire 1'!H45</f>
        <v>0</v>
      </c>
    </row>
    <row r="46" spans="3:3" x14ac:dyDescent="0.25">
      <c r="C46" s="284">
        <f>'1) Tableau budgétaire 1'!M46*'1) Tableau budgétaire 1'!H46</f>
        <v>0</v>
      </c>
    </row>
    <row r="47" spans="3:3" x14ac:dyDescent="0.25">
      <c r="C47" s="284">
        <f>'1) Tableau budgétaire 1'!M47*'1) Tableau budgétaire 1'!H47</f>
        <v>0</v>
      </c>
    </row>
    <row r="48" spans="3:3" x14ac:dyDescent="0.25">
      <c r="C48" s="284">
        <f>'1) Tableau budgétaire 1'!M48*'1) Tableau budgétaire 1'!H48</f>
        <v>0</v>
      </c>
    </row>
    <row r="49" spans="3:3" x14ac:dyDescent="0.25">
      <c r="C49" s="284">
        <f>'1) Tableau budgétaire 1'!M49*'1) Tableau budgétaire 1'!H49</f>
        <v>0</v>
      </c>
    </row>
    <row r="50" spans="3:3" x14ac:dyDescent="0.25">
      <c r="C50" s="284">
        <f>'1) Tableau budgétaire 1'!M50*'1) Tableau budgétaire 1'!H50</f>
        <v>0</v>
      </c>
    </row>
    <row r="51" spans="3:3" x14ac:dyDescent="0.25">
      <c r="C51" s="284">
        <f>'1) Tableau budgétaire 1'!M51*'1) Tableau budgétaire 1'!H51</f>
        <v>0</v>
      </c>
    </row>
    <row r="52" spans="3:3" x14ac:dyDescent="0.25">
      <c r="C52" s="284">
        <f>'1) Tableau budgétaire 1'!M52*'1) Tableau budgétaire 1'!H52</f>
        <v>0</v>
      </c>
    </row>
    <row r="53" spans="3:3" x14ac:dyDescent="0.25">
      <c r="C53" s="284">
        <f>'1) Tableau budgétaire 1'!M53*'1) Tableau budgétaire 1'!H53</f>
        <v>0</v>
      </c>
    </row>
    <row r="54" spans="3:3" x14ac:dyDescent="0.25">
      <c r="C54" s="284">
        <f>'1) Tableau budgétaire 1'!M54*'1) Tableau budgétaire 1'!H54</f>
        <v>0</v>
      </c>
    </row>
    <row r="55" spans="3:3" x14ac:dyDescent="0.25">
      <c r="C55" s="284">
        <f>'1) Tableau budgétaire 1'!M55*'1) Tableau budgétaire 1'!H55</f>
        <v>0</v>
      </c>
    </row>
    <row r="56" spans="3:3" x14ac:dyDescent="0.25">
      <c r="C56" s="284">
        <f>'1) Tableau budgétaire 1'!M56*'1) Tableau budgétaire 1'!H56</f>
        <v>0</v>
      </c>
    </row>
    <row r="57" spans="3:3" x14ac:dyDescent="0.25">
      <c r="C57" s="284">
        <f>'1) Tableau budgétaire 1'!M57*'1) Tableau budgétaire 1'!H57</f>
        <v>0</v>
      </c>
    </row>
    <row r="58" spans="3:3" x14ac:dyDescent="0.25">
      <c r="C58" s="284">
        <f>'1) Tableau budgétaire 1'!M58*'1) Tableau budgétaire 1'!H58</f>
        <v>6481.2000000000007</v>
      </c>
    </row>
    <row r="59" spans="3:3" x14ac:dyDescent="0.25">
      <c r="C59" s="284">
        <f>'1) Tableau budgétaire 1'!M59*'1) Tableau budgétaire 1'!H59</f>
        <v>15928.65</v>
      </c>
    </row>
    <row r="60" spans="3:3" x14ac:dyDescent="0.25">
      <c r="C60" s="284">
        <f>'1) Tableau budgétaire 1'!M60*'1) Tableau budgétaire 1'!H60</f>
        <v>15750</v>
      </c>
    </row>
    <row r="61" spans="3:3" x14ac:dyDescent="0.25">
      <c r="C61" s="284">
        <f>'1) Tableau budgétaire 1'!M61*'1) Tableau budgétaire 1'!H61</f>
        <v>0</v>
      </c>
    </row>
    <row r="62" spans="3:3" x14ac:dyDescent="0.25">
      <c r="C62" s="284">
        <f>'1) Tableau budgétaire 1'!M62*'1) Tableau budgétaire 1'!H62</f>
        <v>0</v>
      </c>
    </row>
    <row r="63" spans="3:3" x14ac:dyDescent="0.25">
      <c r="C63" s="284">
        <f>'1) Tableau budgétaire 1'!M63*'1) Tableau budgétaire 1'!H63</f>
        <v>0</v>
      </c>
    </row>
    <row r="64" spans="3:3" x14ac:dyDescent="0.25">
      <c r="C64" s="284">
        <f>'1) Tableau budgétaire 1'!M64*'1) Tableau budgétaire 1'!H64</f>
        <v>0</v>
      </c>
    </row>
    <row r="65" spans="3:3" x14ac:dyDescent="0.25">
      <c r="C65" s="284">
        <f>'1) Tableau budgétaire 1'!M65*'1) Tableau budgétaire 1'!H65</f>
        <v>0</v>
      </c>
    </row>
    <row r="66" spans="3:3" x14ac:dyDescent="0.25">
      <c r="C66" s="284"/>
    </row>
    <row r="67" spans="3:3" x14ac:dyDescent="0.25">
      <c r="C67" s="284">
        <f>'1) Tableau budgétaire 1'!M67*'1) Tableau budgétaire 1'!H67</f>
        <v>0</v>
      </c>
    </row>
    <row r="68" spans="3:3" x14ac:dyDescent="0.25">
      <c r="C68" s="284">
        <f>'1) Tableau budgétaire 1'!M68*'1) Tableau budgétaire 1'!H68</f>
        <v>4353.3</v>
      </c>
    </row>
    <row r="69" spans="3:3" x14ac:dyDescent="0.25">
      <c r="C69" s="284">
        <f>'1) Tableau budgétaire 1'!M69*'1) Tableau budgétaire 1'!H69</f>
        <v>0</v>
      </c>
    </row>
    <row r="70" spans="3:3" x14ac:dyDescent="0.25">
      <c r="C70" s="284">
        <f>'1) Tableau budgétaire 1'!M70*'1) Tableau budgétaire 1'!H70</f>
        <v>0</v>
      </c>
    </row>
    <row r="71" spans="3:3" x14ac:dyDescent="0.25">
      <c r="C71" s="284">
        <f>'1) Tableau budgétaire 1'!M71*'1) Tableau budgétaire 1'!H71</f>
        <v>0</v>
      </c>
    </row>
    <row r="72" spans="3:3" x14ac:dyDescent="0.25">
      <c r="C72" s="284">
        <f>'1) Tableau budgétaire 1'!M72*'1) Tableau budgétaire 1'!H72</f>
        <v>0</v>
      </c>
    </row>
    <row r="73" spans="3:3" x14ac:dyDescent="0.25">
      <c r="C73" s="284">
        <f>'1) Tableau budgétaire 1'!M73*'1) Tableau budgétaire 1'!H73</f>
        <v>0</v>
      </c>
    </row>
    <row r="74" spans="3:3" x14ac:dyDescent="0.25">
      <c r="C74" s="284">
        <f>'1) Tableau budgétaire 1'!M74*'1) Tableau budgétaire 1'!H74</f>
        <v>0</v>
      </c>
    </row>
    <row r="75" spans="3:3" x14ac:dyDescent="0.25">
      <c r="C75" s="284">
        <f>'1) Tableau budgétaire 1'!M75*'1) Tableau budgétaire 1'!H75</f>
        <v>0</v>
      </c>
    </row>
    <row r="76" spans="3:3" x14ac:dyDescent="0.25">
      <c r="C76" s="284"/>
    </row>
    <row r="77" spans="3:3" x14ac:dyDescent="0.25">
      <c r="C77" s="284">
        <f>'1) Tableau budgétaire 1'!M77*'1) Tableau budgétaire 1'!H77</f>
        <v>0</v>
      </c>
    </row>
    <row r="78" spans="3:3" x14ac:dyDescent="0.25">
      <c r="C78" s="284">
        <f>'1) Tableau budgétaire 1'!M78*'1) Tableau budgétaire 1'!H78</f>
        <v>35750</v>
      </c>
    </row>
    <row r="79" spans="3:3" x14ac:dyDescent="0.25">
      <c r="C79" s="284">
        <f>'1) Tableau budgétaire 1'!M79*'1) Tableau budgétaire 1'!H79</f>
        <v>3213.2999999999997</v>
      </c>
    </row>
    <row r="80" spans="3:3" x14ac:dyDescent="0.25">
      <c r="C80" s="284">
        <f>'1) Tableau budgétaire 1'!M80*'1) Tableau budgétaire 1'!H80</f>
        <v>0</v>
      </c>
    </row>
    <row r="81" spans="3:3" x14ac:dyDescent="0.25">
      <c r="C81" s="284">
        <f>'1) Tableau budgétaire 1'!M81*'1) Tableau budgétaire 1'!H81</f>
        <v>0</v>
      </c>
    </row>
    <row r="82" spans="3:3" x14ac:dyDescent="0.25">
      <c r="C82" s="284">
        <f>'1) Tableau budgétaire 1'!M82*'1) Tableau budgétaire 1'!H82</f>
        <v>0</v>
      </c>
    </row>
    <row r="83" spans="3:3" x14ac:dyDescent="0.25">
      <c r="C83" s="284">
        <f>'1) Tableau budgétaire 1'!M83*'1) Tableau budgétaire 1'!H83</f>
        <v>0</v>
      </c>
    </row>
    <row r="84" spans="3:3" x14ac:dyDescent="0.25">
      <c r="C84" s="284">
        <f>'1) Tableau budgétaire 1'!M84*'1) Tableau budgétaire 1'!H84</f>
        <v>0</v>
      </c>
    </row>
    <row r="85" spans="3:3" x14ac:dyDescent="0.25">
      <c r="C85" s="284">
        <f>'1) Tableau budgétaire 1'!M85*'1) Tableau budgétaire 1'!H85</f>
        <v>0</v>
      </c>
    </row>
    <row r="86" spans="3:3" x14ac:dyDescent="0.25">
      <c r="C86" s="284"/>
    </row>
    <row r="87" spans="3:3" x14ac:dyDescent="0.25">
      <c r="C87" s="284">
        <f>'1) Tableau budgétaire 1'!M87*'1) Tableau budgétaire 1'!H87</f>
        <v>0</v>
      </c>
    </row>
    <row r="88" spans="3:3" x14ac:dyDescent="0.25">
      <c r="C88" s="284">
        <f>'1) Tableau budgétaire 1'!M88*'1) Tableau budgétaire 1'!H88</f>
        <v>0</v>
      </c>
    </row>
    <row r="89" spans="3:3" x14ac:dyDescent="0.25">
      <c r="C89" s="284">
        <f>'1) Tableau budgétaire 1'!M89*'1) Tableau budgétaire 1'!H89</f>
        <v>0</v>
      </c>
    </row>
    <row r="90" spans="3:3" x14ac:dyDescent="0.25">
      <c r="C90" s="284">
        <f>'1) Tableau budgétaire 1'!M90*'1) Tableau budgétaire 1'!H90</f>
        <v>0</v>
      </c>
    </row>
    <row r="91" spans="3:3" x14ac:dyDescent="0.25">
      <c r="C91" s="284">
        <f>'1) Tableau budgétaire 1'!M91*'1) Tableau budgétaire 1'!H91</f>
        <v>0</v>
      </c>
    </row>
    <row r="92" spans="3:3" x14ac:dyDescent="0.25">
      <c r="C92" s="284">
        <f>'1) Tableau budgétaire 1'!M92*'1) Tableau budgétaire 1'!H92</f>
        <v>0</v>
      </c>
    </row>
    <row r="93" spans="3:3" x14ac:dyDescent="0.25">
      <c r="C93" s="284">
        <f>'1) Tableau budgétaire 1'!M93*'1) Tableau budgétaire 1'!H93</f>
        <v>0</v>
      </c>
    </row>
    <row r="94" spans="3:3" x14ac:dyDescent="0.25">
      <c r="C94" s="284">
        <f>'1) Tableau budgétaire 1'!M94*'1) Tableau budgétaire 1'!H94</f>
        <v>0</v>
      </c>
    </row>
    <row r="95" spans="3:3" x14ac:dyDescent="0.25">
      <c r="C95" s="284">
        <f>'1) Tableau budgétaire 1'!M95*'1) Tableau budgétaire 1'!H95</f>
        <v>0</v>
      </c>
    </row>
    <row r="96" spans="3:3" x14ac:dyDescent="0.25">
      <c r="C96" s="284">
        <f>'1) Tableau budgétaire 1'!M96*'1) Tableau budgétaire 1'!H96</f>
        <v>0</v>
      </c>
    </row>
    <row r="97" spans="3:3" x14ac:dyDescent="0.25">
      <c r="C97" s="284">
        <f>'1) Tableau budgétaire 1'!M97*'1) Tableau budgétaire 1'!H97</f>
        <v>0</v>
      </c>
    </row>
    <row r="98" spans="3:3" x14ac:dyDescent="0.25">
      <c r="C98" s="284">
        <f>'1) Tableau budgétaire 1'!M98*'1) Tableau budgétaire 1'!H98</f>
        <v>0</v>
      </c>
    </row>
    <row r="99" spans="3:3" x14ac:dyDescent="0.25">
      <c r="C99" s="284">
        <f>'1) Tableau budgétaire 1'!M99*'1) Tableau budgétaire 1'!H99</f>
        <v>0</v>
      </c>
    </row>
    <row r="100" spans="3:3" x14ac:dyDescent="0.25">
      <c r="C100" s="284">
        <f>'1) Tableau budgétaire 1'!M100*'1) Tableau budgétaire 1'!H100</f>
        <v>2000</v>
      </c>
    </row>
    <row r="101" spans="3:3" x14ac:dyDescent="0.25">
      <c r="C101" s="284">
        <f>'1) Tableau budgétaire 1'!M101*'1) Tableau budgétaire 1'!H101</f>
        <v>83517.392999999996</v>
      </c>
    </row>
    <row r="102" spans="3:3" x14ac:dyDescent="0.25">
      <c r="C102" s="284">
        <f>'1) Tableau budgétaire 1'!M102*'1) Tableau budgétaire 1'!H102</f>
        <v>41783.4</v>
      </c>
    </row>
    <row r="110" spans="3:3" x14ac:dyDescent="0.25">
      <c r="C110" s="284">
        <f>'1) Tableau budgétaire 1'!M110*'1) Tableau budgétaire 1'!H110</f>
        <v>0</v>
      </c>
    </row>
    <row r="111" spans="3:3" x14ac:dyDescent="0.25">
      <c r="C111" s="284">
        <f>'1) Tableau budgétaire 1'!M111*'1) Tableau budgétaire 1'!H111</f>
        <v>0</v>
      </c>
    </row>
    <row r="112" spans="3:3" x14ac:dyDescent="0.25">
      <c r="C112" s="284">
        <f>'1) Tableau budgétaire 1'!M112*'1) Tableau budgétaire 1'!H112</f>
        <v>10500</v>
      </c>
    </row>
    <row r="118" spans="3:3" x14ac:dyDescent="0.25">
      <c r="C118" s="284">
        <f>SUM(C16:C117)</f>
        <v>312882.98699999996</v>
      </c>
    </row>
    <row r="142" spans="3:3" x14ac:dyDescent="0.25">
      <c r="C142" s="284">
        <f>'1) Tableau budgétaire 1'!M142*'1) Tableau budgétaire 1'!H142</f>
        <v>25240</v>
      </c>
    </row>
    <row r="143" spans="3:3" x14ac:dyDescent="0.25">
      <c r="C143" s="284">
        <f>'1) Tableau budgétaire 1'!M143*'1) Tableau budgétaire 1'!H143</f>
        <v>1000</v>
      </c>
    </row>
    <row r="144" spans="3:3" x14ac:dyDescent="0.25">
      <c r="C144" s="284">
        <f>'1) Tableau budgétaire 1'!M144*'1) Tableau budgétaire 1'!H144</f>
        <v>6322.3</v>
      </c>
    </row>
    <row r="145" spans="3:3" x14ac:dyDescent="0.25">
      <c r="C145" s="284">
        <f>'1) Tableau budgétaire 1'!M145*'1) Tableau budgétaire 1'!H145</f>
        <v>9500</v>
      </c>
    </row>
    <row r="147" spans="3:3" x14ac:dyDescent="0.25">
      <c r="C147" s="36" t="s">
        <v>105</v>
      </c>
    </row>
    <row r="152" spans="3:3" x14ac:dyDescent="0.25">
      <c r="C152" s="284">
        <f>'1) Tableau budgétaire 1'!M152*'1) Tableau budgétaire 1'!H152</f>
        <v>6946.3</v>
      </c>
    </row>
    <row r="153" spans="3:3" x14ac:dyDescent="0.25">
      <c r="C153" s="284">
        <f>'1) Tableau budgétaire 1'!M153*'1) Tableau budgétaire 1'!H153</f>
        <v>0</v>
      </c>
    </row>
    <row r="162" spans="3:3" x14ac:dyDescent="0.25">
      <c r="C162" s="284">
        <f>'1) Tableau budgétaire 1'!M162*'1) Tableau budgétaire 1'!H162</f>
        <v>4790.2</v>
      </c>
    </row>
    <row r="163" spans="3:3" x14ac:dyDescent="0.25">
      <c r="C163" s="284">
        <f>'1) Tableau budgétaire 1'!M163*'1) Tableau budgétaire 1'!H163</f>
        <v>7425</v>
      </c>
    </row>
    <row r="164" spans="3:3" x14ac:dyDescent="0.25">
      <c r="C164" s="284">
        <f>'1) Tableau budgétaire 1'!M164*'1) Tableau budgétaire 1'!H164</f>
        <v>9300</v>
      </c>
    </row>
    <row r="202" spans="3:3" x14ac:dyDescent="0.25">
      <c r="C202"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57"/>
  <sheetViews>
    <sheetView showGridLines="0" showZeros="0" topLeftCell="A208" zoomScale="70" zoomScaleNormal="70" workbookViewId="0">
      <selection activeCell="D18" sqref="D18"/>
    </sheetView>
  </sheetViews>
  <sheetFormatPr defaultColWidth="11.42578125" defaultRowHeight="15.75" x14ac:dyDescent="0.25"/>
  <cols>
    <col min="1" max="1" width="4.42578125" style="49" customWidth="1"/>
    <col min="2" max="2" width="3.42578125" style="49" customWidth="1"/>
    <col min="3" max="3" width="51.42578125" style="49" customWidth="1"/>
    <col min="4" max="4" width="34.42578125" style="51" bestFit="1" customWidth="1"/>
    <col min="5" max="6" width="30.42578125" style="51" bestFit="1" customWidth="1"/>
    <col min="7" max="7" width="22.140625" style="49" customWidth="1"/>
    <col min="8" max="8" width="24.85546875" style="49" customWidth="1"/>
    <col min="9" max="9" width="16.85546875" style="49" customWidth="1"/>
    <col min="10" max="10" width="19.42578125" style="49" customWidth="1"/>
    <col min="11" max="11" width="19" style="49" customWidth="1"/>
    <col min="12" max="12" width="26" style="49" customWidth="1"/>
    <col min="13" max="13" width="21.140625" style="49" customWidth="1"/>
    <col min="14" max="14" width="7" style="49" customWidth="1"/>
    <col min="15" max="15" width="24.42578125" style="49" customWidth="1"/>
    <col min="16" max="16" width="26.42578125" style="49" customWidth="1"/>
    <col min="17" max="17" width="30.140625" style="49" customWidth="1"/>
    <col min="18" max="18" width="33" style="49" customWidth="1"/>
    <col min="19" max="20" width="22.5703125" style="49" customWidth="1"/>
    <col min="21" max="21" width="23.42578125" style="49" customWidth="1"/>
    <col min="22" max="22" width="32.140625" style="49" customWidth="1"/>
    <col min="23" max="23" width="11.42578125" style="49" customWidth="1"/>
    <col min="24" max="24" width="17.5703125" style="49" customWidth="1"/>
    <col min="25" max="25" width="26.42578125" style="49" customWidth="1"/>
    <col min="26" max="26" width="22.42578125" style="49" customWidth="1"/>
    <col min="27" max="27" width="29.5703125" style="49" customWidth="1"/>
    <col min="28" max="28" width="23.42578125" style="49" customWidth="1"/>
    <col min="29" max="29" width="18.42578125" style="49" customWidth="1"/>
    <col min="30" max="30" width="17.42578125" style="49" customWidth="1"/>
    <col min="31" max="31" width="25.140625" style="49" customWidth="1"/>
    <col min="32" max="16384" width="11.42578125" style="49"/>
  </cols>
  <sheetData>
    <row r="1" spans="2:13" ht="24" customHeight="1" x14ac:dyDescent="0.25">
      <c r="L1" s="19"/>
      <c r="M1" s="5"/>
    </row>
    <row r="2" spans="2:13" ht="46.5" x14ac:dyDescent="0.7">
      <c r="C2" s="296" t="s">
        <v>0</v>
      </c>
      <c r="D2" s="296"/>
      <c r="E2" s="296"/>
      <c r="F2" s="296"/>
      <c r="G2" s="34"/>
      <c r="H2" s="35"/>
      <c r="I2" s="35"/>
      <c r="L2" s="19"/>
      <c r="M2" s="5"/>
    </row>
    <row r="3" spans="2:13" ht="24" customHeight="1" x14ac:dyDescent="0.25">
      <c r="C3" s="38"/>
      <c r="D3" s="36"/>
      <c r="E3" s="36"/>
      <c r="F3" s="36"/>
      <c r="G3" s="36"/>
      <c r="H3" s="36"/>
      <c r="I3" s="36"/>
      <c r="L3" s="19"/>
      <c r="M3" s="5"/>
    </row>
    <row r="4" spans="2:13" ht="24" customHeight="1" thickBot="1" x14ac:dyDescent="0.3">
      <c r="C4" s="38"/>
      <c r="D4" s="36"/>
      <c r="E4" s="36"/>
      <c r="F4" s="36"/>
      <c r="G4" s="36"/>
      <c r="H4" s="36"/>
      <c r="I4" s="36"/>
      <c r="L4" s="19"/>
      <c r="M4" s="5"/>
    </row>
    <row r="5" spans="2:13" ht="41.25" customHeight="1" x14ac:dyDescent="0.55000000000000004">
      <c r="C5" s="334" t="s">
        <v>295</v>
      </c>
      <c r="D5" s="335"/>
      <c r="E5" s="335"/>
      <c r="F5" s="335"/>
      <c r="G5" s="336"/>
      <c r="H5" s="133"/>
      <c r="I5" s="133"/>
      <c r="J5" s="134"/>
      <c r="K5" s="5"/>
    </row>
    <row r="6" spans="2:13" ht="24" customHeight="1" x14ac:dyDescent="0.25">
      <c r="C6" s="322" t="s">
        <v>296</v>
      </c>
      <c r="D6" s="323"/>
      <c r="E6" s="323"/>
      <c r="F6" s="323"/>
      <c r="G6" s="323"/>
      <c r="H6" s="323"/>
      <c r="I6" s="323"/>
      <c r="J6" s="324"/>
      <c r="K6" s="5"/>
    </row>
    <row r="7" spans="2:13" ht="24" customHeight="1" x14ac:dyDescent="0.25">
      <c r="C7" s="322"/>
      <c r="D7" s="323"/>
      <c r="E7" s="323"/>
      <c r="F7" s="323"/>
      <c r="G7" s="323"/>
      <c r="H7" s="323"/>
      <c r="I7" s="323"/>
      <c r="J7" s="324"/>
      <c r="K7" s="5"/>
    </row>
    <row r="8" spans="2:13" ht="24" customHeight="1" x14ac:dyDescent="0.25">
      <c r="C8" s="322"/>
      <c r="D8" s="323"/>
      <c r="E8" s="323"/>
      <c r="F8" s="323"/>
      <c r="G8" s="323"/>
      <c r="H8" s="323"/>
      <c r="I8" s="323"/>
      <c r="J8" s="324"/>
      <c r="K8" s="5"/>
    </row>
    <row r="9" spans="2:13" ht="10.5" customHeight="1" thickBot="1" x14ac:dyDescent="0.3">
      <c r="C9" s="325"/>
      <c r="D9" s="326"/>
      <c r="E9" s="326"/>
      <c r="F9" s="326"/>
      <c r="G9" s="326"/>
      <c r="H9" s="326"/>
      <c r="I9" s="326"/>
      <c r="J9" s="327"/>
      <c r="L9" s="19"/>
      <c r="M9" s="5"/>
    </row>
    <row r="10" spans="2:13" ht="24" customHeight="1" thickBot="1" x14ac:dyDescent="0.3">
      <c r="C10" s="121"/>
      <c r="D10" s="119"/>
      <c r="E10" s="119"/>
      <c r="F10" s="119"/>
      <c r="G10" s="120"/>
      <c r="H10" s="120"/>
      <c r="I10" s="120"/>
      <c r="J10" s="120"/>
      <c r="L10" s="19"/>
      <c r="M10" s="5"/>
    </row>
    <row r="11" spans="2:13" ht="59.25" customHeight="1" thickBot="1" x14ac:dyDescent="0.45">
      <c r="C11" s="297" t="s">
        <v>297</v>
      </c>
      <c r="D11" s="298"/>
      <c r="E11" s="298"/>
      <c r="F11" s="299"/>
      <c r="H11" s="122"/>
      <c r="L11" s="19"/>
      <c r="M11" s="5"/>
    </row>
    <row r="12" spans="2:13" ht="24" customHeight="1" x14ac:dyDescent="0.25">
      <c r="C12" s="46"/>
      <c r="D12" s="46"/>
      <c r="E12" s="46"/>
      <c r="F12" s="46"/>
      <c r="L12" s="19"/>
      <c r="M12" s="5"/>
    </row>
    <row r="13" spans="2:13" ht="40.700000000000003" customHeight="1" x14ac:dyDescent="0.25">
      <c r="C13" s="46"/>
      <c r="D13" s="20" t="s">
        <v>298</v>
      </c>
      <c r="E13" s="20" t="s">
        <v>299</v>
      </c>
      <c r="F13" s="20" t="s">
        <v>300</v>
      </c>
      <c r="G13" s="314" t="s">
        <v>10</v>
      </c>
      <c r="L13" s="19"/>
      <c r="M13" s="5"/>
    </row>
    <row r="14" spans="2:13" ht="24" customHeight="1" x14ac:dyDescent="0.25">
      <c r="C14" s="46"/>
      <c r="D14" s="100" t="str">
        <f>'1) Tableau budgétaire 1'!D13</f>
        <v>UNHCR</v>
      </c>
      <c r="E14" s="100" t="str">
        <f>'1) Tableau budgétaire 1'!E13</f>
        <v>UNFPA</v>
      </c>
      <c r="F14" s="100" t="str">
        <f>'1) Tableau budgétaire 1'!F13</f>
        <v xml:space="preserve">FAO </v>
      </c>
      <c r="G14" s="315"/>
      <c r="L14" s="19"/>
      <c r="M14" s="5"/>
    </row>
    <row r="15" spans="2:13" ht="24" customHeight="1" x14ac:dyDescent="0.25">
      <c r="B15" s="331" t="s">
        <v>301</v>
      </c>
      <c r="C15" s="332"/>
      <c r="D15" s="332"/>
      <c r="E15" s="332"/>
      <c r="F15" s="332"/>
      <c r="G15" s="333"/>
      <c r="L15" s="19"/>
      <c r="M15" s="5"/>
    </row>
    <row r="16" spans="2:13" ht="22.7" customHeight="1" x14ac:dyDescent="0.25">
      <c r="C16" s="331" t="s">
        <v>302</v>
      </c>
      <c r="D16" s="332"/>
      <c r="E16" s="332"/>
      <c r="F16" s="332"/>
      <c r="G16" s="333"/>
      <c r="L16" s="19"/>
      <c r="M16" s="5"/>
    </row>
    <row r="17" spans="3:13" ht="24.75" customHeight="1" thickBot="1" x14ac:dyDescent="0.3">
      <c r="C17" s="135" t="s">
        <v>303</v>
      </c>
      <c r="D17" s="136">
        <f>'1) Tableau budgétaire 1'!D24</f>
        <v>301500</v>
      </c>
      <c r="E17" s="136">
        <f>'1) Tableau budgétaire 1'!E24</f>
        <v>0</v>
      </c>
      <c r="F17" s="136">
        <f>'1) Tableau budgétaire 1'!F24</f>
        <v>0</v>
      </c>
      <c r="G17" s="137">
        <f>SUM(D17:F17)</f>
        <v>301500</v>
      </c>
      <c r="L17" s="19"/>
      <c r="M17" s="5"/>
    </row>
    <row r="18" spans="3:13" ht="21.75" customHeight="1" x14ac:dyDescent="0.25">
      <c r="C18" s="58" t="s">
        <v>304</v>
      </c>
      <c r="D18" s="179"/>
      <c r="E18" s="180">
        <v>0</v>
      </c>
      <c r="F18" s="180"/>
      <c r="G18" s="59">
        <f t="shared" ref="G18:G25" si="0">SUM(D18:F18)</f>
        <v>0</v>
      </c>
    </row>
    <row r="19" spans="3:13" x14ac:dyDescent="0.25">
      <c r="C19" s="47" t="s">
        <v>305</v>
      </c>
      <c r="D19" s="181"/>
      <c r="E19" s="175">
        <v>0</v>
      </c>
      <c r="F19" s="175"/>
      <c r="G19" s="57">
        <f t="shared" si="0"/>
        <v>0</v>
      </c>
    </row>
    <row r="20" spans="3:13" ht="15.75" customHeight="1" x14ac:dyDescent="0.25">
      <c r="C20" s="47" t="s">
        <v>306</v>
      </c>
      <c r="D20" s="209">
        <v>5500</v>
      </c>
      <c r="E20" s="181">
        <v>0</v>
      </c>
      <c r="F20" s="181"/>
      <c r="G20" s="57">
        <f t="shared" si="0"/>
        <v>5500</v>
      </c>
    </row>
    <row r="21" spans="3:13" x14ac:dyDescent="0.25">
      <c r="C21" s="48" t="s">
        <v>307</v>
      </c>
      <c r="D21" s="209">
        <v>60000</v>
      </c>
      <c r="E21" s="181">
        <v>0</v>
      </c>
      <c r="F21" s="181"/>
      <c r="G21" s="57">
        <f t="shared" si="0"/>
        <v>60000</v>
      </c>
    </row>
    <row r="22" spans="3:13" x14ac:dyDescent="0.25">
      <c r="C22" s="47" t="s">
        <v>308</v>
      </c>
      <c r="D22" s="209"/>
      <c r="E22" s="181">
        <v>0</v>
      </c>
      <c r="F22" s="181"/>
      <c r="G22" s="57">
        <f t="shared" si="0"/>
        <v>0</v>
      </c>
    </row>
    <row r="23" spans="3:13" ht="21.75" customHeight="1" x14ac:dyDescent="0.25">
      <c r="C23" s="47" t="s">
        <v>309</v>
      </c>
      <c r="D23" s="210">
        <v>230000</v>
      </c>
      <c r="E23" s="181">
        <v>0</v>
      </c>
      <c r="F23" s="181"/>
      <c r="G23" s="57">
        <f t="shared" si="0"/>
        <v>230000</v>
      </c>
    </row>
    <row r="24" spans="3:13" ht="36.950000000000003" customHeight="1" x14ac:dyDescent="0.25">
      <c r="C24" s="47" t="s">
        <v>310</v>
      </c>
      <c r="D24" s="210">
        <v>6000</v>
      </c>
      <c r="E24" s="209"/>
      <c r="F24" s="181"/>
      <c r="G24" s="57"/>
    </row>
    <row r="25" spans="3:13" ht="15.75" customHeight="1" x14ac:dyDescent="0.25">
      <c r="C25" s="52" t="s">
        <v>311</v>
      </c>
      <c r="D25" s="63">
        <f>SUM(D18:D24)</f>
        <v>301500</v>
      </c>
      <c r="E25" s="63">
        <f>SUM(E18:E24)</f>
        <v>0</v>
      </c>
      <c r="F25" s="63">
        <f>SUM(F18:F24)</f>
        <v>0</v>
      </c>
      <c r="G25" s="117">
        <f t="shared" si="0"/>
        <v>301500</v>
      </c>
    </row>
    <row r="26" spans="3:13" s="51" customFormat="1" x14ac:dyDescent="0.25">
      <c r="C26" s="64"/>
      <c r="D26" s="65"/>
      <c r="E26" s="65"/>
      <c r="F26" s="65"/>
      <c r="G26" s="118"/>
    </row>
    <row r="27" spans="3:13" x14ac:dyDescent="0.25">
      <c r="C27" s="331" t="s">
        <v>312</v>
      </c>
      <c r="D27" s="332"/>
      <c r="E27" s="332"/>
      <c r="F27" s="332"/>
      <c r="G27" s="333"/>
    </row>
    <row r="28" spans="3:13" ht="27" customHeight="1" thickBot="1" x14ac:dyDescent="0.3">
      <c r="C28" s="60" t="s">
        <v>313</v>
      </c>
      <c r="D28" s="61">
        <f>'1) Tableau budgétaire 1'!D34</f>
        <v>72000</v>
      </c>
      <c r="E28" s="61">
        <f>'1) Tableau budgétaire 1'!E34</f>
        <v>0</v>
      </c>
      <c r="F28" s="61">
        <f>'1) Tableau budgétaire 1'!F34</f>
        <v>0</v>
      </c>
      <c r="G28" s="62">
        <f>SUM(D28:F28)</f>
        <v>72000</v>
      </c>
    </row>
    <row r="29" spans="3:13" x14ac:dyDescent="0.25">
      <c r="C29" s="58" t="s">
        <v>304</v>
      </c>
      <c r="D29" s="179"/>
      <c r="E29" s="180"/>
      <c r="F29" s="180"/>
      <c r="G29" s="59"/>
    </row>
    <row r="30" spans="3:13" x14ac:dyDescent="0.25">
      <c r="C30" s="47" t="s">
        <v>305</v>
      </c>
      <c r="D30" s="181">
        <v>10000</v>
      </c>
      <c r="E30" s="175"/>
      <c r="F30" s="175"/>
      <c r="G30" s="57"/>
    </row>
    <row r="31" spans="3:13" ht="31.5" x14ac:dyDescent="0.25">
      <c r="C31" s="47" t="s">
        <v>306</v>
      </c>
      <c r="D31" s="181"/>
      <c r="E31" s="181"/>
      <c r="F31" s="181"/>
      <c r="G31" s="57"/>
    </row>
    <row r="32" spans="3:13" x14ac:dyDescent="0.25">
      <c r="C32" s="48" t="s">
        <v>307</v>
      </c>
      <c r="D32" s="92">
        <v>13000</v>
      </c>
      <c r="E32" s="181"/>
      <c r="F32" s="181"/>
      <c r="G32" s="57"/>
    </row>
    <row r="33" spans="3:7" x14ac:dyDescent="0.25">
      <c r="C33" s="47" t="s">
        <v>308</v>
      </c>
      <c r="D33" s="92">
        <v>5000</v>
      </c>
      <c r="E33" s="181"/>
      <c r="F33" s="181"/>
      <c r="G33" s="57"/>
    </row>
    <row r="34" spans="3:7" x14ac:dyDescent="0.25">
      <c r="C34" s="47" t="s">
        <v>309</v>
      </c>
      <c r="D34" s="92">
        <v>44000</v>
      </c>
      <c r="E34" s="181"/>
      <c r="F34" s="181"/>
      <c r="G34" s="57"/>
    </row>
    <row r="35" spans="3:7" ht="31.5" x14ac:dyDescent="0.25">
      <c r="C35" s="47" t="s">
        <v>310</v>
      </c>
      <c r="D35" s="181"/>
      <c r="E35" s="209"/>
      <c r="F35" s="181"/>
      <c r="G35" s="57"/>
    </row>
    <row r="36" spans="3:7" x14ac:dyDescent="0.25">
      <c r="C36" s="52" t="s">
        <v>311</v>
      </c>
      <c r="D36" s="265">
        <f>SUM(D29:D35)</f>
        <v>72000</v>
      </c>
      <c r="E36" s="63">
        <f>SUM(E29:E35)</f>
        <v>0</v>
      </c>
      <c r="F36" s="63">
        <f>SUM(F29:F35)</f>
        <v>0</v>
      </c>
      <c r="G36" s="57">
        <f>SUM(D36:F36)</f>
        <v>72000</v>
      </c>
    </row>
    <row r="37" spans="3:7" s="51" customFormat="1" x14ac:dyDescent="0.25">
      <c r="C37" s="64"/>
      <c r="D37" s="65"/>
      <c r="E37" s="65"/>
      <c r="F37" s="65"/>
      <c r="G37" s="66"/>
    </row>
    <row r="38" spans="3:7" x14ac:dyDescent="0.25">
      <c r="C38" s="331" t="s">
        <v>314</v>
      </c>
      <c r="D38" s="332"/>
      <c r="E38" s="332"/>
      <c r="F38" s="332"/>
      <c r="G38" s="333"/>
    </row>
    <row r="39" spans="3:7" ht="21.75" customHeight="1" thickBot="1" x14ac:dyDescent="0.3">
      <c r="C39" s="60" t="s">
        <v>315</v>
      </c>
      <c r="D39" s="61">
        <f>'1) Tableau budgétaire 1'!D44</f>
        <v>41000</v>
      </c>
      <c r="E39" s="61">
        <f>'1) Tableau budgétaire 1'!E44</f>
        <v>0</v>
      </c>
      <c r="F39" s="61">
        <f>'1) Tableau budgétaire 1'!F44</f>
        <v>0</v>
      </c>
      <c r="G39" s="62">
        <f>SUM(D39:F39)</f>
        <v>41000</v>
      </c>
    </row>
    <row r="40" spans="3:7" x14ac:dyDescent="0.25">
      <c r="C40" s="58" t="s">
        <v>304</v>
      </c>
      <c r="D40" s="179"/>
      <c r="E40" s="180"/>
      <c r="F40" s="180"/>
      <c r="G40" s="59"/>
    </row>
    <row r="41" spans="3:7" s="51" customFormat="1" ht="15.75" customHeight="1" x14ac:dyDescent="0.25">
      <c r="C41" s="47" t="s">
        <v>305</v>
      </c>
      <c r="D41" s="181"/>
      <c r="E41" s="175"/>
      <c r="F41" s="175"/>
      <c r="G41" s="57"/>
    </row>
    <row r="42" spans="3:7" s="51" customFormat="1" ht="31.5" x14ac:dyDescent="0.25">
      <c r="C42" s="47" t="s">
        <v>306</v>
      </c>
      <c r="D42" s="181"/>
      <c r="E42" s="181"/>
      <c r="F42" s="181"/>
      <c r="G42" s="57"/>
    </row>
    <row r="43" spans="3:7" s="51" customFormat="1" x14ac:dyDescent="0.25">
      <c r="C43" s="48" t="s">
        <v>307</v>
      </c>
      <c r="D43" s="181"/>
      <c r="E43" s="181"/>
      <c r="F43" s="181"/>
      <c r="G43" s="57"/>
    </row>
    <row r="44" spans="3:7" x14ac:dyDescent="0.25">
      <c r="C44" s="47" t="s">
        <v>308</v>
      </c>
      <c r="D44" s="181"/>
      <c r="E44" s="181"/>
      <c r="F44" s="181"/>
      <c r="G44" s="57"/>
    </row>
    <row r="45" spans="3:7" x14ac:dyDescent="0.25">
      <c r="C45" s="47" t="s">
        <v>309</v>
      </c>
      <c r="D45" s="181">
        <v>41000</v>
      </c>
      <c r="E45" s="181"/>
      <c r="F45" s="181"/>
      <c r="G45" s="57"/>
    </row>
    <row r="46" spans="3:7" ht="31.5" x14ac:dyDescent="0.25">
      <c r="C46" s="47" t="s">
        <v>310</v>
      </c>
      <c r="D46" s="181"/>
      <c r="E46" s="209"/>
      <c r="F46" s="181"/>
      <c r="G46" s="57"/>
    </row>
    <row r="47" spans="3:7" x14ac:dyDescent="0.25">
      <c r="C47" s="266" t="s">
        <v>311</v>
      </c>
      <c r="D47" s="203">
        <f>SUM(D40:D46)</f>
        <v>41000</v>
      </c>
      <c r="E47" s="203">
        <f>SUM(E40:E46)</f>
        <v>0</v>
      </c>
      <c r="F47" s="203">
        <f>SUM(F40:F46)</f>
        <v>0</v>
      </c>
      <c r="G47" s="57">
        <f>SUM(D47:F47)</f>
        <v>41000</v>
      </c>
    </row>
    <row r="48" spans="3:7" s="51" customFormat="1" x14ac:dyDescent="0.25">
      <c r="C48" s="64"/>
      <c r="D48" s="65"/>
      <c r="E48" s="65"/>
      <c r="F48" s="65"/>
      <c r="G48" s="57"/>
    </row>
    <row r="49" spans="2:7" x14ac:dyDescent="0.25">
      <c r="C49" s="331" t="s">
        <v>316</v>
      </c>
      <c r="D49" s="332"/>
      <c r="E49" s="332"/>
      <c r="F49" s="332"/>
      <c r="G49" s="333"/>
    </row>
    <row r="50" spans="2:7" ht="20.25" customHeight="1" thickBot="1" x14ac:dyDescent="0.3">
      <c r="C50" s="60" t="s">
        <v>317</v>
      </c>
      <c r="D50" s="61">
        <f>'1) Tableau budgétaire 1'!D54</f>
        <v>0</v>
      </c>
      <c r="E50" s="61">
        <f>'1) Tableau budgétaire 1'!E54</f>
        <v>0</v>
      </c>
      <c r="F50" s="61">
        <f>'1) Tableau budgétaire 1'!F54</f>
        <v>0</v>
      </c>
      <c r="G50" s="62">
        <f t="shared" ref="G50:G58" si="1">SUM(D50:F50)</f>
        <v>0</v>
      </c>
    </row>
    <row r="51" spans="2:7" x14ac:dyDescent="0.25">
      <c r="C51" s="58" t="s">
        <v>304</v>
      </c>
      <c r="D51" s="179"/>
      <c r="E51" s="180"/>
      <c r="F51" s="180"/>
      <c r="G51" s="59">
        <f t="shared" si="1"/>
        <v>0</v>
      </c>
    </row>
    <row r="52" spans="2:7" ht="15.75" customHeight="1" x14ac:dyDescent="0.25">
      <c r="C52" s="47" t="s">
        <v>305</v>
      </c>
      <c r="D52" s="181"/>
      <c r="E52" s="175"/>
      <c r="F52" s="175"/>
      <c r="G52" s="57">
        <f t="shared" si="1"/>
        <v>0</v>
      </c>
    </row>
    <row r="53" spans="2:7" ht="32.25" customHeight="1" x14ac:dyDescent="0.25">
      <c r="C53" s="47" t="s">
        <v>306</v>
      </c>
      <c r="D53" s="181"/>
      <c r="E53" s="181"/>
      <c r="F53" s="181"/>
      <c r="G53" s="57">
        <f t="shared" si="1"/>
        <v>0</v>
      </c>
    </row>
    <row r="54" spans="2:7" s="51" customFormat="1" x14ac:dyDescent="0.25">
      <c r="C54" s="48" t="s">
        <v>307</v>
      </c>
      <c r="D54" s="181"/>
      <c r="E54" s="181"/>
      <c r="F54" s="181"/>
      <c r="G54" s="57">
        <f t="shared" si="1"/>
        <v>0</v>
      </c>
    </row>
    <row r="55" spans="2:7" x14ac:dyDescent="0.25">
      <c r="C55" s="47" t="s">
        <v>308</v>
      </c>
      <c r="D55" s="181"/>
      <c r="E55" s="181"/>
      <c r="F55" s="181"/>
      <c r="G55" s="57">
        <f t="shared" si="1"/>
        <v>0</v>
      </c>
    </row>
    <row r="56" spans="2:7" x14ac:dyDescent="0.25">
      <c r="C56" s="47" t="s">
        <v>309</v>
      </c>
      <c r="D56" s="181"/>
      <c r="E56" s="181"/>
      <c r="F56" s="181"/>
      <c r="G56" s="57">
        <f t="shared" si="1"/>
        <v>0</v>
      </c>
    </row>
    <row r="57" spans="2:7" ht="31.5" x14ac:dyDescent="0.25">
      <c r="C57" s="47" t="s">
        <v>310</v>
      </c>
      <c r="D57" s="181"/>
      <c r="E57" s="209"/>
      <c r="F57" s="181"/>
      <c r="G57" s="57">
        <f t="shared" si="1"/>
        <v>0</v>
      </c>
    </row>
    <row r="58" spans="2:7" ht="21" customHeight="1" x14ac:dyDescent="0.25">
      <c r="C58" s="52" t="s">
        <v>311</v>
      </c>
      <c r="D58" s="63">
        <f>SUM(D51:D57)</f>
        <v>0</v>
      </c>
      <c r="E58" s="63">
        <f>SUM(E51:E57)</f>
        <v>0</v>
      </c>
      <c r="F58" s="63">
        <f>SUM(F51:F57)</f>
        <v>0</v>
      </c>
      <c r="G58" s="57">
        <f t="shared" si="1"/>
        <v>0</v>
      </c>
    </row>
    <row r="59" spans="2:7" s="51" customFormat="1" ht="22.7" customHeight="1" x14ac:dyDescent="0.25">
      <c r="C59" s="67"/>
      <c r="D59" s="65"/>
      <c r="E59" s="65"/>
      <c r="F59" s="65"/>
      <c r="G59" s="66"/>
    </row>
    <row r="60" spans="2:7" x14ac:dyDescent="0.25">
      <c r="B60" s="331" t="s">
        <v>318</v>
      </c>
      <c r="C60" s="332"/>
      <c r="D60" s="332"/>
      <c r="E60" s="332"/>
      <c r="F60" s="332"/>
      <c r="G60" s="333"/>
    </row>
    <row r="61" spans="2:7" x14ac:dyDescent="0.25">
      <c r="C61" s="331" t="s">
        <v>92</v>
      </c>
      <c r="D61" s="332"/>
      <c r="E61" s="332"/>
      <c r="F61" s="332"/>
      <c r="G61" s="333"/>
    </row>
    <row r="62" spans="2:7" ht="24" customHeight="1" thickBot="1" x14ac:dyDescent="0.3">
      <c r="C62" s="60" t="s">
        <v>319</v>
      </c>
      <c r="D62" s="61">
        <f>'1) Tableau budgétaire 1'!D66</f>
        <v>0</v>
      </c>
      <c r="E62" s="61">
        <f>'1) Tableau budgétaire 1'!E66</f>
        <v>128000</v>
      </c>
      <c r="F62" s="61">
        <f>'1) Tableau budgétaire 1'!F66</f>
        <v>0</v>
      </c>
      <c r="G62" s="62">
        <f>SUM(D62:F62)</f>
        <v>128000</v>
      </c>
    </row>
    <row r="63" spans="2:7" ht="15.75" customHeight="1" x14ac:dyDescent="0.25">
      <c r="C63" s="58" t="s">
        <v>304</v>
      </c>
      <c r="D63" s="179"/>
      <c r="E63" s="91">
        <v>40000</v>
      </c>
      <c r="F63" s="180"/>
      <c r="G63" s="59"/>
    </row>
    <row r="64" spans="2:7" ht="15.75" customHeight="1" x14ac:dyDescent="0.25">
      <c r="C64" s="47" t="s">
        <v>305</v>
      </c>
      <c r="D64" s="181"/>
      <c r="E64" s="16"/>
      <c r="F64" s="175"/>
      <c r="G64" s="57"/>
    </row>
    <row r="65" spans="2:7" ht="15.75" customHeight="1" x14ac:dyDescent="0.25">
      <c r="C65" s="47" t="s">
        <v>306</v>
      </c>
      <c r="D65" s="181"/>
      <c r="E65" s="92"/>
      <c r="F65" s="181"/>
      <c r="G65" s="57"/>
    </row>
    <row r="66" spans="2:7" ht="18.95" customHeight="1" x14ac:dyDescent="0.25">
      <c r="C66" s="48" t="s">
        <v>307</v>
      </c>
      <c r="D66" s="181"/>
      <c r="E66" s="92"/>
      <c r="F66" s="181"/>
      <c r="G66" s="57"/>
    </row>
    <row r="67" spans="2:7" x14ac:dyDescent="0.25">
      <c r="C67" s="47" t="s">
        <v>308</v>
      </c>
      <c r="D67" s="181"/>
      <c r="E67" s="92">
        <v>1000</v>
      </c>
      <c r="F67" s="181"/>
      <c r="G67" s="57"/>
    </row>
    <row r="68" spans="2:7" s="51" customFormat="1" ht="21.75" customHeight="1" x14ac:dyDescent="0.25">
      <c r="B68" s="49"/>
      <c r="C68" s="47" t="s">
        <v>309</v>
      </c>
      <c r="D68" s="211"/>
      <c r="E68" s="92">
        <v>70000</v>
      </c>
      <c r="F68" s="181"/>
      <c r="G68" s="57"/>
    </row>
    <row r="69" spans="2:7" s="51" customFormat="1" ht="31.5" x14ac:dyDescent="0.25">
      <c r="B69" s="49"/>
      <c r="C69" s="47" t="s">
        <v>310</v>
      </c>
      <c r="D69" s="211"/>
      <c r="E69" s="210">
        <v>17000</v>
      </c>
      <c r="F69" s="181"/>
      <c r="G69" s="57"/>
    </row>
    <row r="70" spans="2:7" x14ac:dyDescent="0.25">
      <c r="C70" s="52" t="s">
        <v>311</v>
      </c>
      <c r="D70" s="63">
        <f>SUM(D63:D69)</f>
        <v>0</v>
      </c>
      <c r="E70" s="63">
        <f>SUM(E63:E69)</f>
        <v>128000</v>
      </c>
      <c r="F70" s="63">
        <f>SUM(F63:F69)</f>
        <v>0</v>
      </c>
      <c r="G70" s="57">
        <f>SUM(D70:F70)</f>
        <v>128000</v>
      </c>
    </row>
    <row r="71" spans="2:7" s="51" customFormat="1" x14ac:dyDescent="0.25">
      <c r="C71" s="64"/>
      <c r="D71" s="65"/>
      <c r="E71" s="65"/>
      <c r="F71" s="65"/>
      <c r="G71" s="66"/>
    </row>
    <row r="72" spans="2:7" x14ac:dyDescent="0.25">
      <c r="B72" s="51"/>
      <c r="C72" s="331" t="s">
        <v>110</v>
      </c>
      <c r="D72" s="332"/>
      <c r="E72" s="332"/>
      <c r="F72" s="332"/>
      <c r="G72" s="333"/>
    </row>
    <row r="73" spans="2:7" ht="21.75" customHeight="1" thickBot="1" x14ac:dyDescent="0.3">
      <c r="C73" s="60" t="s">
        <v>320</v>
      </c>
      <c r="D73" s="61">
        <f>'1) Tableau budgétaire 1'!D76</f>
        <v>0</v>
      </c>
      <c r="E73" s="61">
        <f>'1) Tableau budgétaire 1'!E76</f>
        <v>70000</v>
      </c>
      <c r="F73" s="61">
        <f>'1) Tableau budgétaire 1'!F76</f>
        <v>0</v>
      </c>
      <c r="G73" s="62">
        <f>SUM(D73:F73)</f>
        <v>70000</v>
      </c>
    </row>
    <row r="74" spans="2:7" ht="15.75" customHeight="1" x14ac:dyDescent="0.25">
      <c r="C74" s="58" t="s">
        <v>304</v>
      </c>
      <c r="D74" s="179">
        <v>0</v>
      </c>
      <c r="E74" s="91">
        <v>15000</v>
      </c>
      <c r="F74" s="180"/>
      <c r="G74" s="59"/>
    </row>
    <row r="75" spans="2:7" ht="15.75" customHeight="1" x14ac:dyDescent="0.25">
      <c r="C75" s="47" t="s">
        <v>305</v>
      </c>
      <c r="D75" s="181">
        <v>0</v>
      </c>
      <c r="E75" s="16"/>
      <c r="F75" s="175"/>
      <c r="G75" s="57"/>
    </row>
    <row r="76" spans="2:7" ht="15.75" customHeight="1" x14ac:dyDescent="0.25">
      <c r="C76" s="47" t="s">
        <v>306</v>
      </c>
      <c r="D76" s="181">
        <v>0</v>
      </c>
      <c r="E76" s="92"/>
      <c r="F76" s="181"/>
      <c r="G76" s="57"/>
    </row>
    <row r="77" spans="2:7" x14ac:dyDescent="0.25">
      <c r="C77" s="48" t="s">
        <v>307</v>
      </c>
      <c r="D77" s="181">
        <v>0</v>
      </c>
      <c r="E77" s="92"/>
      <c r="F77" s="181"/>
      <c r="G77" s="57"/>
    </row>
    <row r="78" spans="2:7" x14ac:dyDescent="0.25">
      <c r="C78" s="47" t="s">
        <v>308</v>
      </c>
      <c r="D78" s="181">
        <v>0</v>
      </c>
      <c r="E78" s="92"/>
      <c r="F78" s="181"/>
      <c r="G78" s="57"/>
    </row>
    <row r="79" spans="2:7" x14ac:dyDescent="0.25">
      <c r="C79" s="47" t="s">
        <v>309</v>
      </c>
      <c r="D79" s="181">
        <v>0</v>
      </c>
      <c r="E79" s="92">
        <v>50000</v>
      </c>
      <c r="F79" s="181"/>
      <c r="G79" s="57"/>
    </row>
    <row r="80" spans="2:7" ht="31.5" x14ac:dyDescent="0.25">
      <c r="C80" s="47" t="s">
        <v>310</v>
      </c>
      <c r="D80" s="181">
        <v>0</v>
      </c>
      <c r="E80" s="210">
        <v>5000</v>
      </c>
      <c r="F80" s="181"/>
      <c r="G80" s="57"/>
    </row>
    <row r="81" spans="2:7" x14ac:dyDescent="0.25">
      <c r="C81" s="52" t="s">
        <v>311</v>
      </c>
      <c r="D81" s="63">
        <f>SUM(D74:D80)</f>
        <v>0</v>
      </c>
      <c r="E81" s="63">
        <f>SUM(E74:E80)</f>
        <v>70000</v>
      </c>
      <c r="F81" s="63">
        <f>SUM(F74:F80)</f>
        <v>0</v>
      </c>
      <c r="G81" s="57">
        <f>SUM(D81:F81)</f>
        <v>70000</v>
      </c>
    </row>
    <row r="82" spans="2:7" s="51" customFormat="1" x14ac:dyDescent="0.25">
      <c r="C82" s="64"/>
      <c r="D82" s="65"/>
      <c r="E82" s="65"/>
      <c r="F82" s="65"/>
      <c r="G82" s="66"/>
    </row>
    <row r="83" spans="2:7" x14ac:dyDescent="0.25">
      <c r="C83" s="331" t="s">
        <v>125</v>
      </c>
      <c r="D83" s="332"/>
      <c r="E83" s="332"/>
      <c r="F83" s="332"/>
      <c r="G83" s="333"/>
    </row>
    <row r="84" spans="2:7" ht="21.75" customHeight="1" thickBot="1" x14ac:dyDescent="0.3">
      <c r="B84" s="51"/>
      <c r="C84" s="60" t="s">
        <v>321</v>
      </c>
      <c r="D84" s="61">
        <f>'1) Tableau budgétaire 1'!D86</f>
        <v>0</v>
      </c>
      <c r="E84" s="61">
        <f>'1) Tableau budgétaire 1'!E86</f>
        <v>200000</v>
      </c>
      <c r="F84" s="61">
        <f>'1) Tableau budgétaire 1'!F86</f>
        <v>0</v>
      </c>
      <c r="G84" s="62">
        <f>SUM(D84:F84)</f>
        <v>200000</v>
      </c>
    </row>
    <row r="85" spans="2:7" ht="18" customHeight="1" x14ac:dyDescent="0.25">
      <c r="C85" s="58" t="s">
        <v>304</v>
      </c>
      <c r="D85" s="179">
        <v>0</v>
      </c>
      <c r="E85" s="91">
        <v>25000</v>
      </c>
      <c r="F85" s="180"/>
      <c r="G85" s="59"/>
    </row>
    <row r="86" spans="2:7" ht="15.75" customHeight="1" x14ac:dyDescent="0.25">
      <c r="C86" s="47" t="s">
        <v>305</v>
      </c>
      <c r="D86" s="181">
        <v>0</v>
      </c>
      <c r="E86" s="16">
        <v>5000</v>
      </c>
      <c r="F86" s="175"/>
      <c r="G86" s="57"/>
    </row>
    <row r="87" spans="2:7" s="51" customFormat="1" ht="15.75" customHeight="1" x14ac:dyDescent="0.25">
      <c r="B87" s="49"/>
      <c r="C87" s="47" t="s">
        <v>306</v>
      </c>
      <c r="D87" s="181">
        <v>0</v>
      </c>
      <c r="E87" s="92"/>
      <c r="F87" s="181"/>
      <c r="G87" s="57"/>
    </row>
    <row r="88" spans="2:7" x14ac:dyDescent="0.25">
      <c r="B88" s="51"/>
      <c r="C88" s="48" t="s">
        <v>307</v>
      </c>
      <c r="D88" s="181">
        <v>0</v>
      </c>
      <c r="E88" s="92">
        <v>40000</v>
      </c>
      <c r="F88" s="181"/>
      <c r="G88" s="57"/>
    </row>
    <row r="89" spans="2:7" x14ac:dyDescent="0.25">
      <c r="B89" s="51"/>
      <c r="C89" s="47" t="s">
        <v>308</v>
      </c>
      <c r="D89" s="181">
        <v>0</v>
      </c>
      <c r="E89" s="92"/>
      <c r="F89" s="181"/>
      <c r="G89" s="57"/>
    </row>
    <row r="90" spans="2:7" x14ac:dyDescent="0.25">
      <c r="B90" s="51"/>
      <c r="C90" s="47" t="s">
        <v>309</v>
      </c>
      <c r="D90" s="181">
        <v>0</v>
      </c>
      <c r="E90" s="92">
        <v>130000</v>
      </c>
      <c r="F90" s="181"/>
      <c r="G90" s="57"/>
    </row>
    <row r="91" spans="2:7" ht="31.5" x14ac:dyDescent="0.25">
      <c r="C91" s="47" t="s">
        <v>310</v>
      </c>
      <c r="D91" s="181">
        <v>0</v>
      </c>
      <c r="E91" s="210"/>
      <c r="F91" s="181"/>
      <c r="G91" s="57"/>
    </row>
    <row r="92" spans="2:7" x14ac:dyDescent="0.25">
      <c r="C92" s="52" t="s">
        <v>311</v>
      </c>
      <c r="D92" s="63">
        <f>SUM(D85:D91)</f>
        <v>0</v>
      </c>
      <c r="E92" s="63">
        <f>SUM(E85:E91)</f>
        <v>200000</v>
      </c>
      <c r="F92" s="63">
        <f>SUM(F85:F91)</f>
        <v>0</v>
      </c>
      <c r="G92" s="57">
        <f>SUM(D92:F92)</f>
        <v>200000</v>
      </c>
    </row>
    <row r="93" spans="2:7" s="51" customFormat="1" x14ac:dyDescent="0.25">
      <c r="C93" s="64"/>
      <c r="D93" s="65"/>
      <c r="E93" s="65"/>
      <c r="F93" s="65"/>
      <c r="G93" s="66"/>
    </row>
    <row r="94" spans="2:7" x14ac:dyDescent="0.25">
      <c r="C94" s="331" t="s">
        <v>140</v>
      </c>
      <c r="D94" s="332"/>
      <c r="E94" s="332"/>
      <c r="F94" s="332"/>
      <c r="G94" s="333"/>
    </row>
    <row r="95" spans="2:7" ht="21.75" customHeight="1" thickBot="1" x14ac:dyDescent="0.3">
      <c r="C95" s="60" t="s">
        <v>322</v>
      </c>
      <c r="D95" s="61">
        <f>'1) Tableau budgétaire 1'!D96</f>
        <v>0</v>
      </c>
      <c r="E95" s="61">
        <f>'1) Tableau budgétaire 1'!E96</f>
        <v>0</v>
      </c>
      <c r="F95" s="61">
        <f>'1) Tableau budgétaire 1'!F96</f>
        <v>0</v>
      </c>
      <c r="G95" s="62">
        <f>SUM(D95:F95)</f>
        <v>0</v>
      </c>
    </row>
    <row r="96" spans="2:7" ht="15.75" customHeight="1" x14ac:dyDescent="0.25">
      <c r="C96" s="58" t="s">
        <v>304</v>
      </c>
      <c r="D96" s="179">
        <v>0</v>
      </c>
      <c r="E96" s="180"/>
      <c r="F96" s="202"/>
      <c r="G96" s="59"/>
    </row>
    <row r="97" spans="2:7" ht="15.75" customHeight="1" x14ac:dyDescent="0.25">
      <c r="B97" s="51"/>
      <c r="C97" s="47" t="s">
        <v>305</v>
      </c>
      <c r="D97" s="181">
        <v>0</v>
      </c>
      <c r="E97" s="175"/>
      <c r="F97" s="176"/>
      <c r="G97" s="57"/>
    </row>
    <row r="98" spans="2:7" ht="15.75" customHeight="1" x14ac:dyDescent="0.25">
      <c r="C98" s="47" t="s">
        <v>306</v>
      </c>
      <c r="D98" s="181">
        <v>0</v>
      </c>
      <c r="E98" s="181"/>
      <c r="F98" s="181"/>
      <c r="G98" s="57"/>
    </row>
    <row r="99" spans="2:7" x14ac:dyDescent="0.25">
      <c r="C99" s="48" t="s">
        <v>307</v>
      </c>
      <c r="D99" s="181">
        <v>0</v>
      </c>
      <c r="E99" s="181"/>
      <c r="F99" s="181"/>
      <c r="G99" s="57"/>
    </row>
    <row r="100" spans="2:7" x14ac:dyDescent="0.25">
      <c r="C100" s="47" t="s">
        <v>308</v>
      </c>
      <c r="D100" s="181">
        <v>0</v>
      </c>
      <c r="E100" s="181"/>
      <c r="F100" s="181"/>
      <c r="G100" s="57"/>
    </row>
    <row r="101" spans="2:7" ht="25.5" customHeight="1" x14ac:dyDescent="0.25">
      <c r="C101" s="47" t="s">
        <v>309</v>
      </c>
      <c r="D101" s="181">
        <v>0</v>
      </c>
      <c r="E101" s="181"/>
      <c r="F101" s="181"/>
      <c r="G101" s="57"/>
    </row>
    <row r="102" spans="2:7" ht="31.5" x14ac:dyDescent="0.25">
      <c r="B102" s="51"/>
      <c r="C102" s="47" t="s">
        <v>310</v>
      </c>
      <c r="D102" s="181">
        <v>0</v>
      </c>
      <c r="E102" s="209">
        <v>0</v>
      </c>
      <c r="F102" s="181">
        <v>0</v>
      </c>
      <c r="G102" s="57">
        <f>SUM(D102:F102)</f>
        <v>0</v>
      </c>
    </row>
    <row r="103" spans="2:7" ht="15.75" customHeight="1" x14ac:dyDescent="0.25">
      <c r="C103" s="52" t="s">
        <v>311</v>
      </c>
      <c r="D103" s="63">
        <f>SUM(D96:D102)</f>
        <v>0</v>
      </c>
      <c r="E103" s="63">
        <f>SUM(E96:E102)</f>
        <v>0</v>
      </c>
      <c r="F103" s="203">
        <f>SUM(F96:F102)</f>
        <v>0</v>
      </c>
      <c r="G103" s="57">
        <f>SUM(D103:F103)</f>
        <v>0</v>
      </c>
    </row>
    <row r="104" spans="2:7" ht="25.5" customHeight="1" x14ac:dyDescent="0.25">
      <c r="D104" s="49"/>
      <c r="E104" s="49"/>
      <c r="F104" s="49"/>
    </row>
    <row r="105" spans="2:7" x14ac:dyDescent="0.25">
      <c r="B105" s="331" t="s">
        <v>323</v>
      </c>
      <c r="C105" s="332"/>
      <c r="D105" s="332"/>
      <c r="E105" s="332"/>
      <c r="F105" s="332"/>
      <c r="G105" s="333"/>
    </row>
    <row r="106" spans="2:7" x14ac:dyDescent="0.25">
      <c r="C106" s="331" t="s">
        <v>152</v>
      </c>
      <c r="D106" s="332"/>
      <c r="E106" s="332"/>
      <c r="F106" s="332"/>
      <c r="G106" s="333"/>
    </row>
    <row r="107" spans="2:7" ht="22.7" customHeight="1" thickBot="1" x14ac:dyDescent="0.3">
      <c r="C107" s="60" t="s">
        <v>324</v>
      </c>
      <c r="D107" s="61">
        <f>'1) Tableau budgétaire 1'!D108</f>
        <v>405000</v>
      </c>
      <c r="E107" s="61">
        <f>'1) Tableau budgétaire 1'!E108</f>
        <v>200000</v>
      </c>
      <c r="F107" s="61">
        <f>'1) Tableau budgétaire 1'!F108</f>
        <v>0</v>
      </c>
      <c r="G107" s="62">
        <f>SUM(D107:F107)</f>
        <v>605000</v>
      </c>
    </row>
    <row r="108" spans="2:7" x14ac:dyDescent="0.25">
      <c r="C108" s="58" t="s">
        <v>304</v>
      </c>
      <c r="D108" s="90"/>
      <c r="E108" s="91">
        <v>35000</v>
      </c>
      <c r="F108" s="91"/>
      <c r="G108" s="59">
        <f t="shared" ref="G108:G115" si="2">SUM(D108:F108)</f>
        <v>35000</v>
      </c>
    </row>
    <row r="109" spans="2:7" x14ac:dyDescent="0.25">
      <c r="C109" s="47" t="s">
        <v>305</v>
      </c>
      <c r="D109" s="92">
        <v>15000</v>
      </c>
      <c r="E109" s="16"/>
      <c r="F109" s="16"/>
      <c r="G109" s="57">
        <f t="shared" si="2"/>
        <v>15000</v>
      </c>
    </row>
    <row r="110" spans="2:7" ht="15.75" customHeight="1" x14ac:dyDescent="0.25">
      <c r="C110" s="47" t="s">
        <v>306</v>
      </c>
      <c r="D110" s="92"/>
      <c r="E110" s="92">
        <v>120000</v>
      </c>
      <c r="F110" s="92"/>
      <c r="G110" s="57">
        <f t="shared" si="2"/>
        <v>120000</v>
      </c>
    </row>
    <row r="111" spans="2:7" x14ac:dyDescent="0.25">
      <c r="C111" s="48" t="s">
        <v>307</v>
      </c>
      <c r="D111" s="92"/>
      <c r="E111" s="92">
        <v>30000</v>
      </c>
      <c r="F111" s="92"/>
      <c r="G111" s="57">
        <f t="shared" si="2"/>
        <v>30000</v>
      </c>
    </row>
    <row r="112" spans="2:7" x14ac:dyDescent="0.25">
      <c r="C112" s="47" t="s">
        <v>308</v>
      </c>
      <c r="D112" s="92"/>
      <c r="E112" s="92">
        <v>10000</v>
      </c>
      <c r="F112" s="92"/>
      <c r="G112" s="57">
        <f t="shared" si="2"/>
        <v>10000</v>
      </c>
    </row>
    <row r="113" spans="3:7" x14ac:dyDescent="0.25">
      <c r="C113" s="47" t="s">
        <v>309</v>
      </c>
      <c r="D113" s="92">
        <v>380000</v>
      </c>
      <c r="E113" s="92"/>
      <c r="F113" s="92"/>
      <c r="G113" s="57">
        <f t="shared" si="2"/>
        <v>380000</v>
      </c>
    </row>
    <row r="114" spans="3:7" ht="31.5" x14ac:dyDescent="0.25">
      <c r="C114" s="47" t="s">
        <v>310</v>
      </c>
      <c r="D114" s="92">
        <v>10000</v>
      </c>
      <c r="E114" s="210">
        <v>5000</v>
      </c>
      <c r="F114" s="92"/>
      <c r="G114" s="57">
        <f t="shared" si="2"/>
        <v>15000</v>
      </c>
    </row>
    <row r="115" spans="3:7" x14ac:dyDescent="0.25">
      <c r="C115" s="52" t="s">
        <v>311</v>
      </c>
      <c r="D115" s="63">
        <f>SUM(D108:D114)</f>
        <v>405000</v>
      </c>
      <c r="E115" s="63">
        <f>SUM(E108:E114)</f>
        <v>200000</v>
      </c>
      <c r="F115" s="63">
        <f>SUM(F108:F114)</f>
        <v>0</v>
      </c>
      <c r="G115" s="57">
        <f t="shared" si="2"/>
        <v>605000</v>
      </c>
    </row>
    <row r="116" spans="3:7" s="51" customFormat="1" x14ac:dyDescent="0.25">
      <c r="C116" s="64"/>
      <c r="D116" s="65"/>
      <c r="E116" s="65"/>
      <c r="F116" s="65"/>
      <c r="G116" s="66"/>
    </row>
    <row r="117" spans="3:7" ht="15.75" customHeight="1" x14ac:dyDescent="0.25">
      <c r="C117" s="331" t="s">
        <v>325</v>
      </c>
      <c r="D117" s="332"/>
      <c r="E117" s="332"/>
      <c r="F117" s="332"/>
      <c r="G117" s="333"/>
    </row>
    <row r="118" spans="3:7" ht="21.75" customHeight="1" thickBot="1" x14ac:dyDescent="0.3">
      <c r="C118" s="60" t="s">
        <v>326</v>
      </c>
      <c r="D118" s="61">
        <f>'1) Tableau budgétaire 1'!D118</f>
        <v>74000</v>
      </c>
      <c r="E118" s="61">
        <f>'1) Tableau budgétaire 1'!E118</f>
        <v>45000</v>
      </c>
      <c r="F118" s="61">
        <f>'1) Tableau budgétaire 1'!F118</f>
        <v>0</v>
      </c>
      <c r="G118" s="62">
        <f t="shared" ref="G118:G126" si="3">SUM(D118:F118)</f>
        <v>119000</v>
      </c>
    </row>
    <row r="119" spans="3:7" x14ac:dyDescent="0.25">
      <c r="C119" s="58" t="s">
        <v>304</v>
      </c>
      <c r="D119" s="90"/>
      <c r="E119" s="91">
        <v>10000</v>
      </c>
      <c r="F119" s="91"/>
      <c r="G119" s="59">
        <f t="shared" si="3"/>
        <v>10000</v>
      </c>
    </row>
    <row r="120" spans="3:7" x14ac:dyDescent="0.25">
      <c r="C120" s="47" t="s">
        <v>305</v>
      </c>
      <c r="D120" s="92">
        <v>20000</v>
      </c>
      <c r="E120" s="16">
        <v>10000</v>
      </c>
      <c r="F120" s="16"/>
      <c r="G120" s="57">
        <f t="shared" si="3"/>
        <v>30000</v>
      </c>
    </row>
    <row r="121" spans="3:7" ht="31.5" x14ac:dyDescent="0.25">
      <c r="C121" s="47" t="s">
        <v>306</v>
      </c>
      <c r="D121" s="92">
        <v>8000</v>
      </c>
      <c r="E121" s="92"/>
      <c r="F121" s="92"/>
      <c r="G121" s="57">
        <f t="shared" si="3"/>
        <v>8000</v>
      </c>
    </row>
    <row r="122" spans="3:7" x14ac:dyDescent="0.25">
      <c r="C122" s="48" t="s">
        <v>307</v>
      </c>
      <c r="D122" s="92">
        <v>8000</v>
      </c>
      <c r="E122" s="92">
        <v>17000</v>
      </c>
      <c r="F122" s="92"/>
      <c r="G122" s="57">
        <f t="shared" si="3"/>
        <v>25000</v>
      </c>
    </row>
    <row r="123" spans="3:7" x14ac:dyDescent="0.25">
      <c r="C123" s="47" t="s">
        <v>308</v>
      </c>
      <c r="D123" s="92">
        <v>4000</v>
      </c>
      <c r="E123" s="92">
        <v>3000</v>
      </c>
      <c r="F123" s="92"/>
      <c r="G123" s="57">
        <f t="shared" si="3"/>
        <v>7000</v>
      </c>
    </row>
    <row r="124" spans="3:7" x14ac:dyDescent="0.25">
      <c r="C124" s="47" t="s">
        <v>309</v>
      </c>
      <c r="D124" s="92">
        <v>34000</v>
      </c>
      <c r="E124" s="92"/>
      <c r="F124" s="92"/>
      <c r="G124" s="57">
        <f t="shared" si="3"/>
        <v>34000</v>
      </c>
    </row>
    <row r="125" spans="3:7" ht="31.5" x14ac:dyDescent="0.25">
      <c r="C125" s="47" t="s">
        <v>310</v>
      </c>
      <c r="D125" s="92"/>
      <c r="E125" s="210">
        <v>5000</v>
      </c>
      <c r="F125" s="92"/>
      <c r="G125" s="57">
        <f t="shared" si="3"/>
        <v>5000</v>
      </c>
    </row>
    <row r="126" spans="3:7" x14ac:dyDescent="0.25">
      <c r="C126" s="52" t="s">
        <v>311</v>
      </c>
      <c r="D126" s="63">
        <f>SUM(D119:D125)</f>
        <v>74000</v>
      </c>
      <c r="E126" s="63">
        <f>SUM(E119:E125)</f>
        <v>45000</v>
      </c>
      <c r="F126" s="63">
        <f>SUM(F119:F125)</f>
        <v>0</v>
      </c>
      <c r="G126" s="57">
        <f t="shared" si="3"/>
        <v>119000</v>
      </c>
    </row>
    <row r="127" spans="3:7" s="51" customFormat="1" x14ac:dyDescent="0.25">
      <c r="C127" s="64"/>
      <c r="D127" s="65"/>
      <c r="E127" s="65"/>
      <c r="F127" s="65"/>
      <c r="G127" s="66"/>
    </row>
    <row r="128" spans="3:7" x14ac:dyDescent="0.25">
      <c r="C128" s="331" t="s">
        <v>186</v>
      </c>
      <c r="D128" s="332"/>
      <c r="E128" s="332"/>
      <c r="F128" s="332"/>
      <c r="G128" s="333"/>
    </row>
    <row r="129" spans="3:7" ht="21" customHeight="1" thickBot="1" x14ac:dyDescent="0.3">
      <c r="C129" s="60" t="s">
        <v>327</v>
      </c>
      <c r="D129" s="61">
        <f>'1) Tableau budgétaire 1'!D128</f>
        <v>0</v>
      </c>
      <c r="E129" s="61">
        <f>'1) Tableau budgétaire 1'!E128</f>
        <v>0</v>
      </c>
      <c r="F129" s="61">
        <f>'1) Tableau budgétaire 1'!F128</f>
        <v>0</v>
      </c>
      <c r="G129" s="62">
        <f t="shared" ref="G129:G137" si="4">SUM(D129:F129)</f>
        <v>0</v>
      </c>
    </row>
    <row r="130" spans="3:7" x14ac:dyDescent="0.25">
      <c r="C130" s="58" t="s">
        <v>304</v>
      </c>
      <c r="D130" s="90"/>
      <c r="E130" s="91"/>
      <c r="F130" s="91"/>
      <c r="G130" s="59">
        <f t="shared" si="4"/>
        <v>0</v>
      </c>
    </row>
    <row r="131" spans="3:7" x14ac:dyDescent="0.25">
      <c r="C131" s="47" t="s">
        <v>305</v>
      </c>
      <c r="D131" s="92"/>
      <c r="E131" s="16"/>
      <c r="F131" s="16"/>
      <c r="G131" s="57">
        <f t="shared" si="4"/>
        <v>0</v>
      </c>
    </row>
    <row r="132" spans="3:7" ht="31.5" x14ac:dyDescent="0.25">
      <c r="C132" s="47" t="s">
        <v>306</v>
      </c>
      <c r="D132" s="92"/>
      <c r="E132" s="92"/>
      <c r="F132" s="92"/>
      <c r="G132" s="57">
        <f t="shared" si="4"/>
        <v>0</v>
      </c>
    </row>
    <row r="133" spans="3:7" x14ac:dyDescent="0.25">
      <c r="C133" s="48" t="s">
        <v>307</v>
      </c>
      <c r="D133" s="92"/>
      <c r="E133" s="92"/>
      <c r="F133" s="92"/>
      <c r="G133" s="57">
        <f t="shared" si="4"/>
        <v>0</v>
      </c>
    </row>
    <row r="134" spans="3:7" x14ac:dyDescent="0.25">
      <c r="C134" s="47" t="s">
        <v>308</v>
      </c>
      <c r="D134" s="92"/>
      <c r="E134" s="92"/>
      <c r="F134" s="92"/>
      <c r="G134" s="57">
        <f t="shared" si="4"/>
        <v>0</v>
      </c>
    </row>
    <row r="135" spans="3:7" x14ac:dyDescent="0.25">
      <c r="C135" s="47" t="s">
        <v>309</v>
      </c>
      <c r="D135" s="92"/>
      <c r="E135" s="92"/>
      <c r="F135" s="92"/>
      <c r="G135" s="57">
        <f t="shared" si="4"/>
        <v>0</v>
      </c>
    </row>
    <row r="136" spans="3:7" ht="31.5" x14ac:dyDescent="0.25">
      <c r="C136" s="47" t="s">
        <v>310</v>
      </c>
      <c r="D136" s="92"/>
      <c r="E136" s="210"/>
      <c r="F136" s="92"/>
      <c r="G136" s="57">
        <f t="shared" si="4"/>
        <v>0</v>
      </c>
    </row>
    <row r="137" spans="3:7" x14ac:dyDescent="0.25">
      <c r="C137" s="52" t="s">
        <v>311</v>
      </c>
      <c r="D137" s="63">
        <f>SUM(D130:D136)</f>
        <v>0</v>
      </c>
      <c r="E137" s="63">
        <f>SUM(E130:E136)</f>
        <v>0</v>
      </c>
      <c r="F137" s="63">
        <f>SUM(F130:F136)</f>
        <v>0</v>
      </c>
      <c r="G137" s="57">
        <f t="shared" si="4"/>
        <v>0</v>
      </c>
    </row>
    <row r="138" spans="3:7" s="51" customFormat="1" x14ac:dyDescent="0.25">
      <c r="C138" s="64"/>
      <c r="D138" s="65"/>
      <c r="E138" s="65"/>
      <c r="F138" s="65"/>
      <c r="G138" s="66"/>
    </row>
    <row r="139" spans="3:7" x14ac:dyDescent="0.25">
      <c r="C139" s="331" t="s">
        <v>196</v>
      </c>
      <c r="D139" s="332"/>
      <c r="E139" s="332"/>
      <c r="F139" s="332"/>
      <c r="G139" s="333"/>
    </row>
    <row r="140" spans="3:7" ht="24" customHeight="1" thickBot="1" x14ac:dyDescent="0.3">
      <c r="C140" s="60" t="s">
        <v>328</v>
      </c>
      <c r="D140" s="61">
        <f>'1) Tableau budgétaire 1'!D138</f>
        <v>0</v>
      </c>
      <c r="E140" s="61">
        <f>'1) Tableau budgétaire 1'!E138</f>
        <v>0</v>
      </c>
      <c r="F140" s="61">
        <f>'1) Tableau budgétaire 1'!F138</f>
        <v>0</v>
      </c>
      <c r="G140" s="62">
        <f t="shared" ref="G140:G148" si="5">SUM(D140:F140)</f>
        <v>0</v>
      </c>
    </row>
    <row r="141" spans="3:7" ht="15.75" customHeight="1" x14ac:dyDescent="0.25">
      <c r="C141" s="58" t="s">
        <v>304</v>
      </c>
      <c r="D141" s="90"/>
      <c r="E141" s="91"/>
      <c r="F141" s="91"/>
      <c r="G141" s="59">
        <f t="shared" si="5"/>
        <v>0</v>
      </c>
    </row>
    <row r="142" spans="3:7" x14ac:dyDescent="0.25">
      <c r="C142" s="47" t="s">
        <v>305</v>
      </c>
      <c r="D142" s="92"/>
      <c r="E142" s="16"/>
      <c r="F142" s="16"/>
      <c r="G142" s="57">
        <f t="shared" si="5"/>
        <v>0</v>
      </c>
    </row>
    <row r="143" spans="3:7" ht="15.75" customHeight="1" x14ac:dyDescent="0.25">
      <c r="C143" s="47" t="s">
        <v>306</v>
      </c>
      <c r="D143" s="92"/>
      <c r="E143" s="92"/>
      <c r="F143" s="92"/>
      <c r="G143" s="57">
        <f t="shared" si="5"/>
        <v>0</v>
      </c>
    </row>
    <row r="144" spans="3:7" x14ac:dyDescent="0.25">
      <c r="C144" s="48" t="s">
        <v>307</v>
      </c>
      <c r="D144" s="92"/>
      <c r="E144" s="92"/>
      <c r="F144" s="92"/>
      <c r="G144" s="57">
        <f t="shared" si="5"/>
        <v>0</v>
      </c>
    </row>
    <row r="145" spans="2:7" x14ac:dyDescent="0.25">
      <c r="C145" s="47" t="s">
        <v>308</v>
      </c>
      <c r="D145" s="92"/>
      <c r="E145" s="92"/>
      <c r="F145" s="92"/>
      <c r="G145" s="57">
        <f t="shared" si="5"/>
        <v>0</v>
      </c>
    </row>
    <row r="146" spans="2:7" ht="15.75" customHeight="1" x14ac:dyDescent="0.25">
      <c r="C146" s="47" t="s">
        <v>309</v>
      </c>
      <c r="D146" s="92"/>
      <c r="E146" s="92"/>
      <c r="F146" s="92"/>
      <c r="G146" s="57">
        <f t="shared" si="5"/>
        <v>0</v>
      </c>
    </row>
    <row r="147" spans="2:7" ht="31.5" x14ac:dyDescent="0.25">
      <c r="C147" s="47" t="s">
        <v>310</v>
      </c>
      <c r="D147" s="92"/>
      <c r="E147" s="210"/>
      <c r="F147" s="92"/>
      <c r="G147" s="57">
        <f t="shared" si="5"/>
        <v>0</v>
      </c>
    </row>
    <row r="148" spans="2:7" x14ac:dyDescent="0.25">
      <c r="C148" s="52" t="s">
        <v>311</v>
      </c>
      <c r="D148" s="63">
        <f>SUM(D141:D147)</f>
        <v>0</v>
      </c>
      <c r="E148" s="63">
        <f>SUM(E141:E147)</f>
        <v>0</v>
      </c>
      <c r="F148" s="63">
        <f>SUM(F141:F147)</f>
        <v>0</v>
      </c>
      <c r="G148" s="57">
        <f t="shared" si="5"/>
        <v>0</v>
      </c>
    </row>
    <row r="150" spans="2:7" x14ac:dyDescent="0.25">
      <c r="B150" s="331" t="s">
        <v>329</v>
      </c>
      <c r="C150" s="332"/>
      <c r="D150" s="332"/>
      <c r="E150" s="332"/>
      <c r="F150" s="332"/>
      <c r="G150" s="333"/>
    </row>
    <row r="151" spans="2:7" x14ac:dyDescent="0.25">
      <c r="C151" s="331" t="s">
        <v>208</v>
      </c>
      <c r="D151" s="332"/>
      <c r="E151" s="332"/>
      <c r="F151" s="332"/>
      <c r="G151" s="333"/>
    </row>
    <row r="152" spans="2:7" ht="24" customHeight="1" thickBot="1" x14ac:dyDescent="0.3">
      <c r="C152" s="60" t="s">
        <v>330</v>
      </c>
      <c r="D152" s="61">
        <f>'1) Tableau budgétaire 1'!D150</f>
        <v>0</v>
      </c>
      <c r="E152" s="61">
        <f>'1) Tableau budgétaire 1'!E150</f>
        <v>0</v>
      </c>
      <c r="F152" s="61">
        <f>'1) Tableau budgétaire 1'!F150</f>
        <v>265590.81</v>
      </c>
      <c r="G152" s="62">
        <f>SUM(D152:F152)</f>
        <v>265590.81</v>
      </c>
    </row>
    <row r="153" spans="2:7" ht="24.75" customHeight="1" x14ac:dyDescent="0.25">
      <c r="C153" s="58" t="s">
        <v>304</v>
      </c>
      <c r="D153" s="90"/>
      <c r="E153" s="91"/>
      <c r="F153" s="91">
        <v>50690</v>
      </c>
      <c r="G153" s="59">
        <f t="shared" ref="G153:G160" si="6">SUM(D153:F153)</f>
        <v>50690</v>
      </c>
    </row>
    <row r="154" spans="2:7" ht="15.75" customHeight="1" x14ac:dyDescent="0.25">
      <c r="C154" s="47" t="s">
        <v>305</v>
      </c>
      <c r="D154" s="92"/>
      <c r="E154" s="16"/>
      <c r="F154" s="16">
        <v>25333</v>
      </c>
      <c r="G154" s="57">
        <f t="shared" si="6"/>
        <v>25333</v>
      </c>
    </row>
    <row r="155" spans="2:7" ht="15.75" customHeight="1" x14ac:dyDescent="0.25">
      <c r="C155" s="47" t="s">
        <v>306</v>
      </c>
      <c r="D155" s="92"/>
      <c r="E155" s="92"/>
      <c r="F155" s="92">
        <v>7402.5</v>
      </c>
      <c r="G155" s="57">
        <f t="shared" si="6"/>
        <v>7402.5</v>
      </c>
    </row>
    <row r="156" spans="2:7" ht="15.75" customHeight="1" x14ac:dyDescent="0.25">
      <c r="C156" s="48" t="s">
        <v>307</v>
      </c>
      <c r="D156" s="92"/>
      <c r="E156" s="92"/>
      <c r="F156" s="92">
        <v>74025</v>
      </c>
      <c r="G156" s="57">
        <f t="shared" si="6"/>
        <v>74025</v>
      </c>
    </row>
    <row r="157" spans="2:7" ht="15.75" customHeight="1" x14ac:dyDescent="0.25">
      <c r="C157" s="47" t="s">
        <v>308</v>
      </c>
      <c r="D157" s="92"/>
      <c r="E157" s="92"/>
      <c r="F157" s="92">
        <v>18628.310000000001</v>
      </c>
      <c r="G157" s="57">
        <f t="shared" si="6"/>
        <v>18628.310000000001</v>
      </c>
    </row>
    <row r="158" spans="2:7" ht="15.75" customHeight="1" x14ac:dyDescent="0.25">
      <c r="C158" s="47" t="s">
        <v>309</v>
      </c>
      <c r="D158" s="92"/>
      <c r="E158" s="92"/>
      <c r="F158" s="92">
        <v>60865</v>
      </c>
      <c r="G158" s="57">
        <f t="shared" si="6"/>
        <v>60865</v>
      </c>
    </row>
    <row r="159" spans="2:7" ht="15.75" customHeight="1" x14ac:dyDescent="0.25">
      <c r="C159" s="47" t="s">
        <v>310</v>
      </c>
      <c r="D159" s="92"/>
      <c r="E159" s="210"/>
      <c r="F159" s="92">
        <v>28647</v>
      </c>
      <c r="G159" s="57">
        <f t="shared" si="6"/>
        <v>28647</v>
      </c>
    </row>
    <row r="160" spans="2:7" ht="15.75" customHeight="1" x14ac:dyDescent="0.25">
      <c r="C160" s="52" t="s">
        <v>311</v>
      </c>
      <c r="D160" s="63">
        <f>SUM(D153:D159)</f>
        <v>0</v>
      </c>
      <c r="E160" s="63">
        <f>SUM(E153:E159)</f>
        <v>0</v>
      </c>
      <c r="F160" s="63">
        <f>SUM(F153:F159)</f>
        <v>265590.81</v>
      </c>
      <c r="G160" s="57">
        <f t="shared" si="6"/>
        <v>265590.81</v>
      </c>
    </row>
    <row r="161" spans="3:7" s="51" customFormat="1" ht="15.75" customHeight="1" x14ac:dyDescent="0.25">
      <c r="C161" s="64"/>
      <c r="D161" s="65"/>
      <c r="E161" s="65"/>
      <c r="F161" s="65"/>
      <c r="G161" s="66"/>
    </row>
    <row r="162" spans="3:7" ht="15.75" customHeight="1" x14ac:dyDescent="0.25">
      <c r="C162" s="331" t="s">
        <v>331</v>
      </c>
      <c r="D162" s="332"/>
      <c r="E162" s="332"/>
      <c r="F162" s="332"/>
      <c r="G162" s="333"/>
    </row>
    <row r="163" spans="3:7" ht="21" customHeight="1" thickBot="1" x14ac:dyDescent="0.3">
      <c r="C163" s="60" t="s">
        <v>332</v>
      </c>
      <c r="D163" s="61">
        <f>'1) Tableau budgétaire 1'!D160</f>
        <v>0</v>
      </c>
      <c r="E163" s="61">
        <f>'1) Tableau budgétaire 1'!E160</f>
        <v>0</v>
      </c>
      <c r="F163" s="61">
        <f>'1) Tableau budgétaire 1'!F160</f>
        <v>106743.26</v>
      </c>
      <c r="G163" s="62">
        <f t="shared" ref="G163:G171" si="7">SUM(D163:F163)</f>
        <v>106743.26</v>
      </c>
    </row>
    <row r="164" spans="3:7" ht="15.75" customHeight="1" x14ac:dyDescent="0.25">
      <c r="C164" s="58" t="s">
        <v>304</v>
      </c>
      <c r="D164" s="90"/>
      <c r="E164" s="91"/>
      <c r="F164" s="91">
        <v>19691</v>
      </c>
      <c r="G164" s="59">
        <f t="shared" si="7"/>
        <v>19691</v>
      </c>
    </row>
    <row r="165" spans="3:7" ht="15.75" customHeight="1" x14ac:dyDescent="0.25">
      <c r="C165" s="47" t="s">
        <v>305</v>
      </c>
      <c r="D165" s="92"/>
      <c r="E165" s="16"/>
      <c r="F165" s="16">
        <v>9840.6</v>
      </c>
      <c r="G165" s="57">
        <f t="shared" si="7"/>
        <v>9840.6</v>
      </c>
    </row>
    <row r="166" spans="3:7" ht="15.75" customHeight="1" x14ac:dyDescent="0.25">
      <c r="C166" s="47" t="s">
        <v>306</v>
      </c>
      <c r="D166" s="92"/>
      <c r="E166" s="92"/>
      <c r="F166" s="92">
        <v>2875.5</v>
      </c>
      <c r="G166" s="57">
        <f t="shared" si="7"/>
        <v>2875.5</v>
      </c>
    </row>
    <row r="167" spans="3:7" ht="15.75" customHeight="1" x14ac:dyDescent="0.25">
      <c r="C167" s="48" t="s">
        <v>307</v>
      </c>
      <c r="D167" s="92"/>
      <c r="E167" s="92"/>
      <c r="F167" s="92">
        <v>28755</v>
      </c>
      <c r="G167" s="57">
        <f t="shared" si="7"/>
        <v>28755</v>
      </c>
    </row>
    <row r="168" spans="3:7" ht="15.75" customHeight="1" x14ac:dyDescent="0.25">
      <c r="C168" s="47" t="s">
        <v>308</v>
      </c>
      <c r="D168" s="92"/>
      <c r="E168" s="92"/>
      <c r="F168" s="92">
        <v>7236.16</v>
      </c>
      <c r="G168" s="57">
        <f t="shared" si="7"/>
        <v>7236.16</v>
      </c>
    </row>
    <row r="169" spans="3:7" ht="15.75" customHeight="1" x14ac:dyDescent="0.25">
      <c r="C169" s="47" t="s">
        <v>309</v>
      </c>
      <c r="D169" s="92"/>
      <c r="E169" s="92"/>
      <c r="F169" s="92">
        <v>23643</v>
      </c>
      <c r="G169" s="57">
        <f t="shared" si="7"/>
        <v>23643</v>
      </c>
    </row>
    <row r="170" spans="3:7" ht="15.75" customHeight="1" x14ac:dyDescent="0.25">
      <c r="C170" s="47" t="s">
        <v>310</v>
      </c>
      <c r="D170" s="92"/>
      <c r="E170" s="210"/>
      <c r="F170" s="92">
        <v>14702</v>
      </c>
      <c r="G170" s="57">
        <f t="shared" si="7"/>
        <v>14702</v>
      </c>
    </row>
    <row r="171" spans="3:7" ht="15.75" customHeight="1" x14ac:dyDescent="0.25">
      <c r="C171" s="52" t="s">
        <v>311</v>
      </c>
      <c r="D171" s="63">
        <f>SUM(D164:D170)</f>
        <v>0</v>
      </c>
      <c r="E171" s="63">
        <f>SUM(E164:E170)</f>
        <v>0</v>
      </c>
      <c r="F171" s="63">
        <f>SUM(F164:F170)</f>
        <v>106743.26</v>
      </c>
      <c r="G171" s="57">
        <f t="shared" si="7"/>
        <v>106743.26</v>
      </c>
    </row>
    <row r="172" spans="3:7" s="51" customFormat="1" ht="15.75" customHeight="1" x14ac:dyDescent="0.25">
      <c r="C172" s="64"/>
      <c r="D172" s="65"/>
      <c r="E172" s="65"/>
      <c r="F172" s="65"/>
      <c r="G172" s="66"/>
    </row>
    <row r="173" spans="3:7" ht="15.75" customHeight="1" x14ac:dyDescent="0.25">
      <c r="C173" s="331" t="s">
        <v>242</v>
      </c>
      <c r="D173" s="332"/>
      <c r="E173" s="332"/>
      <c r="F173" s="332"/>
      <c r="G173" s="333"/>
    </row>
    <row r="174" spans="3:7" ht="19.5" customHeight="1" thickBot="1" x14ac:dyDescent="0.3">
      <c r="C174" s="60" t="s">
        <v>333</v>
      </c>
      <c r="D174" s="61">
        <f>'1) Tableau budgétaire 1'!D170</f>
        <v>0</v>
      </c>
      <c r="E174" s="61">
        <f>'1) Tableau budgétaire 1'!E170</f>
        <v>0</v>
      </c>
      <c r="F174" s="61">
        <f>'1) Tableau budgétaire 1'!F170</f>
        <v>405787.93</v>
      </c>
      <c r="G174" s="62">
        <f t="shared" ref="G174:G181" si="8">SUM(D174:F174)</f>
        <v>405787.93</v>
      </c>
    </row>
    <row r="175" spans="3:7" ht="15.75" customHeight="1" x14ac:dyDescent="0.25">
      <c r="C175" s="58" t="s">
        <v>304</v>
      </c>
      <c r="D175" s="90"/>
      <c r="E175" s="91"/>
      <c r="F175" s="212">
        <v>83695</v>
      </c>
      <c r="G175" s="59">
        <f t="shared" si="8"/>
        <v>83695</v>
      </c>
    </row>
    <row r="176" spans="3:7" ht="15.75" customHeight="1" x14ac:dyDescent="0.25">
      <c r="C176" s="47" t="s">
        <v>305</v>
      </c>
      <c r="D176" s="92"/>
      <c r="E176" s="16"/>
      <c r="F176" s="213">
        <v>41826.400000000001</v>
      </c>
      <c r="G176" s="57">
        <f t="shared" si="8"/>
        <v>41826.400000000001</v>
      </c>
    </row>
    <row r="177" spans="3:7" ht="15.75" customHeight="1" x14ac:dyDescent="0.25">
      <c r="C177" s="47" t="s">
        <v>306</v>
      </c>
      <c r="D177" s="92"/>
      <c r="E177" s="92"/>
      <c r="F177" s="211">
        <v>12222</v>
      </c>
      <c r="G177" s="57">
        <f t="shared" si="8"/>
        <v>12222</v>
      </c>
    </row>
    <row r="178" spans="3:7" ht="15.75" customHeight="1" x14ac:dyDescent="0.25">
      <c r="C178" s="48" t="s">
        <v>307</v>
      </c>
      <c r="D178" s="92"/>
      <c r="E178" s="92"/>
      <c r="F178" s="211">
        <v>122220</v>
      </c>
      <c r="G178" s="57">
        <f t="shared" si="8"/>
        <v>122220</v>
      </c>
    </row>
    <row r="179" spans="3:7" ht="15.75" customHeight="1" x14ac:dyDescent="0.25">
      <c r="C179" s="47" t="s">
        <v>308</v>
      </c>
      <c r="D179" s="92"/>
      <c r="E179" s="92"/>
      <c r="F179" s="211">
        <v>30756.53</v>
      </c>
      <c r="G179" s="57">
        <f t="shared" si="8"/>
        <v>30756.53</v>
      </c>
    </row>
    <row r="180" spans="3:7" ht="15.75" customHeight="1" x14ac:dyDescent="0.25">
      <c r="C180" s="47" t="s">
        <v>309</v>
      </c>
      <c r="D180" s="92"/>
      <c r="E180" s="92"/>
      <c r="F180" s="211">
        <v>100492</v>
      </c>
      <c r="G180" s="57">
        <f t="shared" si="8"/>
        <v>100492</v>
      </c>
    </row>
    <row r="181" spans="3:7" ht="15.75" customHeight="1" x14ac:dyDescent="0.25">
      <c r="C181" s="47" t="s">
        <v>310</v>
      </c>
      <c r="D181" s="92"/>
      <c r="E181" s="210"/>
      <c r="F181" s="211">
        <v>14576</v>
      </c>
      <c r="G181" s="254">
        <f t="shared" si="8"/>
        <v>14576</v>
      </c>
    </row>
    <row r="182" spans="3:7" ht="15.75" customHeight="1" x14ac:dyDescent="0.25">
      <c r="C182" s="52" t="s">
        <v>311</v>
      </c>
      <c r="D182" s="63">
        <f>SUM(D175:D181)</f>
        <v>0</v>
      </c>
      <c r="E182" s="63">
        <f>SUM(E175:E181)</f>
        <v>0</v>
      </c>
      <c r="F182" s="63">
        <f>SUM(F175:F181)</f>
        <v>405787.93</v>
      </c>
      <c r="G182" s="254">
        <f>SUM(D182:F182)</f>
        <v>405787.93</v>
      </c>
    </row>
    <row r="183" spans="3:7" s="51" customFormat="1" ht="15.75" customHeight="1" x14ac:dyDescent="0.25">
      <c r="C183" s="64"/>
      <c r="D183" s="65"/>
      <c r="E183" s="65"/>
      <c r="F183" s="65"/>
      <c r="G183" s="66"/>
    </row>
    <row r="184" spans="3:7" ht="15.75" customHeight="1" x14ac:dyDescent="0.25">
      <c r="C184" s="331" t="s">
        <v>259</v>
      </c>
      <c r="D184" s="332"/>
      <c r="E184" s="332"/>
      <c r="F184" s="332"/>
      <c r="G184" s="333"/>
    </row>
    <row r="185" spans="3:7" ht="22.7" customHeight="1" thickBot="1" x14ac:dyDescent="0.3">
      <c r="C185" s="60" t="s">
        <v>334</v>
      </c>
      <c r="D185" s="61">
        <f>'1) Tableau budgétaire 1'!D180</f>
        <v>0</v>
      </c>
      <c r="E185" s="61">
        <f>'1) Tableau budgétaire 1'!E180</f>
        <v>0</v>
      </c>
      <c r="F185" s="61">
        <f>'1) Tableau budgétaire 1'!F180</f>
        <v>0</v>
      </c>
      <c r="G185" s="62">
        <f t="shared" ref="G185:G193" si="9">SUM(D185:F185)</f>
        <v>0</v>
      </c>
    </row>
    <row r="186" spans="3:7" ht="15.75" customHeight="1" x14ac:dyDescent="0.25">
      <c r="C186" s="58" t="s">
        <v>304</v>
      </c>
      <c r="D186" s="90"/>
      <c r="E186" s="91"/>
      <c r="F186" s="91"/>
      <c r="G186" s="59">
        <f t="shared" si="9"/>
        <v>0</v>
      </c>
    </row>
    <row r="187" spans="3:7" ht="15.75" customHeight="1" x14ac:dyDescent="0.25">
      <c r="C187" s="47" t="s">
        <v>305</v>
      </c>
      <c r="D187" s="92"/>
      <c r="E187" s="16"/>
      <c r="F187" s="16"/>
      <c r="G187" s="57">
        <f t="shared" si="9"/>
        <v>0</v>
      </c>
    </row>
    <row r="188" spans="3:7" ht="15.75" customHeight="1" x14ac:dyDescent="0.25">
      <c r="C188" s="47" t="s">
        <v>306</v>
      </c>
      <c r="D188" s="92"/>
      <c r="E188" s="92"/>
      <c r="F188" s="92"/>
      <c r="G188" s="57">
        <f t="shared" si="9"/>
        <v>0</v>
      </c>
    </row>
    <row r="189" spans="3:7" ht="15.75" customHeight="1" x14ac:dyDescent="0.25">
      <c r="C189" s="48" t="s">
        <v>307</v>
      </c>
      <c r="D189" s="92"/>
      <c r="E189" s="92"/>
      <c r="F189" s="92"/>
      <c r="G189" s="57">
        <f t="shared" si="9"/>
        <v>0</v>
      </c>
    </row>
    <row r="190" spans="3:7" ht="15.75" customHeight="1" x14ac:dyDescent="0.25">
      <c r="C190" s="47" t="s">
        <v>308</v>
      </c>
      <c r="D190" s="92"/>
      <c r="E190" s="92"/>
      <c r="F190" s="92"/>
      <c r="G190" s="57">
        <f t="shared" si="9"/>
        <v>0</v>
      </c>
    </row>
    <row r="191" spans="3:7" ht="15.75" customHeight="1" x14ac:dyDescent="0.25">
      <c r="C191" s="47" t="s">
        <v>309</v>
      </c>
      <c r="D191" s="92"/>
      <c r="E191" s="92"/>
      <c r="F191" s="92"/>
      <c r="G191" s="57">
        <f t="shared" si="9"/>
        <v>0</v>
      </c>
    </row>
    <row r="192" spans="3:7" ht="15.75" customHeight="1" x14ac:dyDescent="0.25">
      <c r="C192" s="47" t="s">
        <v>310</v>
      </c>
      <c r="D192" s="92"/>
      <c r="E192" s="210"/>
      <c r="F192" s="92"/>
      <c r="G192" s="57">
        <f t="shared" si="9"/>
        <v>0</v>
      </c>
    </row>
    <row r="193" spans="3:9" ht="15.75" customHeight="1" x14ac:dyDescent="0.25">
      <c r="C193" s="52" t="s">
        <v>311</v>
      </c>
      <c r="D193" s="63">
        <f>SUM(D186:D192)</f>
        <v>0</v>
      </c>
      <c r="E193" s="63">
        <f>SUM(E186:E192)</f>
        <v>0</v>
      </c>
      <c r="F193" s="63">
        <f>SUM(F186:F192)</f>
        <v>0</v>
      </c>
      <c r="G193" s="57">
        <f t="shared" si="9"/>
        <v>0</v>
      </c>
    </row>
    <row r="194" spans="3:9" ht="15.75" customHeight="1" x14ac:dyDescent="0.25">
      <c r="C194" s="51"/>
      <c r="G194" s="51"/>
    </row>
    <row r="195" spans="3:9" ht="18" customHeight="1" x14ac:dyDescent="0.25">
      <c r="C195" s="328" t="s">
        <v>335</v>
      </c>
      <c r="D195" s="329"/>
      <c r="E195" s="329"/>
      <c r="F195" s="329"/>
      <c r="G195" s="330"/>
    </row>
    <row r="196" spans="3:9" ht="40.700000000000003" customHeight="1" thickBot="1" x14ac:dyDescent="0.3">
      <c r="C196" s="245" t="s">
        <v>336</v>
      </c>
      <c r="D196" s="246">
        <f>'1) Tableau budgétaire 1'!D187</f>
        <v>242995.33</v>
      </c>
      <c r="E196" s="246">
        <f>'1) Tableau budgétaire 1'!E187</f>
        <v>198122</v>
      </c>
      <c r="F196" s="246">
        <f>'1) Tableau budgétaire 1'!F187</f>
        <v>63000</v>
      </c>
      <c r="G196" s="247">
        <f>SUM(D196:F196)</f>
        <v>504117.32999999996</v>
      </c>
    </row>
    <row r="197" spans="3:9" ht="15.75" customHeight="1" x14ac:dyDescent="0.25">
      <c r="C197" s="248" t="s">
        <v>304</v>
      </c>
      <c r="D197" s="259">
        <v>143995.32999999999</v>
      </c>
      <c r="E197" s="264">
        <v>135000</v>
      </c>
      <c r="F197" s="259"/>
      <c r="G197" s="260"/>
    </row>
    <row r="198" spans="3:9" ht="15.75" customHeight="1" x14ac:dyDescent="0.25">
      <c r="C198" s="249" t="s">
        <v>305</v>
      </c>
      <c r="D198" s="209"/>
      <c r="E198" s="175"/>
      <c r="F198" s="175"/>
      <c r="G198" s="261"/>
    </row>
    <row r="199" spans="3:9" ht="15.75" customHeight="1" x14ac:dyDescent="0.25">
      <c r="C199" s="249" t="s">
        <v>306</v>
      </c>
      <c r="D199" s="209"/>
      <c r="E199" s="209"/>
      <c r="F199" s="209"/>
      <c r="G199" s="261"/>
    </row>
    <row r="200" spans="3:9" ht="15.75" customHeight="1" x14ac:dyDescent="0.25">
      <c r="C200" s="250" t="s">
        <v>307</v>
      </c>
      <c r="D200" s="209">
        <v>30000</v>
      </c>
      <c r="E200" s="262"/>
      <c r="F200" s="209"/>
      <c r="G200" s="261"/>
    </row>
    <row r="201" spans="3:9" ht="15.75" customHeight="1" x14ac:dyDescent="0.25">
      <c r="C201" s="249" t="s">
        <v>308</v>
      </c>
      <c r="D201" s="209"/>
      <c r="E201" s="209"/>
      <c r="F201" s="209"/>
      <c r="G201" s="261"/>
    </row>
    <row r="202" spans="3:9" ht="15.75" customHeight="1" x14ac:dyDescent="0.25">
      <c r="C202" s="249" t="s">
        <v>309</v>
      </c>
      <c r="D202" s="209"/>
      <c r="E202" s="209"/>
      <c r="F202" s="209"/>
      <c r="G202" s="261"/>
    </row>
    <row r="203" spans="3:9" ht="15.75" customHeight="1" x14ac:dyDescent="0.25">
      <c r="C203" s="249" t="s">
        <v>310</v>
      </c>
      <c r="D203" s="209">
        <v>69000</v>
      </c>
      <c r="E203" s="209">
        <v>63122</v>
      </c>
      <c r="F203" s="209">
        <v>63000</v>
      </c>
      <c r="G203" s="261"/>
    </row>
    <row r="204" spans="3:9" ht="15.75" customHeight="1" x14ac:dyDescent="0.25">
      <c r="C204" s="251" t="s">
        <v>311</v>
      </c>
      <c r="D204" s="263">
        <f>SUM(D197:D203)</f>
        <v>242995.33</v>
      </c>
      <c r="E204" s="263">
        <f>SUM(E197:E203)</f>
        <v>198122</v>
      </c>
      <c r="F204" s="263">
        <f>F200+F203</f>
        <v>63000</v>
      </c>
      <c r="G204" s="261">
        <f>SUM(D204:F204)</f>
        <v>504117.32999999996</v>
      </c>
    </row>
    <row r="205" spans="3:9" ht="15.75" customHeight="1" thickBot="1" x14ac:dyDescent="0.3">
      <c r="C205" s="51"/>
      <c r="G205" s="51"/>
    </row>
    <row r="206" spans="3:9" ht="19.5" customHeight="1" thickBot="1" x14ac:dyDescent="0.3">
      <c r="C206" s="338" t="s">
        <v>274</v>
      </c>
      <c r="D206" s="339"/>
      <c r="E206" s="339"/>
      <c r="F206" s="339"/>
      <c r="G206" s="340"/>
    </row>
    <row r="207" spans="3:9" ht="43.5" customHeight="1" thickBot="1" x14ac:dyDescent="0.3">
      <c r="C207" s="144"/>
      <c r="D207" s="144" t="s">
        <v>275</v>
      </c>
      <c r="E207" s="128" t="s">
        <v>276</v>
      </c>
      <c r="F207" s="56" t="s">
        <v>277</v>
      </c>
      <c r="G207" s="337" t="s">
        <v>337</v>
      </c>
      <c r="I207" s="51"/>
    </row>
    <row r="208" spans="3:9" ht="19.5" customHeight="1" x14ac:dyDescent="0.25">
      <c r="C208" s="140"/>
      <c r="D208" s="128" t="str">
        <f>'1) Tableau budgétaire 1'!D13</f>
        <v>UNHCR</v>
      </c>
      <c r="E208" s="50" t="s">
        <v>19</v>
      </c>
      <c r="F208" s="50" t="s">
        <v>338</v>
      </c>
      <c r="G208" s="317"/>
      <c r="I208" s="227"/>
    </row>
    <row r="209" spans="3:13" ht="19.5" customHeight="1" x14ac:dyDescent="0.25">
      <c r="C209" s="141" t="s">
        <v>304</v>
      </c>
      <c r="D209" s="214">
        <f t="shared" ref="D209:D215" si="10">SUM(D186,D175,D164,D153,D141,D130,D119,D108,D96,D85,D74,D63,D51,D40,D29,D18,D197)</f>
        <v>143995.32999999999</v>
      </c>
      <c r="E209" s="71">
        <f>SUM(E186,E175,E164,E153,E141,E130,E119,E108,E96,E85,E74,E63,E51,E40,E29,E18, E197)</f>
        <v>260000</v>
      </c>
      <c r="F209" s="71">
        <f>SUM(F186,F175,F164,F153,F141,F130,F119,F108,F96,F85,F74,F63,F51,F40,F29,F18, F197)</f>
        <v>154076</v>
      </c>
      <c r="G209" s="68">
        <f t="shared" ref="G209:G216" si="11">SUM(D209:F209)</f>
        <v>558071.32999999996</v>
      </c>
      <c r="I209" s="227"/>
    </row>
    <row r="210" spans="3:13" ht="34.5" customHeight="1" x14ac:dyDescent="0.25">
      <c r="C210" s="142" t="s">
        <v>305</v>
      </c>
      <c r="D210" s="126">
        <f t="shared" si="10"/>
        <v>45000</v>
      </c>
      <c r="E210" s="71">
        <f>SUM(E187,E176,E165,E154,E142,E131,E120,E109,E97,E86,E75,E64,E52,E41,E30,E19)</f>
        <v>15000</v>
      </c>
      <c r="F210" s="71">
        <f>'2) Tableau budgétaire 2'!F19+'2) Tableau budgétaire 2'!F30+'2) Tableau budgétaire 2'!F41+'2) Tableau budgétaire 2'!F52+'2) Tableau budgétaire 2'!F64+'2) Tableau budgétaire 2'!F75+'2) Tableau budgétaire 2'!F86+'2) Tableau budgétaire 2'!F97+'2) Tableau budgétaire 2'!F109+'2) Tableau budgétaire 2'!F120+'2) Tableau budgétaire 2'!F131+'2) Tableau budgétaire 2'!F142+'2) Tableau budgétaire 2'!F154+'2) Tableau budgétaire 2'!F165+'2) Tableau budgétaire 2'!F176+'2) Tableau budgétaire 2'!F187+'2) Tableau budgétaire 2'!F198</f>
        <v>77000</v>
      </c>
      <c r="G210" s="69">
        <f t="shared" si="11"/>
        <v>137000</v>
      </c>
      <c r="I210" s="227"/>
    </row>
    <row r="211" spans="3:13" ht="48" customHeight="1" x14ac:dyDescent="0.25">
      <c r="C211" s="142" t="s">
        <v>306</v>
      </c>
      <c r="D211" s="126">
        <f t="shared" si="10"/>
        <v>13500</v>
      </c>
      <c r="E211" s="71">
        <f>SUM(E188,E177,E166,E155,E143,E132,E121,E110,E98,E87,E76,E65,E53,E42,E31,E20)</f>
        <v>120000</v>
      </c>
      <c r="F211" s="71">
        <f>F20+F31+F42+F53+F65+F76+F87+F98+F110+F121+F132+F143+F155+F166+F177+F188+F199</f>
        <v>22500</v>
      </c>
      <c r="G211" s="69">
        <f t="shared" si="11"/>
        <v>156000</v>
      </c>
      <c r="I211" s="227"/>
    </row>
    <row r="212" spans="3:13" ht="33" customHeight="1" x14ac:dyDescent="0.25">
      <c r="C212" s="143" t="s">
        <v>307</v>
      </c>
      <c r="D212" s="126">
        <f t="shared" si="10"/>
        <v>111000</v>
      </c>
      <c r="E212" s="71">
        <f>SUM(E189,E178,E167,E156,E144,E133,E122,E111,E99,E88,E77,E66,E54,E43,E32,E21, E200)</f>
        <v>87000</v>
      </c>
      <c r="F212" s="71">
        <f>F21+F32+F43+F54+F66+F77+F88+F99+F111+F122+F133+F144+F156+F167+F178+F189+F201</f>
        <v>225000</v>
      </c>
      <c r="G212" s="69">
        <f t="shared" si="11"/>
        <v>423000</v>
      </c>
      <c r="I212" s="227"/>
    </row>
    <row r="213" spans="3:13" ht="21" customHeight="1" x14ac:dyDescent="0.25">
      <c r="C213" s="142" t="s">
        <v>308</v>
      </c>
      <c r="D213" s="138">
        <f t="shared" si="10"/>
        <v>9000</v>
      </c>
      <c r="E213" s="71">
        <f>SUM(E190,E179,E168,E157,E145,E134,E123,E112,E100,E89,E78,E67,E55,E44,E33,E22)</f>
        <v>14000</v>
      </c>
      <c r="F213" s="71">
        <f>F22+F33+F44+F55+F67+F78+F89+F100+F112+F123+F134+F145+F157+F168+F179+F190+F201</f>
        <v>56621</v>
      </c>
      <c r="G213" s="69">
        <f t="shared" si="11"/>
        <v>79621</v>
      </c>
      <c r="H213" s="22"/>
      <c r="I213" s="227"/>
      <c r="J213" s="22"/>
      <c r="K213" s="22"/>
      <c r="L213" s="22"/>
      <c r="M213" s="21"/>
    </row>
    <row r="214" spans="3:13" ht="39.75" customHeight="1" x14ac:dyDescent="0.25">
      <c r="C214" s="142" t="s">
        <v>309</v>
      </c>
      <c r="D214" s="139">
        <f t="shared" si="10"/>
        <v>729000</v>
      </c>
      <c r="E214" s="126">
        <f>SUM(E191,E180,E169,E158,E146,E135,E124,E113,E101,E90,E79,E68,E56,E45,E34,E23)</f>
        <v>250000</v>
      </c>
      <c r="F214" s="126">
        <f>F23+F34+F45+F56+F68+F79+F90+F101+F113+F124+F135+F146+F158+F169+F180+F191+F202</f>
        <v>185000</v>
      </c>
      <c r="G214" s="69">
        <f t="shared" si="11"/>
        <v>1164000</v>
      </c>
      <c r="H214" s="22"/>
      <c r="I214" s="227"/>
      <c r="J214" s="22"/>
      <c r="K214" s="22"/>
      <c r="L214" s="22"/>
      <c r="M214" s="21"/>
    </row>
    <row r="215" spans="3:13" ht="34.5" customHeight="1" thickBot="1" x14ac:dyDescent="0.3">
      <c r="C215" s="142" t="s">
        <v>310</v>
      </c>
      <c r="D215" s="195">
        <f t="shared" si="10"/>
        <v>85000</v>
      </c>
      <c r="E215" s="195">
        <f>SUM(E192,E181,E170,E159,E147,E136,E125,E114,E102,E91,E80,E69,E57,E46,E35,E24, E203)</f>
        <v>95122</v>
      </c>
      <c r="F215" s="195">
        <f>F24+F35+F46+F57+F69+F80+F91+F102+F114+F125+F136+F147+F159+F170+F181+F192+F204</f>
        <v>120925</v>
      </c>
      <c r="G215" s="196">
        <f t="shared" si="11"/>
        <v>301047</v>
      </c>
      <c r="H215" s="22"/>
      <c r="I215" s="22"/>
      <c r="J215" s="22"/>
      <c r="K215" s="22"/>
      <c r="L215" s="22"/>
      <c r="M215" s="21"/>
    </row>
    <row r="216" spans="3:13" ht="22.7" customHeight="1" thickBot="1" x14ac:dyDescent="0.3">
      <c r="C216" s="194" t="s">
        <v>278</v>
      </c>
      <c r="D216" s="198">
        <f>SUM(D209:D215)</f>
        <v>1136495.33</v>
      </c>
      <c r="E216" s="199">
        <f>SUM(E209:E215)</f>
        <v>841122</v>
      </c>
      <c r="F216" s="200">
        <f>SUM(F209:F215)</f>
        <v>841122</v>
      </c>
      <c r="G216" s="201">
        <f t="shared" si="11"/>
        <v>2818739.33</v>
      </c>
      <c r="H216" s="22"/>
      <c r="I216" s="22"/>
      <c r="J216" s="22"/>
      <c r="K216" s="22"/>
      <c r="L216" s="22"/>
      <c r="M216" s="21"/>
    </row>
    <row r="217" spans="3:13" ht="22.7" customHeight="1" x14ac:dyDescent="0.25">
      <c r="C217" s="105" t="s">
        <v>279</v>
      </c>
      <c r="D217" s="197">
        <f>D216*0.07</f>
        <v>79554.673100000015</v>
      </c>
      <c r="E217" s="197">
        <v>58878.54</v>
      </c>
      <c r="F217" s="197">
        <f>F216*0.07</f>
        <v>58878.540000000008</v>
      </c>
      <c r="G217" s="197">
        <f>G216*0.07</f>
        <v>197311.75310000003</v>
      </c>
      <c r="H217" s="22"/>
      <c r="I217" s="22"/>
      <c r="J217" s="22"/>
      <c r="K217" s="22"/>
      <c r="L217" s="22"/>
      <c r="M217" s="21"/>
    </row>
    <row r="218" spans="3:13" ht="16.5" thickBot="1" x14ac:dyDescent="0.3">
      <c r="C218" s="267" t="s">
        <v>339</v>
      </c>
      <c r="D218" s="268">
        <f>SUM(D216:D217)</f>
        <v>1216050.0031000001</v>
      </c>
      <c r="E218" s="268">
        <f>SUM(E216:E217)</f>
        <v>900000.54</v>
      </c>
      <c r="F218" s="268">
        <f>SUM(F216:F217)</f>
        <v>900000.54</v>
      </c>
      <c r="G218" s="268">
        <f>SUM(G216:G217)</f>
        <v>3016051.0830999999</v>
      </c>
      <c r="H218" s="258"/>
      <c r="I218" s="22"/>
      <c r="J218" s="22"/>
      <c r="K218" s="22"/>
      <c r="L218" s="22"/>
      <c r="M218" s="21"/>
    </row>
    <row r="219" spans="3:13" ht="15.75" customHeight="1" x14ac:dyDescent="0.25">
      <c r="H219" s="32"/>
      <c r="I219" s="32"/>
      <c r="J219" s="32"/>
      <c r="K219" s="32"/>
      <c r="L219" s="53"/>
      <c r="M219" s="51"/>
    </row>
    <row r="220" spans="3:13" ht="15.75" customHeight="1" x14ac:dyDescent="0.25">
      <c r="H220" s="32"/>
      <c r="I220" s="32"/>
      <c r="J220" s="32"/>
      <c r="K220" s="32"/>
      <c r="L220" s="53"/>
      <c r="M220" s="51"/>
    </row>
    <row r="221" spans="3:13" ht="15.75" customHeight="1" x14ac:dyDescent="0.25">
      <c r="E221" s="227"/>
      <c r="L221" s="54"/>
    </row>
    <row r="222" spans="3:13" ht="15.75" customHeight="1" x14ac:dyDescent="0.25">
      <c r="E222" s="227">
        <f>E218-F218</f>
        <v>0</v>
      </c>
      <c r="H222" s="41"/>
      <c r="I222" s="41"/>
      <c r="L222" s="54"/>
    </row>
    <row r="223" spans="3:13" ht="15.75" customHeight="1" x14ac:dyDescent="0.25">
      <c r="H223" s="41"/>
      <c r="I223" s="41"/>
    </row>
    <row r="224" spans="3:13" ht="40.700000000000003" customHeight="1" x14ac:dyDescent="0.25">
      <c r="E224" s="227"/>
      <c r="H224" s="41"/>
      <c r="I224" s="41"/>
      <c r="L224" s="55"/>
    </row>
    <row r="225" spans="3:13" ht="24.75" customHeight="1" x14ac:dyDescent="0.25">
      <c r="H225" s="41"/>
      <c r="I225" s="41"/>
      <c r="L225" s="55"/>
    </row>
    <row r="226" spans="3:13" ht="41.25" customHeight="1" x14ac:dyDescent="0.25">
      <c r="H226" s="10"/>
      <c r="I226" s="41"/>
      <c r="L226" s="55"/>
    </row>
    <row r="227" spans="3:13" ht="51.75" customHeight="1" x14ac:dyDescent="0.25">
      <c r="H227" s="10"/>
      <c r="I227" s="41"/>
      <c r="L227" s="55"/>
    </row>
    <row r="228" spans="3:13" ht="42" customHeight="1" x14ac:dyDescent="0.25">
      <c r="H228" s="41"/>
      <c r="I228" s="41"/>
      <c r="L228" s="55"/>
    </row>
    <row r="229" spans="3:13" s="51" customFormat="1" ht="42" customHeight="1" x14ac:dyDescent="0.25">
      <c r="C229" s="49"/>
      <c r="G229" s="49"/>
      <c r="H229" s="49"/>
      <c r="I229" s="41"/>
      <c r="J229" s="49"/>
      <c r="K229" s="49"/>
      <c r="L229" s="55"/>
      <c r="M229" s="49"/>
    </row>
    <row r="230" spans="3:13" s="51" customFormat="1" ht="42" customHeight="1" x14ac:dyDescent="0.25">
      <c r="C230" s="49"/>
      <c r="G230" s="49"/>
      <c r="H230" s="49"/>
      <c r="I230" s="41"/>
      <c r="J230" s="49"/>
      <c r="K230" s="49"/>
      <c r="L230" s="49"/>
      <c r="M230" s="49"/>
    </row>
    <row r="231" spans="3:13" s="51" customFormat="1" ht="63.95" customHeight="1" x14ac:dyDescent="0.25">
      <c r="C231" s="49"/>
      <c r="G231" s="49"/>
      <c r="H231" s="49"/>
      <c r="I231" s="54"/>
      <c r="J231" s="49"/>
      <c r="K231" s="49"/>
      <c r="L231" s="49"/>
      <c r="M231" s="49"/>
    </row>
    <row r="232" spans="3:13" s="51" customFormat="1" ht="42" customHeight="1" x14ac:dyDescent="0.25">
      <c r="C232" s="49"/>
      <c r="G232" s="49"/>
      <c r="H232" s="49"/>
      <c r="I232" s="49"/>
      <c r="J232" s="49"/>
      <c r="K232" s="49"/>
      <c r="L232" s="49"/>
      <c r="M232" s="54"/>
    </row>
    <row r="233" spans="3:13" ht="23.25" customHeight="1" x14ac:dyDescent="0.25"/>
    <row r="234" spans="3:13" ht="27.95" customHeight="1" x14ac:dyDescent="0.25"/>
    <row r="235" spans="3:13" ht="55.5" customHeight="1" x14ac:dyDescent="0.25"/>
    <row r="236" spans="3:13" ht="57.75" customHeight="1" x14ac:dyDescent="0.25"/>
    <row r="237" spans="3:13" ht="21.75" customHeight="1" x14ac:dyDescent="0.25"/>
    <row r="238" spans="3:13" ht="49.7" customHeight="1" x14ac:dyDescent="0.25"/>
    <row r="239" spans="3:13" ht="28.5" customHeight="1" x14ac:dyDescent="0.25"/>
    <row r="240" spans="3:13" ht="28.5" customHeight="1" x14ac:dyDescent="0.25"/>
    <row r="241" spans="14:14" ht="28.5" customHeight="1" x14ac:dyDescent="0.25"/>
    <row r="242" spans="14:14" ht="23.25" customHeight="1" x14ac:dyDescent="0.25">
      <c r="N242" s="54"/>
    </row>
    <row r="243" spans="14:14" ht="43.5" customHeight="1" x14ac:dyDescent="0.25">
      <c r="N243" s="54"/>
    </row>
    <row r="244" spans="14:14" ht="55.5" customHeight="1" x14ac:dyDescent="0.25"/>
    <row r="245" spans="14:14" ht="42.75" customHeight="1" x14ac:dyDescent="0.25">
      <c r="N245" s="54"/>
    </row>
    <row r="246" spans="14:14" ht="21.75" customHeight="1" x14ac:dyDescent="0.25">
      <c r="N246" s="54"/>
    </row>
    <row r="247" spans="14:14" ht="21.75" customHeight="1" x14ac:dyDescent="0.25">
      <c r="N247" s="54"/>
    </row>
    <row r="248" spans="14:14" ht="23.25" customHeight="1" x14ac:dyDescent="0.25"/>
    <row r="249" spans="14:14" ht="23.25" customHeight="1" x14ac:dyDescent="0.25"/>
    <row r="250" spans="14:14" ht="21.75" customHeight="1" x14ac:dyDescent="0.25"/>
    <row r="251" spans="14:14" ht="16.5" customHeight="1" x14ac:dyDescent="0.25"/>
    <row r="252" spans="14:14" ht="29.25" customHeight="1" x14ac:dyDescent="0.25"/>
    <row r="253" spans="14:14" ht="24.75" customHeight="1" x14ac:dyDescent="0.25"/>
    <row r="254" spans="14:14" ht="33" customHeight="1" x14ac:dyDescent="0.25"/>
    <row r="256" spans="14:14" ht="15" customHeight="1" x14ac:dyDescent="0.25"/>
    <row r="257" ht="25.5" customHeight="1" x14ac:dyDescent="0.25"/>
  </sheetData>
  <sheetProtection formatCells="0" formatColumns="0" formatRows="0"/>
  <mergeCells count="28">
    <mergeCell ref="C83:G83"/>
    <mergeCell ref="C49:G49"/>
    <mergeCell ref="G207:G208"/>
    <mergeCell ref="C173:G173"/>
    <mergeCell ref="C184:G184"/>
    <mergeCell ref="C162:G162"/>
    <mergeCell ref="C61:G61"/>
    <mergeCell ref="C106:G106"/>
    <mergeCell ref="C117:G117"/>
    <mergeCell ref="C94:G94"/>
    <mergeCell ref="B105:G105"/>
    <mergeCell ref="C206:G206"/>
    <mergeCell ref="C6:J9"/>
    <mergeCell ref="C195:G195"/>
    <mergeCell ref="C2:F2"/>
    <mergeCell ref="C11:F11"/>
    <mergeCell ref="B15:G15"/>
    <mergeCell ref="C16:G16"/>
    <mergeCell ref="B60:G60"/>
    <mergeCell ref="G13:G14"/>
    <mergeCell ref="C5:G5"/>
    <mergeCell ref="C27:G27"/>
    <mergeCell ref="C38:G38"/>
    <mergeCell ref="C128:G128"/>
    <mergeCell ref="C139:G139"/>
    <mergeCell ref="B150:G150"/>
    <mergeCell ref="C151:G151"/>
    <mergeCell ref="C72:G72"/>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47">
    <cfRule type="cellIs" dxfId="36" priority="34" operator="notEqual">
      <formula>$G$39</formula>
    </cfRule>
  </conditionalFormatting>
  <conditionalFormatting sqref="G58">
    <cfRule type="cellIs" dxfId="35" priority="33" operator="notEqual">
      <formula>$G$50</formula>
    </cfRule>
  </conditionalFormatting>
  <conditionalFormatting sqref="G70">
    <cfRule type="cellIs" dxfId="34" priority="32" operator="notEqual">
      <formula>$G$62</formula>
    </cfRule>
  </conditionalFormatting>
  <conditionalFormatting sqref="G81">
    <cfRule type="cellIs" dxfId="33" priority="31" operator="notEqual">
      <formula>$G$73</formula>
    </cfRule>
  </conditionalFormatting>
  <conditionalFormatting sqref="G92">
    <cfRule type="cellIs" dxfId="32" priority="30" operator="notEqual">
      <formula>$G$84</formula>
    </cfRule>
  </conditionalFormatting>
  <conditionalFormatting sqref="G103">
    <cfRule type="cellIs" dxfId="31" priority="29" operator="notEqual">
      <formula>$G$95</formula>
    </cfRule>
  </conditionalFormatting>
  <conditionalFormatting sqref="G115">
    <cfRule type="cellIs" dxfId="30" priority="28" operator="notEqual">
      <formula>$G$107</formula>
    </cfRule>
  </conditionalFormatting>
  <conditionalFormatting sqref="G126">
    <cfRule type="cellIs" dxfId="29" priority="27" operator="notEqual">
      <formula>$G$118</formula>
    </cfRule>
  </conditionalFormatting>
  <conditionalFormatting sqref="G137">
    <cfRule type="cellIs" dxfId="28" priority="26" operator="notEqual">
      <formula>$G$129</formula>
    </cfRule>
  </conditionalFormatting>
  <conditionalFormatting sqref="G148">
    <cfRule type="cellIs" dxfId="27" priority="25" operator="notEqual">
      <formula>$G$140</formula>
    </cfRule>
  </conditionalFormatting>
  <conditionalFormatting sqref="G160">
    <cfRule type="cellIs" dxfId="26" priority="24" operator="notEqual">
      <formula>$G$152</formula>
    </cfRule>
  </conditionalFormatting>
  <conditionalFormatting sqref="G171">
    <cfRule type="cellIs" dxfId="25" priority="23" operator="notEqual">
      <formula>$G$163</formula>
    </cfRule>
  </conditionalFormatting>
  <conditionalFormatting sqref="G182">
    <cfRule type="cellIs" dxfId="24" priority="22" operator="notEqual">
      <formula>$G$163</formula>
    </cfRule>
  </conditionalFormatting>
  <conditionalFormatting sqref="G193">
    <cfRule type="cellIs" dxfId="23" priority="21" operator="notEqual">
      <formula>$G$185</formula>
    </cfRule>
  </conditionalFormatting>
  <conditionalFormatting sqref="G204">
    <cfRule type="cellIs" dxfId="22" priority="20" operator="notEqual">
      <formula>$G$196</formula>
    </cfRule>
  </conditionalFormatting>
  <conditionalFormatting sqref="D25">
    <cfRule type="cellIs" dxfId="21" priority="19" operator="notEqual">
      <formula>$D$17</formula>
    </cfRule>
  </conditionalFormatting>
  <conditionalFormatting sqref="D58">
    <cfRule type="cellIs" dxfId="20" priority="16" operator="notEqual">
      <formula>$D$50</formula>
    </cfRule>
  </conditionalFormatting>
  <conditionalFormatting sqref="D70">
    <cfRule type="cellIs" dxfId="19" priority="15" operator="notEqual">
      <formula>$D$62</formula>
    </cfRule>
  </conditionalFormatting>
  <conditionalFormatting sqref="D81">
    <cfRule type="cellIs" dxfId="18" priority="14" operator="notEqual">
      <formula>$D$73</formula>
    </cfRule>
  </conditionalFormatting>
  <conditionalFormatting sqref="D92">
    <cfRule type="cellIs" dxfId="17" priority="13" operator="notEqual">
      <formula>$D$84</formula>
    </cfRule>
  </conditionalFormatting>
  <conditionalFormatting sqref="D103">
    <cfRule type="cellIs" dxfId="16" priority="12" operator="notEqual">
      <formula>$D$95</formula>
    </cfRule>
  </conditionalFormatting>
  <conditionalFormatting sqref="D115">
    <cfRule type="cellIs" dxfId="15" priority="11" operator="notEqual">
      <formula>$D$107</formula>
    </cfRule>
  </conditionalFormatting>
  <conditionalFormatting sqref="D126">
    <cfRule type="cellIs" dxfId="14" priority="10" operator="notEqual">
      <formula>$D$118</formula>
    </cfRule>
  </conditionalFormatting>
  <conditionalFormatting sqref="D137">
    <cfRule type="cellIs" dxfId="13" priority="9" operator="notEqual">
      <formula>$D$129</formula>
    </cfRule>
  </conditionalFormatting>
  <conditionalFormatting sqref="D148">
    <cfRule type="cellIs" dxfId="12" priority="8" operator="notEqual">
      <formula>$D$140</formula>
    </cfRule>
  </conditionalFormatting>
  <conditionalFormatting sqref="D160">
    <cfRule type="cellIs" dxfId="11" priority="7" operator="notEqual">
      <formula>$D$152</formula>
    </cfRule>
  </conditionalFormatting>
  <conditionalFormatting sqref="D171">
    <cfRule type="cellIs" dxfId="10" priority="6" operator="notEqual">
      <formula>$D$163</formula>
    </cfRule>
  </conditionalFormatting>
  <conditionalFormatting sqref="D182">
    <cfRule type="cellIs" dxfId="9" priority="5" operator="notEqual">
      <formula>$D$174</formula>
    </cfRule>
  </conditionalFormatting>
  <conditionalFormatting sqref="D193">
    <cfRule type="cellIs" dxfId="8" priority="4" operator="notEqual">
      <formula>$D$185</formula>
    </cfRule>
  </conditionalFormatting>
  <conditionalFormatting sqref="D204">
    <cfRule type="cellIs" dxfId="7" priority="3" operator="notEqual">
      <formula>$D$196</formula>
    </cfRule>
  </conditionalFormatting>
  <conditionalFormatting sqref="D36">
    <cfRule type="cellIs" dxfId="6" priority="2" operator="notEqual">
      <formula>$D$17</formula>
    </cfRule>
  </conditionalFormatting>
  <conditionalFormatting sqref="D47">
    <cfRule type="cellIs" dxfId="5" priority="1" operator="notEqual">
      <formula>$D$17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00000000-0002-0000-0200-000001000000}"/>
    <dataValidation allowBlank="1" showInputMessage="1" showErrorMessage="1" prompt="Services contracted by an organization which follow the normal procurement processes." sqref="C21 C189 C32 C43 C54 C66 C77 C88 C99 C111 C122 C133 C144 C156 C167 C178 C200 C212" xr:uid="{00000000-0002-0000-0200-000002000000}"/>
    <dataValidation allowBlank="1" showInputMessage="1" showErrorMessage="1" prompt="Includes staff and non-staff travel paid for by the organization directly related to a project." sqref="C22 C190 C33 C44 C55 C67 C78 C89 C100 C112 C123 C134 C145 C157 C168 C179 C201 C21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00000000-0002-0000-0200-000005000000}"/>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2:B15"/>
  <sheetViews>
    <sheetView showGridLines="0" workbookViewId="0"/>
  </sheetViews>
  <sheetFormatPr defaultColWidth="8.85546875" defaultRowHeight="15" x14ac:dyDescent="0.25"/>
  <cols>
    <col min="1" max="1" width="9" customWidth="1"/>
    <col min="2" max="2" width="73.42578125" customWidth="1"/>
  </cols>
  <sheetData>
    <row r="2" spans="2:2" ht="15.75" thickBot="1" x14ac:dyDescent="0.3"/>
    <row r="3" spans="2:2" ht="15.75" thickBot="1" x14ac:dyDescent="0.3">
      <c r="B3" s="148" t="s">
        <v>340</v>
      </c>
    </row>
    <row r="4" spans="2:2" ht="54" customHeight="1" x14ac:dyDescent="0.25">
      <c r="B4" s="149" t="s">
        <v>341</v>
      </c>
    </row>
    <row r="5" spans="2:2" ht="63.95" customHeight="1" x14ac:dyDescent="0.25">
      <c r="B5" s="146" t="s">
        <v>342</v>
      </c>
    </row>
    <row r="6" spans="2:2" x14ac:dyDescent="0.25">
      <c r="B6" s="146"/>
    </row>
    <row r="7" spans="2:2" ht="75" x14ac:dyDescent="0.25">
      <c r="B7" s="145" t="s">
        <v>343</v>
      </c>
    </row>
    <row r="8" spans="2:2" x14ac:dyDescent="0.25">
      <c r="B8" s="146"/>
    </row>
    <row r="9" spans="2:2" ht="75" x14ac:dyDescent="0.25">
      <c r="B9" s="145" t="s">
        <v>344</v>
      </c>
    </row>
    <row r="10" spans="2:2" x14ac:dyDescent="0.25">
      <c r="B10" s="146"/>
    </row>
    <row r="11" spans="2:2" ht="30" x14ac:dyDescent="0.25">
      <c r="B11" s="146" t="s">
        <v>345</v>
      </c>
    </row>
    <row r="12" spans="2:2" x14ac:dyDescent="0.25">
      <c r="B12" s="146"/>
    </row>
    <row r="13" spans="2:2" ht="75" x14ac:dyDescent="0.25">
      <c r="B13" s="145" t="s">
        <v>346</v>
      </c>
    </row>
    <row r="14" spans="2:2" x14ac:dyDescent="0.25">
      <c r="B14" s="146"/>
    </row>
    <row r="15" spans="2:2" ht="60.75" thickBot="1" x14ac:dyDescent="0.3">
      <c r="B15" s="147" t="s">
        <v>347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C40" sqref="C40:D40"/>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46" t="s">
        <v>348</v>
      </c>
      <c r="C2" s="347"/>
      <c r="D2" s="348"/>
    </row>
    <row r="3" spans="2:4" ht="15.75" thickBot="1" x14ac:dyDescent="0.3">
      <c r="B3" s="349"/>
      <c r="C3" s="350"/>
      <c r="D3" s="351"/>
    </row>
    <row r="4" spans="2:4" ht="15.75" thickBot="1" x14ac:dyDescent="0.3"/>
    <row r="5" spans="2:4" x14ac:dyDescent="0.25">
      <c r="B5" s="355" t="s">
        <v>349</v>
      </c>
      <c r="C5" s="356"/>
      <c r="D5" s="357"/>
    </row>
    <row r="6" spans="2:4" ht="15.75" thickBot="1" x14ac:dyDescent="0.3">
      <c r="B6" s="352"/>
      <c r="C6" s="353"/>
      <c r="D6" s="354"/>
    </row>
    <row r="7" spans="2:4" x14ac:dyDescent="0.25">
      <c r="B7" s="78" t="s">
        <v>350</v>
      </c>
      <c r="C7" s="344">
        <f>SUM('1) Tableau budgétaire 1'!D24:F24,'1) Tableau budgétaire 1'!D34:F34,'1) Tableau budgétaire 1'!D44:F44,'1) Tableau budgétaire 1'!D54:F54)</f>
        <v>414500</v>
      </c>
      <c r="D7" s="345"/>
    </row>
    <row r="8" spans="2:4" x14ac:dyDescent="0.25">
      <c r="B8" s="78" t="s">
        <v>351</v>
      </c>
      <c r="C8" s="358">
        <f>SUM(D10:D14)</f>
        <v>0</v>
      </c>
      <c r="D8" s="359"/>
    </row>
    <row r="9" spans="2:4" x14ac:dyDescent="0.25">
      <c r="B9" s="79" t="s">
        <v>352</v>
      </c>
      <c r="C9" s="80" t="s">
        <v>353</v>
      </c>
      <c r="D9" s="81" t="s">
        <v>354</v>
      </c>
    </row>
    <row r="10" spans="2:4" ht="35.25" customHeight="1" x14ac:dyDescent="0.25">
      <c r="B10" s="101"/>
      <c r="C10" s="83"/>
      <c r="D10" s="84">
        <f>$C$7*C10</f>
        <v>0</v>
      </c>
    </row>
    <row r="11" spans="2:4" ht="35.25" customHeight="1" x14ac:dyDescent="0.25">
      <c r="B11" s="101"/>
      <c r="C11" s="83"/>
      <c r="D11" s="84">
        <f>C7*C11</f>
        <v>0</v>
      </c>
    </row>
    <row r="12" spans="2:4" ht="35.25" customHeight="1" x14ac:dyDescent="0.25">
      <c r="B12" s="102"/>
      <c r="C12" s="83"/>
      <c r="D12" s="84">
        <f>C7*C12</f>
        <v>0</v>
      </c>
    </row>
    <row r="13" spans="2:4" ht="35.25" customHeight="1" x14ac:dyDescent="0.25">
      <c r="B13" s="102"/>
      <c r="C13" s="83"/>
      <c r="D13" s="84">
        <f>C7*C13</f>
        <v>0</v>
      </c>
    </row>
    <row r="14" spans="2:4" ht="35.25" customHeight="1" thickBot="1" x14ac:dyDescent="0.3">
      <c r="B14" s="103"/>
      <c r="C14" s="88"/>
      <c r="D14" s="89">
        <f>C7*C14</f>
        <v>0</v>
      </c>
    </row>
    <row r="15" spans="2:4" ht="15.75" thickBot="1" x14ac:dyDescent="0.3"/>
    <row r="16" spans="2:4" x14ac:dyDescent="0.25">
      <c r="B16" s="355" t="s">
        <v>355</v>
      </c>
      <c r="C16" s="356"/>
      <c r="D16" s="357"/>
    </row>
    <row r="17" spans="2:4" ht="15.75" thickBot="1" x14ac:dyDescent="0.3">
      <c r="B17" s="341"/>
      <c r="C17" s="342"/>
      <c r="D17" s="343"/>
    </row>
    <row r="18" spans="2:4" x14ac:dyDescent="0.25">
      <c r="B18" s="78" t="s">
        <v>350</v>
      </c>
      <c r="C18" s="344">
        <f>SUM('1) Tableau budgétaire 1'!D66:F66,'1) Tableau budgétaire 1'!D76:F76,'1) Tableau budgétaire 1'!D86:F86,'1) Tableau budgétaire 1'!D96:F96)</f>
        <v>398000</v>
      </c>
      <c r="D18" s="345"/>
    </row>
    <row r="19" spans="2:4" x14ac:dyDescent="0.25">
      <c r="B19" s="78" t="s">
        <v>351</v>
      </c>
      <c r="C19" s="358">
        <f>SUM(D21:D25)</f>
        <v>0</v>
      </c>
      <c r="D19" s="359"/>
    </row>
    <row r="20" spans="2:4" x14ac:dyDescent="0.25">
      <c r="B20" s="79" t="s">
        <v>352</v>
      </c>
      <c r="C20" s="80" t="s">
        <v>353</v>
      </c>
      <c r="D20" s="81" t="s">
        <v>354</v>
      </c>
    </row>
    <row r="21" spans="2:4" ht="35.25" customHeight="1" x14ac:dyDescent="0.25">
      <c r="B21" s="82"/>
      <c r="C21" s="83"/>
      <c r="D21" s="84">
        <f>$C$18*C21</f>
        <v>0</v>
      </c>
    </row>
    <row r="22" spans="2:4" ht="35.25" customHeight="1" x14ac:dyDescent="0.25">
      <c r="B22" s="85"/>
      <c r="C22" s="83"/>
      <c r="D22" s="84">
        <f>$C$18*C22</f>
        <v>0</v>
      </c>
    </row>
    <row r="23" spans="2:4" ht="35.25" customHeight="1" x14ac:dyDescent="0.25">
      <c r="B23" s="86"/>
      <c r="C23" s="83"/>
      <c r="D23" s="84">
        <f>$C$18*C23</f>
        <v>0</v>
      </c>
    </row>
    <row r="24" spans="2:4" ht="35.25" customHeight="1" x14ac:dyDescent="0.25">
      <c r="B24" s="86"/>
      <c r="C24" s="83"/>
      <c r="D24" s="84">
        <f>$C$18*C24</f>
        <v>0</v>
      </c>
    </row>
    <row r="25" spans="2:4" ht="35.25" customHeight="1" thickBot="1" x14ac:dyDescent="0.3">
      <c r="B25" s="87"/>
      <c r="C25" s="88"/>
      <c r="D25" s="84">
        <f>$C$18*C25</f>
        <v>0</v>
      </c>
    </row>
    <row r="26" spans="2:4" ht="15.75" thickBot="1" x14ac:dyDescent="0.3"/>
    <row r="27" spans="2:4" x14ac:dyDescent="0.25">
      <c r="B27" s="355" t="s">
        <v>356</v>
      </c>
      <c r="C27" s="356"/>
      <c r="D27" s="357"/>
    </row>
    <row r="28" spans="2:4" ht="15.75" thickBot="1" x14ac:dyDescent="0.3">
      <c r="B28" s="352"/>
      <c r="C28" s="353"/>
      <c r="D28" s="354"/>
    </row>
    <row r="29" spans="2:4" x14ac:dyDescent="0.25">
      <c r="B29" s="78" t="s">
        <v>350</v>
      </c>
      <c r="C29" s="344">
        <f>SUM('1) Tableau budgétaire 1'!D108:F108,'1) Tableau budgétaire 1'!D118:F118,'1) Tableau budgétaire 1'!D128:F128,'1) Tableau budgétaire 1'!D138:F138)</f>
        <v>724000</v>
      </c>
      <c r="D29" s="345"/>
    </row>
    <row r="30" spans="2:4" x14ac:dyDescent="0.25">
      <c r="B30" s="78" t="s">
        <v>351</v>
      </c>
      <c r="C30" s="358">
        <f>SUM(D32:D36)</f>
        <v>0</v>
      </c>
      <c r="D30" s="359"/>
    </row>
    <row r="31" spans="2:4" x14ac:dyDescent="0.25">
      <c r="B31" s="79" t="s">
        <v>352</v>
      </c>
      <c r="C31" s="80" t="s">
        <v>353</v>
      </c>
      <c r="D31" s="81" t="s">
        <v>354</v>
      </c>
    </row>
    <row r="32" spans="2:4" ht="35.25" customHeight="1" x14ac:dyDescent="0.25">
      <c r="B32" s="82"/>
      <c r="C32" s="83"/>
      <c r="D32" s="84">
        <f>$C$29*C32</f>
        <v>0</v>
      </c>
    </row>
    <row r="33" spans="2:4" ht="35.25" customHeight="1" x14ac:dyDescent="0.25">
      <c r="B33" s="85"/>
      <c r="C33" s="83"/>
      <c r="D33" s="84">
        <f>$C$29*C33</f>
        <v>0</v>
      </c>
    </row>
    <row r="34" spans="2:4" ht="35.25" customHeight="1" x14ac:dyDescent="0.25">
      <c r="B34" s="86"/>
      <c r="C34" s="83"/>
      <c r="D34" s="84">
        <f>$C$29*C34</f>
        <v>0</v>
      </c>
    </row>
    <row r="35" spans="2:4" ht="35.25" customHeight="1" x14ac:dyDescent="0.25">
      <c r="B35" s="86"/>
      <c r="C35" s="83"/>
      <c r="D35" s="84">
        <f>$C$29*C35</f>
        <v>0</v>
      </c>
    </row>
    <row r="36" spans="2:4" ht="35.25" customHeight="1" thickBot="1" x14ac:dyDescent="0.3">
      <c r="B36" s="87"/>
      <c r="C36" s="88"/>
      <c r="D36" s="84">
        <f>$C$29*C36</f>
        <v>0</v>
      </c>
    </row>
    <row r="37" spans="2:4" ht="15.75" thickBot="1" x14ac:dyDescent="0.3"/>
    <row r="38" spans="2:4" x14ac:dyDescent="0.25">
      <c r="B38" s="355" t="s">
        <v>357</v>
      </c>
      <c r="C38" s="356"/>
      <c r="D38" s="357"/>
    </row>
    <row r="39" spans="2:4" ht="15.75" thickBot="1" x14ac:dyDescent="0.3">
      <c r="B39" s="352"/>
      <c r="C39" s="353"/>
      <c r="D39" s="354"/>
    </row>
    <row r="40" spans="2:4" x14ac:dyDescent="0.25">
      <c r="B40" s="78" t="s">
        <v>350</v>
      </c>
      <c r="C40" s="344">
        <f>SUM('1) Tableau budgétaire 1'!D150:F150,'1) Tableau budgétaire 1'!D160:F160,'1) Tableau budgétaire 1'!D170:F170,'1) Tableau budgétaire 1'!D180:F180)</f>
        <v>778122</v>
      </c>
      <c r="D40" s="345"/>
    </row>
    <row r="41" spans="2:4" x14ac:dyDescent="0.25">
      <c r="B41" s="78" t="s">
        <v>351</v>
      </c>
      <c r="C41" s="358">
        <f>SUM(D43:D47)</f>
        <v>0</v>
      </c>
      <c r="D41" s="359"/>
    </row>
    <row r="42" spans="2:4" x14ac:dyDescent="0.25">
      <c r="B42" s="79" t="s">
        <v>352</v>
      </c>
      <c r="C42" s="80" t="s">
        <v>353</v>
      </c>
      <c r="D42" s="81" t="s">
        <v>354</v>
      </c>
    </row>
    <row r="43" spans="2:4" ht="35.25" customHeight="1" x14ac:dyDescent="0.25">
      <c r="B43" s="82"/>
      <c r="C43" s="83"/>
      <c r="D43" s="84">
        <f>$C$40*C43</f>
        <v>0</v>
      </c>
    </row>
    <row r="44" spans="2:4" ht="35.25" customHeight="1" x14ac:dyDescent="0.25">
      <c r="B44" s="85"/>
      <c r="C44" s="83"/>
      <c r="D44" s="84">
        <f>$C$40*C44</f>
        <v>0</v>
      </c>
    </row>
    <row r="45" spans="2:4" ht="35.25" customHeight="1" x14ac:dyDescent="0.25">
      <c r="B45" s="86"/>
      <c r="C45" s="83"/>
      <c r="D45" s="84">
        <f>$C$40*C45</f>
        <v>0</v>
      </c>
    </row>
    <row r="46" spans="2:4" ht="35.25" customHeight="1" x14ac:dyDescent="0.25">
      <c r="B46" s="86"/>
      <c r="C46" s="83"/>
      <c r="D46" s="84">
        <f>$C$40*C46</f>
        <v>0</v>
      </c>
    </row>
    <row r="47" spans="2:4" ht="35.25" customHeight="1" thickBot="1" x14ac:dyDescent="0.3">
      <c r="B47" s="87"/>
      <c r="C47" s="88"/>
      <c r="D47" s="89">
        <f>$C$40*C47</f>
        <v>0</v>
      </c>
    </row>
  </sheetData>
  <sheetProtection sheet="1" objects="1" scenarios="1"/>
  <mergeCells count="17">
    <mergeCell ref="C19:D19"/>
    <mergeCell ref="B27:D27"/>
    <mergeCell ref="B28:D28"/>
    <mergeCell ref="C30:D30"/>
    <mergeCell ref="C41:D41"/>
    <mergeCell ref="C29:D29"/>
    <mergeCell ref="B38:D38"/>
    <mergeCell ref="B39:D39"/>
    <mergeCell ref="C40:D40"/>
    <mergeCell ref="B17:D17"/>
    <mergeCell ref="C18:D18"/>
    <mergeCell ref="B2:D3"/>
    <mergeCell ref="C7:D7"/>
    <mergeCell ref="B6:D6"/>
    <mergeCell ref="B5:D5"/>
    <mergeCell ref="C8:D8"/>
    <mergeCell ref="B16:D16"/>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B1:F25"/>
  <sheetViews>
    <sheetView showGridLines="0" showZeros="0" topLeftCell="A4" zoomScale="80" zoomScaleNormal="80" workbookViewId="0">
      <selection activeCell="G9" sqref="G9"/>
    </sheetView>
  </sheetViews>
  <sheetFormatPr defaultColWidth="8.85546875" defaultRowHeight="15" x14ac:dyDescent="0.25"/>
  <cols>
    <col min="1" max="1" width="12.42578125" customWidth="1"/>
    <col min="2" max="2" width="20.42578125" customWidth="1"/>
    <col min="3" max="3" width="29.7109375" customWidth="1"/>
    <col min="4" max="4" width="17.42578125" bestFit="1" customWidth="1"/>
    <col min="5" max="5" width="25.8554687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2" customFormat="1" ht="15.75" x14ac:dyDescent="0.25">
      <c r="B2" s="360" t="s">
        <v>358</v>
      </c>
      <c r="C2" s="361"/>
      <c r="D2" s="361"/>
      <c r="E2" s="361"/>
      <c r="F2" s="362"/>
    </row>
    <row r="3" spans="2:6" s="72" customFormat="1" ht="16.5" thickBot="1" x14ac:dyDescent="0.3">
      <c r="B3" s="363"/>
      <c r="C3" s="364"/>
      <c r="D3" s="364"/>
      <c r="E3" s="364"/>
      <c r="F3" s="365"/>
    </row>
    <row r="4" spans="2:6" s="72" customFormat="1" ht="16.5" thickBot="1" x14ac:dyDescent="0.3"/>
    <row r="5" spans="2:6" s="72" customFormat="1" ht="16.5" thickBot="1" x14ac:dyDescent="0.3">
      <c r="B5" s="338" t="s">
        <v>337</v>
      </c>
      <c r="C5" s="340"/>
      <c r="D5" s="127"/>
      <c r="E5" s="127"/>
    </row>
    <row r="6" spans="2:6" s="72" customFormat="1" ht="31.5" x14ac:dyDescent="0.25">
      <c r="B6" s="70"/>
      <c r="C6" s="129" t="s">
        <v>359</v>
      </c>
      <c r="D6" s="128" t="s">
        <v>360</v>
      </c>
      <c r="E6" s="56" t="s">
        <v>361</v>
      </c>
    </row>
    <row r="7" spans="2:6" s="72" customFormat="1" ht="15.75" x14ac:dyDescent="0.25">
      <c r="B7" s="70"/>
      <c r="C7" s="183" t="str">
        <f>'1) Tableau budgétaire 1'!D13</f>
        <v>UNHCR</v>
      </c>
      <c r="D7" s="225" t="s">
        <v>19</v>
      </c>
      <c r="E7" s="226" t="s">
        <v>338</v>
      </c>
    </row>
    <row r="8" spans="2:6" s="72" customFormat="1" ht="31.5" x14ac:dyDescent="0.25">
      <c r="B8" s="18" t="s">
        <v>362</v>
      </c>
      <c r="C8" s="184">
        <f>'2) Tableau budgétaire 2'!D209</f>
        <v>143995.32999999999</v>
      </c>
      <c r="D8" s="185">
        <f>'2) Tableau budgétaire 2'!E209</f>
        <v>260000</v>
      </c>
      <c r="E8" s="186">
        <f>'2) Tableau budgétaire 2'!F209</f>
        <v>154076</v>
      </c>
    </row>
    <row r="9" spans="2:6" s="72" customFormat="1" ht="47.25" x14ac:dyDescent="0.25">
      <c r="B9" s="18" t="s">
        <v>363</v>
      </c>
      <c r="C9" s="184">
        <f>'2) Tableau budgétaire 2'!D210</f>
        <v>45000</v>
      </c>
      <c r="D9" s="185">
        <f>'2) Tableau budgétaire 2'!E210</f>
        <v>15000</v>
      </c>
      <c r="E9" s="186">
        <f>'2) Tableau budgétaire 2'!F210</f>
        <v>77000</v>
      </c>
    </row>
    <row r="10" spans="2:6" s="72" customFormat="1" ht="107.45" customHeight="1" x14ac:dyDescent="0.25">
      <c r="B10" s="18" t="s">
        <v>364</v>
      </c>
      <c r="C10" s="184">
        <f>'2) Tableau budgétaire 2'!D211</f>
        <v>13500</v>
      </c>
      <c r="D10" s="185">
        <f>'2) Tableau budgétaire 2'!E211</f>
        <v>120000</v>
      </c>
      <c r="E10" s="186">
        <f>'2) Tableau budgétaire 2'!F211</f>
        <v>22500</v>
      </c>
    </row>
    <row r="11" spans="2:6" s="72" customFormat="1" ht="31.5" x14ac:dyDescent="0.25">
      <c r="B11" s="31" t="s">
        <v>365</v>
      </c>
      <c r="C11" s="184">
        <f>'2) Tableau budgétaire 2'!D212</f>
        <v>111000</v>
      </c>
      <c r="D11" s="185">
        <f>'2) Tableau budgétaire 2'!E212</f>
        <v>87000</v>
      </c>
      <c r="E11" s="186">
        <f>'2) Tableau budgétaire 2'!F212</f>
        <v>225000</v>
      </c>
    </row>
    <row r="12" spans="2:6" s="72" customFormat="1" ht="15.75" x14ac:dyDescent="0.25">
      <c r="B12" s="18" t="s">
        <v>366</v>
      </c>
      <c r="C12" s="184">
        <f>'2) Tableau budgétaire 2'!D213</f>
        <v>9000</v>
      </c>
      <c r="D12" s="185">
        <f>'2) Tableau budgétaire 2'!E213</f>
        <v>14000</v>
      </c>
      <c r="E12" s="186">
        <f>'2) Tableau budgétaire 2'!F213</f>
        <v>56621</v>
      </c>
    </row>
    <row r="13" spans="2:6" s="72" customFormat="1" ht="47.25" x14ac:dyDescent="0.25">
      <c r="B13" s="18" t="s">
        <v>367</v>
      </c>
      <c r="C13" s="184">
        <f>'2) Tableau budgétaire 2'!D214</f>
        <v>729000</v>
      </c>
      <c r="D13" s="185">
        <f>'2) Tableau budgétaire 2'!E214</f>
        <v>250000</v>
      </c>
      <c r="E13" s="186">
        <f>'2) Tableau budgétaire 2'!F214</f>
        <v>185000</v>
      </c>
    </row>
    <row r="14" spans="2:6" s="72" customFormat="1" ht="48" thickBot="1" x14ac:dyDescent="0.3">
      <c r="B14" s="30" t="s">
        <v>368</v>
      </c>
      <c r="C14" s="187">
        <f>'2) Tableau budgétaire 2'!D215</f>
        <v>85000</v>
      </c>
      <c r="D14" s="188">
        <f>'2) Tableau budgétaire 2'!E215</f>
        <v>95122</v>
      </c>
      <c r="E14" s="189">
        <f>'2) Tableau budgétaire 2'!F215</f>
        <v>120925</v>
      </c>
    </row>
    <row r="15" spans="2:6" s="72" customFormat="1" ht="30" customHeight="1" thickBot="1" x14ac:dyDescent="0.3">
      <c r="B15" s="152" t="s">
        <v>369</v>
      </c>
      <c r="C15" s="190">
        <f>SUM(C8:C14)</f>
        <v>1136495.33</v>
      </c>
      <c r="D15" s="191">
        <f>SUM(D8:D14)</f>
        <v>841122</v>
      </c>
      <c r="E15" s="192">
        <f>SUM(E8:E14)</f>
        <v>841122</v>
      </c>
    </row>
    <row r="16" spans="2:6" s="72" customFormat="1" ht="21" customHeight="1" thickBot="1" x14ac:dyDescent="0.3">
      <c r="B16" s="153" t="s">
        <v>370</v>
      </c>
      <c r="C16" s="193">
        <f>C15*0.07</f>
        <v>79554.673100000015</v>
      </c>
      <c r="D16" s="223">
        <f>D15*0.07</f>
        <v>58878.540000000008</v>
      </c>
      <c r="E16" s="223">
        <f>E15*0.07</f>
        <v>58878.540000000008</v>
      </c>
      <c r="F16" s="224"/>
    </row>
    <row r="17" spans="2:6" s="72" customFormat="1" ht="20.25" customHeight="1" thickBot="1" x14ac:dyDescent="0.3">
      <c r="B17" s="151" t="s">
        <v>10</v>
      </c>
      <c r="C17" s="182">
        <f>SUM(C15:C16)</f>
        <v>1216050.0031000001</v>
      </c>
      <c r="D17" s="244">
        <f>SUM(D15:D16)</f>
        <v>900000.54</v>
      </c>
      <c r="E17" s="244">
        <f>SUM(E15:E16)</f>
        <v>900000.54</v>
      </c>
    </row>
    <row r="18" spans="2:6" s="72" customFormat="1" ht="16.5" thickBot="1" x14ac:dyDescent="0.3"/>
    <row r="19" spans="2:6" s="72" customFormat="1" ht="15.75" x14ac:dyDescent="0.25">
      <c r="B19" s="302" t="s">
        <v>371</v>
      </c>
      <c r="C19" s="303"/>
      <c r="D19" s="303"/>
      <c r="E19" s="303"/>
      <c r="F19" s="305"/>
    </row>
    <row r="20" spans="2:6" ht="15.75" x14ac:dyDescent="0.25">
      <c r="B20" s="26"/>
      <c r="C20" s="24" t="s">
        <v>359</v>
      </c>
      <c r="D20" s="24" t="s">
        <v>372</v>
      </c>
      <c r="E20" s="24" t="s">
        <v>373</v>
      </c>
      <c r="F20" s="27" t="s">
        <v>281</v>
      </c>
    </row>
    <row r="21" spans="2:6" ht="15.75" x14ac:dyDescent="0.25">
      <c r="B21" s="26"/>
      <c r="C21" s="24" t="str">
        <f>'1) Tableau budgétaire 1'!D13</f>
        <v>UNHCR</v>
      </c>
      <c r="D21" s="24" t="s">
        <v>19</v>
      </c>
      <c r="E21" s="24" t="s">
        <v>338</v>
      </c>
      <c r="F21" s="27"/>
    </row>
    <row r="22" spans="2:6" ht="23.25" customHeight="1" x14ac:dyDescent="0.25">
      <c r="B22" s="25" t="s">
        <v>374</v>
      </c>
      <c r="C22" s="23">
        <f>'1) Tableau budgétaire 1'!D206</f>
        <v>851235.00216999999</v>
      </c>
      <c r="D22" s="23">
        <f>'1) Tableau budgétaire 1'!E206</f>
        <v>630000.37800000003</v>
      </c>
      <c r="E22" s="23">
        <f>'1) Tableau budgétaire 1'!F206</f>
        <v>630000.37800000003</v>
      </c>
      <c r="F22" s="8">
        <f>'1) Tableau budgétaire 1'!H206</f>
        <v>0.7</v>
      </c>
    </row>
    <row r="23" spans="2:6" ht="24.75" customHeight="1" x14ac:dyDescent="0.25">
      <c r="B23" s="25" t="s">
        <v>375</v>
      </c>
      <c r="C23" s="23">
        <f>'1) Tableau budgétaire 1'!D207</f>
        <v>364815.00093000004</v>
      </c>
      <c r="D23" s="23">
        <f>'1) Tableau budgétaire 1'!E207</f>
        <v>270000.16200000001</v>
      </c>
      <c r="E23" s="23">
        <f>'1) Tableau budgétaire 1'!F207</f>
        <v>270000.16200000001</v>
      </c>
      <c r="F23" s="8">
        <f>'1) Tableau budgétaire 1'!H207</f>
        <v>0.3</v>
      </c>
    </row>
    <row r="24" spans="2:6" ht="24.75" customHeight="1" x14ac:dyDescent="0.25">
      <c r="B24" s="25" t="s">
        <v>376</v>
      </c>
      <c r="C24" s="23">
        <f>'1) Tableau budgétaire 1'!D208</f>
        <v>0</v>
      </c>
      <c r="D24" s="23"/>
      <c r="E24" s="23"/>
      <c r="F24" s="8">
        <f>'1) Tableau budgétaire 1'!H208</f>
        <v>0</v>
      </c>
    </row>
    <row r="25" spans="2:6" ht="15.75" thickBot="1" x14ac:dyDescent="0.3">
      <c r="B25" s="169" t="s">
        <v>339</v>
      </c>
      <c r="C25" s="170">
        <f>'1) Tableau budgétaire 1'!D209</f>
        <v>1216050.0031000001</v>
      </c>
      <c r="D25" s="170">
        <f>SUM(D22:D24)</f>
        <v>900000.54</v>
      </c>
      <c r="E25" s="255">
        <f>E22+E23</f>
        <v>900000.54</v>
      </c>
      <c r="F25" s="171"/>
    </row>
  </sheetData>
  <sheetProtection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73" t="s">
        <v>377</v>
      </c>
      <c r="B1" s="74" t="s">
        <v>378</v>
      </c>
    </row>
    <row r="2" spans="1:2" x14ac:dyDescent="0.25">
      <c r="A2" s="75" t="s">
        <v>379</v>
      </c>
      <c r="B2" s="76" t="s">
        <v>380</v>
      </c>
    </row>
    <row r="3" spans="1:2" x14ac:dyDescent="0.25">
      <c r="A3" s="75" t="s">
        <v>381</v>
      </c>
      <c r="B3" s="76" t="s">
        <v>382</v>
      </c>
    </row>
    <row r="4" spans="1:2" x14ac:dyDescent="0.25">
      <c r="A4" s="75" t="s">
        <v>383</v>
      </c>
      <c r="B4" s="76" t="s">
        <v>384</v>
      </c>
    </row>
    <row r="5" spans="1:2" x14ac:dyDescent="0.25">
      <c r="A5" s="75" t="s">
        <v>385</v>
      </c>
      <c r="B5" s="76" t="s">
        <v>386</v>
      </c>
    </row>
    <row r="6" spans="1:2" x14ac:dyDescent="0.25">
      <c r="A6" s="75" t="s">
        <v>387</v>
      </c>
      <c r="B6" s="76" t="s">
        <v>388</v>
      </c>
    </row>
    <row r="7" spans="1:2" x14ac:dyDescent="0.25">
      <c r="A7" s="75" t="s">
        <v>389</v>
      </c>
      <c r="B7" s="76" t="s">
        <v>390</v>
      </c>
    </row>
    <row r="8" spans="1:2" x14ac:dyDescent="0.25">
      <c r="A8" s="75" t="s">
        <v>391</v>
      </c>
      <c r="B8" s="76" t="s">
        <v>392</v>
      </c>
    </row>
    <row r="9" spans="1:2" x14ac:dyDescent="0.25">
      <c r="A9" s="75" t="s">
        <v>393</v>
      </c>
      <c r="B9" s="76" t="s">
        <v>394</v>
      </c>
    </row>
    <row r="10" spans="1:2" x14ac:dyDescent="0.25">
      <c r="A10" s="75" t="s">
        <v>395</v>
      </c>
      <c r="B10" s="76" t="s">
        <v>396</v>
      </c>
    </row>
    <row r="11" spans="1:2" x14ac:dyDescent="0.25">
      <c r="A11" s="75" t="s">
        <v>397</v>
      </c>
      <c r="B11" s="76" t="s">
        <v>398</v>
      </c>
    </row>
    <row r="12" spans="1:2" x14ac:dyDescent="0.25">
      <c r="A12" s="75" t="s">
        <v>399</v>
      </c>
      <c r="B12" s="76" t="s">
        <v>400</v>
      </c>
    </row>
    <row r="13" spans="1:2" x14ac:dyDescent="0.25">
      <c r="A13" s="75" t="s">
        <v>401</v>
      </c>
      <c r="B13" s="76" t="s">
        <v>402</v>
      </c>
    </row>
    <row r="14" spans="1:2" x14ac:dyDescent="0.25">
      <c r="A14" s="75" t="s">
        <v>403</v>
      </c>
      <c r="B14" s="76" t="s">
        <v>404</v>
      </c>
    </row>
    <row r="15" spans="1:2" x14ac:dyDescent="0.25">
      <c r="A15" s="75" t="s">
        <v>405</v>
      </c>
      <c r="B15" s="76" t="s">
        <v>406</v>
      </c>
    </row>
    <row r="16" spans="1:2" x14ac:dyDescent="0.25">
      <c r="A16" s="75" t="s">
        <v>407</v>
      </c>
      <c r="B16" s="76" t="s">
        <v>408</v>
      </c>
    </row>
    <row r="17" spans="1:2" x14ac:dyDescent="0.25">
      <c r="A17" s="75" t="s">
        <v>409</v>
      </c>
      <c r="B17" s="76" t="s">
        <v>410</v>
      </c>
    </row>
    <row r="18" spans="1:2" x14ac:dyDescent="0.25">
      <c r="A18" s="75" t="s">
        <v>411</v>
      </c>
      <c r="B18" s="76" t="s">
        <v>412</v>
      </c>
    </row>
    <row r="19" spans="1:2" x14ac:dyDescent="0.25">
      <c r="A19" s="75" t="s">
        <v>413</v>
      </c>
      <c r="B19" s="76" t="s">
        <v>414</v>
      </c>
    </row>
    <row r="20" spans="1:2" x14ac:dyDescent="0.25">
      <c r="A20" s="75" t="s">
        <v>415</v>
      </c>
      <c r="B20" s="76" t="s">
        <v>416</v>
      </c>
    </row>
    <row r="21" spans="1:2" x14ac:dyDescent="0.25">
      <c r="A21" s="75" t="s">
        <v>417</v>
      </c>
      <c r="B21" s="76" t="s">
        <v>418</v>
      </c>
    </row>
    <row r="22" spans="1:2" x14ac:dyDescent="0.25">
      <c r="A22" s="75" t="s">
        <v>419</v>
      </c>
      <c r="B22" s="76" t="s">
        <v>420</v>
      </c>
    </row>
    <row r="23" spans="1:2" x14ac:dyDescent="0.25">
      <c r="A23" s="75" t="s">
        <v>421</v>
      </c>
      <c r="B23" s="76" t="s">
        <v>422</v>
      </c>
    </row>
    <row r="24" spans="1:2" x14ac:dyDescent="0.25">
      <c r="A24" s="75" t="s">
        <v>423</v>
      </c>
      <c r="B24" s="76" t="s">
        <v>424</v>
      </c>
    </row>
    <row r="25" spans="1:2" x14ac:dyDescent="0.25">
      <c r="A25" s="75" t="s">
        <v>425</v>
      </c>
      <c r="B25" s="76" t="s">
        <v>426</v>
      </c>
    </row>
    <row r="26" spans="1:2" x14ac:dyDescent="0.25">
      <c r="A26" s="75" t="s">
        <v>427</v>
      </c>
      <c r="B26" s="76" t="s">
        <v>428</v>
      </c>
    </row>
    <row r="27" spans="1:2" x14ac:dyDescent="0.25">
      <c r="A27" s="75" t="s">
        <v>429</v>
      </c>
      <c r="B27" s="76" t="s">
        <v>430</v>
      </c>
    </row>
    <row r="28" spans="1:2" x14ac:dyDescent="0.25">
      <c r="A28" s="75" t="s">
        <v>431</v>
      </c>
      <c r="B28" s="76" t="s">
        <v>432</v>
      </c>
    </row>
    <row r="29" spans="1:2" x14ac:dyDescent="0.25">
      <c r="A29" s="75" t="s">
        <v>433</v>
      </c>
      <c r="B29" s="76" t="s">
        <v>434</v>
      </c>
    </row>
    <row r="30" spans="1:2" x14ac:dyDescent="0.25">
      <c r="A30" s="75" t="s">
        <v>435</v>
      </c>
      <c r="B30" s="76" t="s">
        <v>436</v>
      </c>
    </row>
    <row r="31" spans="1:2" x14ac:dyDescent="0.25">
      <c r="A31" s="75" t="s">
        <v>437</v>
      </c>
      <c r="B31" s="76" t="s">
        <v>438</v>
      </c>
    </row>
    <row r="32" spans="1:2" x14ac:dyDescent="0.25">
      <c r="A32" s="75" t="s">
        <v>439</v>
      </c>
      <c r="B32" s="76" t="s">
        <v>440</v>
      </c>
    </row>
    <row r="33" spans="1:2" x14ac:dyDescent="0.25">
      <c r="A33" s="75" t="s">
        <v>441</v>
      </c>
      <c r="B33" s="76" t="s">
        <v>442</v>
      </c>
    </row>
    <row r="34" spans="1:2" x14ac:dyDescent="0.25">
      <c r="A34" s="75" t="s">
        <v>443</v>
      </c>
      <c r="B34" s="76" t="s">
        <v>444</v>
      </c>
    </row>
    <row r="35" spans="1:2" x14ac:dyDescent="0.25">
      <c r="A35" s="75" t="s">
        <v>445</v>
      </c>
      <c r="B35" s="76" t="s">
        <v>446</v>
      </c>
    </row>
    <row r="36" spans="1:2" x14ac:dyDescent="0.25">
      <c r="A36" s="75" t="s">
        <v>447</v>
      </c>
      <c r="B36" s="76" t="s">
        <v>448</v>
      </c>
    </row>
    <row r="37" spans="1:2" x14ac:dyDescent="0.25">
      <c r="A37" s="75" t="s">
        <v>449</v>
      </c>
      <c r="B37" s="76" t="s">
        <v>450</v>
      </c>
    </row>
    <row r="38" spans="1:2" x14ac:dyDescent="0.25">
      <c r="A38" s="75" t="s">
        <v>451</v>
      </c>
      <c r="B38" s="76" t="s">
        <v>452</v>
      </c>
    </row>
    <row r="39" spans="1:2" x14ac:dyDescent="0.25">
      <c r="A39" s="75" t="s">
        <v>453</v>
      </c>
      <c r="B39" s="76" t="s">
        <v>454</v>
      </c>
    </row>
    <row r="40" spans="1:2" x14ac:dyDescent="0.25">
      <c r="A40" s="75" t="s">
        <v>455</v>
      </c>
      <c r="B40" s="76" t="s">
        <v>456</v>
      </c>
    </row>
    <row r="41" spans="1:2" x14ac:dyDescent="0.25">
      <c r="A41" s="75" t="s">
        <v>457</v>
      </c>
      <c r="B41" s="76" t="s">
        <v>458</v>
      </c>
    </row>
    <row r="42" spans="1:2" x14ac:dyDescent="0.25">
      <c r="A42" s="75" t="s">
        <v>459</v>
      </c>
      <c r="B42" s="76" t="s">
        <v>460</v>
      </c>
    </row>
    <row r="43" spans="1:2" x14ac:dyDescent="0.25">
      <c r="A43" s="75" t="s">
        <v>461</v>
      </c>
      <c r="B43" s="76" t="s">
        <v>462</v>
      </c>
    </row>
    <row r="44" spans="1:2" x14ac:dyDescent="0.25">
      <c r="A44" s="75" t="s">
        <v>463</v>
      </c>
      <c r="B44" s="76" t="s">
        <v>464</v>
      </c>
    </row>
    <row r="45" spans="1:2" x14ac:dyDescent="0.25">
      <c r="A45" s="75" t="s">
        <v>465</v>
      </c>
      <c r="B45" s="76" t="s">
        <v>466</v>
      </c>
    </row>
    <row r="46" spans="1:2" x14ac:dyDescent="0.25">
      <c r="A46" s="75" t="s">
        <v>467</v>
      </c>
      <c r="B46" s="76" t="s">
        <v>468</v>
      </c>
    </row>
    <row r="47" spans="1:2" x14ac:dyDescent="0.25">
      <c r="A47" s="75" t="s">
        <v>469</v>
      </c>
      <c r="B47" s="76" t="s">
        <v>470</v>
      </c>
    </row>
    <row r="48" spans="1:2" x14ac:dyDescent="0.25">
      <c r="A48" s="75" t="s">
        <v>471</v>
      </c>
      <c r="B48" s="76" t="s">
        <v>472</v>
      </c>
    </row>
    <row r="49" spans="1:2" x14ac:dyDescent="0.25">
      <c r="A49" s="75" t="s">
        <v>473</v>
      </c>
      <c r="B49" s="76" t="s">
        <v>474</v>
      </c>
    </row>
    <row r="50" spans="1:2" x14ac:dyDescent="0.25">
      <c r="A50" s="75" t="s">
        <v>475</v>
      </c>
      <c r="B50" s="76" t="s">
        <v>476</v>
      </c>
    </row>
    <row r="51" spans="1:2" x14ac:dyDescent="0.25">
      <c r="A51" s="75" t="s">
        <v>477</v>
      </c>
      <c r="B51" s="76" t="s">
        <v>478</v>
      </c>
    </row>
    <row r="52" spans="1:2" x14ac:dyDescent="0.25">
      <c r="A52" s="75" t="s">
        <v>479</v>
      </c>
      <c r="B52" s="76" t="s">
        <v>480</v>
      </c>
    </row>
    <row r="53" spans="1:2" x14ac:dyDescent="0.25">
      <c r="A53" s="75" t="s">
        <v>481</v>
      </c>
      <c r="B53" s="76" t="s">
        <v>482</v>
      </c>
    </row>
    <row r="54" spans="1:2" x14ac:dyDescent="0.25">
      <c r="A54" s="75" t="s">
        <v>483</v>
      </c>
      <c r="B54" s="76" t="s">
        <v>484</v>
      </c>
    </row>
    <row r="55" spans="1:2" x14ac:dyDescent="0.25">
      <c r="A55" s="75" t="s">
        <v>485</v>
      </c>
      <c r="B55" s="76" t="s">
        <v>486</v>
      </c>
    </row>
    <row r="56" spans="1:2" x14ac:dyDescent="0.25">
      <c r="A56" s="75" t="s">
        <v>487</v>
      </c>
      <c r="B56" s="76" t="s">
        <v>488</v>
      </c>
    </row>
    <row r="57" spans="1:2" x14ac:dyDescent="0.25">
      <c r="A57" s="75" t="s">
        <v>489</v>
      </c>
      <c r="B57" s="76" t="s">
        <v>490</v>
      </c>
    </row>
    <row r="58" spans="1:2" x14ac:dyDescent="0.25">
      <c r="A58" s="75" t="s">
        <v>491</v>
      </c>
      <c r="B58" s="76" t="s">
        <v>492</v>
      </c>
    </row>
    <row r="59" spans="1:2" x14ac:dyDescent="0.25">
      <c r="A59" s="75" t="s">
        <v>493</v>
      </c>
      <c r="B59" s="76" t="s">
        <v>494</v>
      </c>
    </row>
    <row r="60" spans="1:2" x14ac:dyDescent="0.25">
      <c r="A60" s="75" t="s">
        <v>495</v>
      </c>
      <c r="B60" s="76" t="s">
        <v>496</v>
      </c>
    </row>
    <row r="61" spans="1:2" x14ac:dyDescent="0.25">
      <c r="A61" s="75" t="s">
        <v>497</v>
      </c>
      <c r="B61" s="76" t="s">
        <v>498</v>
      </c>
    </row>
    <row r="62" spans="1:2" x14ac:dyDescent="0.25">
      <c r="A62" s="75" t="s">
        <v>499</v>
      </c>
      <c r="B62" s="76" t="s">
        <v>500</v>
      </c>
    </row>
    <row r="63" spans="1:2" x14ac:dyDescent="0.25">
      <c r="A63" s="75" t="s">
        <v>501</v>
      </c>
      <c r="B63" s="76" t="s">
        <v>502</v>
      </c>
    </row>
    <row r="64" spans="1:2" x14ac:dyDescent="0.25">
      <c r="A64" s="75" t="s">
        <v>503</v>
      </c>
      <c r="B64" s="76" t="s">
        <v>504</v>
      </c>
    </row>
    <row r="65" spans="1:2" x14ac:dyDescent="0.25">
      <c r="A65" s="75" t="s">
        <v>505</v>
      </c>
      <c r="B65" s="76" t="s">
        <v>506</v>
      </c>
    </row>
    <row r="66" spans="1:2" x14ac:dyDescent="0.25">
      <c r="A66" s="75" t="s">
        <v>507</v>
      </c>
      <c r="B66" s="76" t="s">
        <v>508</v>
      </c>
    </row>
    <row r="67" spans="1:2" x14ac:dyDescent="0.25">
      <c r="A67" s="75" t="s">
        <v>509</v>
      </c>
      <c r="B67" s="76" t="s">
        <v>510</v>
      </c>
    </row>
    <row r="68" spans="1:2" x14ac:dyDescent="0.25">
      <c r="A68" s="75" t="s">
        <v>511</v>
      </c>
      <c r="B68" s="76" t="s">
        <v>512</v>
      </c>
    </row>
    <row r="69" spans="1:2" x14ac:dyDescent="0.25">
      <c r="A69" s="75" t="s">
        <v>513</v>
      </c>
      <c r="B69" s="76" t="s">
        <v>514</v>
      </c>
    </row>
    <row r="70" spans="1:2" x14ac:dyDescent="0.25">
      <c r="A70" s="75" t="s">
        <v>515</v>
      </c>
      <c r="B70" s="76" t="s">
        <v>516</v>
      </c>
    </row>
    <row r="71" spans="1:2" x14ac:dyDescent="0.25">
      <c r="A71" s="75" t="s">
        <v>517</v>
      </c>
      <c r="B71" s="76" t="s">
        <v>518</v>
      </c>
    </row>
    <row r="72" spans="1:2" x14ac:dyDescent="0.25">
      <c r="A72" s="75" t="s">
        <v>519</v>
      </c>
      <c r="B72" s="76" t="s">
        <v>520</v>
      </c>
    </row>
    <row r="73" spans="1:2" x14ac:dyDescent="0.25">
      <c r="A73" s="75" t="s">
        <v>521</v>
      </c>
      <c r="B73" s="76" t="s">
        <v>522</v>
      </c>
    </row>
    <row r="74" spans="1:2" x14ac:dyDescent="0.25">
      <c r="A74" s="75" t="s">
        <v>523</v>
      </c>
      <c r="B74" s="76" t="s">
        <v>524</v>
      </c>
    </row>
    <row r="75" spans="1:2" x14ac:dyDescent="0.25">
      <c r="A75" s="75" t="s">
        <v>525</v>
      </c>
      <c r="B75" s="77" t="s">
        <v>526</v>
      </c>
    </row>
    <row r="76" spans="1:2" x14ac:dyDescent="0.25">
      <c r="A76" s="75" t="s">
        <v>527</v>
      </c>
      <c r="B76" s="77" t="s">
        <v>528</v>
      </c>
    </row>
    <row r="77" spans="1:2" x14ac:dyDescent="0.25">
      <c r="A77" s="75" t="s">
        <v>529</v>
      </c>
      <c r="B77" s="77" t="s">
        <v>530</v>
      </c>
    </row>
    <row r="78" spans="1:2" x14ac:dyDescent="0.25">
      <c r="A78" s="75" t="s">
        <v>531</v>
      </c>
      <c r="B78" s="77" t="s">
        <v>532</v>
      </c>
    </row>
    <row r="79" spans="1:2" x14ac:dyDescent="0.25">
      <c r="A79" s="75" t="s">
        <v>533</v>
      </c>
      <c r="B79" s="77" t="s">
        <v>534</v>
      </c>
    </row>
    <row r="80" spans="1:2" x14ac:dyDescent="0.25">
      <c r="A80" s="75" t="s">
        <v>535</v>
      </c>
      <c r="B80" s="77" t="s">
        <v>536</v>
      </c>
    </row>
    <row r="81" spans="1:2" x14ac:dyDescent="0.25">
      <c r="A81" s="75" t="s">
        <v>537</v>
      </c>
      <c r="B81" s="77" t="s">
        <v>538</v>
      </c>
    </row>
    <row r="82" spans="1:2" x14ac:dyDescent="0.25">
      <c r="A82" s="75" t="s">
        <v>539</v>
      </c>
      <c r="B82" s="77" t="s">
        <v>540</v>
      </c>
    </row>
    <row r="83" spans="1:2" x14ac:dyDescent="0.25">
      <c r="A83" s="75" t="s">
        <v>541</v>
      </c>
      <c r="B83" s="77" t="s">
        <v>542</v>
      </c>
    </row>
    <row r="84" spans="1:2" x14ac:dyDescent="0.25">
      <c r="A84" s="75" t="s">
        <v>543</v>
      </c>
      <c r="B84" s="77" t="s">
        <v>544</v>
      </c>
    </row>
    <row r="85" spans="1:2" x14ac:dyDescent="0.25">
      <c r="A85" s="75" t="s">
        <v>545</v>
      </c>
      <c r="B85" s="77" t="s">
        <v>546</v>
      </c>
    </row>
    <row r="86" spans="1:2" x14ac:dyDescent="0.25">
      <c r="A86" s="75" t="s">
        <v>547</v>
      </c>
      <c r="B86" s="77" t="s">
        <v>548</v>
      </c>
    </row>
    <row r="87" spans="1:2" x14ac:dyDescent="0.25">
      <c r="A87" s="75" t="s">
        <v>549</v>
      </c>
      <c r="B87" s="77" t="s">
        <v>550</v>
      </c>
    </row>
    <row r="88" spans="1:2" x14ac:dyDescent="0.25">
      <c r="A88" s="75" t="s">
        <v>551</v>
      </c>
      <c r="B88" s="77" t="s">
        <v>552</v>
      </c>
    </row>
    <row r="89" spans="1:2" x14ac:dyDescent="0.25">
      <c r="A89" s="75" t="s">
        <v>553</v>
      </c>
      <c r="B89" s="77" t="s">
        <v>554</v>
      </c>
    </row>
    <row r="90" spans="1:2" x14ac:dyDescent="0.25">
      <c r="A90" s="75" t="s">
        <v>555</v>
      </c>
      <c r="B90" s="77" t="s">
        <v>556</v>
      </c>
    </row>
    <row r="91" spans="1:2" x14ac:dyDescent="0.25">
      <c r="A91" s="75" t="s">
        <v>557</v>
      </c>
      <c r="B91" s="77" t="s">
        <v>558</v>
      </c>
    </row>
    <row r="92" spans="1:2" x14ac:dyDescent="0.25">
      <c r="A92" s="75" t="s">
        <v>559</v>
      </c>
      <c r="B92" s="77" t="s">
        <v>560</v>
      </c>
    </row>
    <row r="93" spans="1:2" x14ac:dyDescent="0.25">
      <c r="A93" s="75" t="s">
        <v>561</v>
      </c>
      <c r="B93" s="77" t="s">
        <v>562</v>
      </c>
    </row>
    <row r="94" spans="1:2" x14ac:dyDescent="0.25">
      <c r="A94" s="75" t="s">
        <v>563</v>
      </c>
      <c r="B94" s="77" t="s">
        <v>564</v>
      </c>
    </row>
    <row r="95" spans="1:2" x14ac:dyDescent="0.25">
      <c r="A95" s="75" t="s">
        <v>565</v>
      </c>
      <c r="B95" s="77" t="s">
        <v>566</v>
      </c>
    </row>
    <row r="96" spans="1:2" x14ac:dyDescent="0.25">
      <c r="A96" s="75" t="s">
        <v>567</v>
      </c>
      <c r="B96" s="77" t="s">
        <v>568</v>
      </c>
    </row>
    <row r="97" spans="1:2" x14ac:dyDescent="0.25">
      <c r="A97" s="75" t="s">
        <v>569</v>
      </c>
      <c r="B97" s="77" t="s">
        <v>570</v>
      </c>
    </row>
    <row r="98" spans="1:2" x14ac:dyDescent="0.25">
      <c r="A98" s="75" t="s">
        <v>571</v>
      </c>
      <c r="B98" s="77" t="s">
        <v>572</v>
      </c>
    </row>
    <row r="99" spans="1:2" x14ac:dyDescent="0.25">
      <c r="A99" s="75" t="s">
        <v>573</v>
      </c>
      <c r="B99" s="77" t="s">
        <v>574</v>
      </c>
    </row>
    <row r="100" spans="1:2" x14ac:dyDescent="0.25">
      <c r="A100" s="75" t="s">
        <v>575</v>
      </c>
      <c r="B100" s="77" t="s">
        <v>576</v>
      </c>
    </row>
    <row r="101" spans="1:2" x14ac:dyDescent="0.25">
      <c r="A101" s="75" t="s">
        <v>577</v>
      </c>
      <c r="B101" s="77" t="s">
        <v>578</v>
      </c>
    </row>
    <row r="102" spans="1:2" x14ac:dyDescent="0.25">
      <c r="A102" s="75" t="s">
        <v>579</v>
      </c>
      <c r="B102" s="77" t="s">
        <v>580</v>
      </c>
    </row>
    <row r="103" spans="1:2" x14ac:dyDescent="0.25">
      <c r="A103" s="75" t="s">
        <v>581</v>
      </c>
      <c r="B103" s="77" t="s">
        <v>582</v>
      </c>
    </row>
    <row r="104" spans="1:2" x14ac:dyDescent="0.25">
      <c r="A104" s="75" t="s">
        <v>583</v>
      </c>
      <c r="B104" s="77" t="s">
        <v>584</v>
      </c>
    </row>
    <row r="105" spans="1:2" x14ac:dyDescent="0.25">
      <c r="A105" s="75" t="s">
        <v>585</v>
      </c>
      <c r="B105" s="77" t="s">
        <v>586</v>
      </c>
    </row>
    <row r="106" spans="1:2" x14ac:dyDescent="0.25">
      <c r="A106" s="75" t="s">
        <v>587</v>
      </c>
      <c r="B106" s="77" t="s">
        <v>588</v>
      </c>
    </row>
    <row r="107" spans="1:2" x14ac:dyDescent="0.25">
      <c r="A107" s="75" t="s">
        <v>589</v>
      </c>
      <c r="B107" s="77" t="s">
        <v>590</v>
      </c>
    </row>
    <row r="108" spans="1:2" x14ac:dyDescent="0.25">
      <c r="A108" s="75" t="s">
        <v>591</v>
      </c>
      <c r="B108" s="77" t="s">
        <v>592</v>
      </c>
    </row>
    <row r="109" spans="1:2" x14ac:dyDescent="0.25">
      <c r="A109" s="75" t="s">
        <v>593</v>
      </c>
      <c r="B109" s="77" t="s">
        <v>594</v>
      </c>
    </row>
    <row r="110" spans="1:2" x14ac:dyDescent="0.25">
      <c r="A110" s="75" t="s">
        <v>595</v>
      </c>
      <c r="B110" s="77" t="s">
        <v>596</v>
      </c>
    </row>
    <row r="111" spans="1:2" x14ac:dyDescent="0.25">
      <c r="A111" s="75" t="s">
        <v>597</v>
      </c>
      <c r="B111" s="77" t="s">
        <v>598</v>
      </c>
    </row>
    <row r="112" spans="1:2" x14ac:dyDescent="0.25">
      <c r="A112" s="75" t="s">
        <v>599</v>
      </c>
      <c r="B112" s="77" t="s">
        <v>600</v>
      </c>
    </row>
    <row r="113" spans="1:2" x14ac:dyDescent="0.25">
      <c r="A113" s="75" t="s">
        <v>601</v>
      </c>
      <c r="B113" s="77" t="s">
        <v>602</v>
      </c>
    </row>
    <row r="114" spans="1:2" x14ac:dyDescent="0.25">
      <c r="A114" s="75" t="s">
        <v>603</v>
      </c>
      <c r="B114" s="77" t="s">
        <v>604</v>
      </c>
    </row>
    <row r="115" spans="1:2" x14ac:dyDescent="0.25">
      <c r="A115" s="75" t="s">
        <v>605</v>
      </c>
      <c r="B115" s="77" t="s">
        <v>606</v>
      </c>
    </row>
    <row r="116" spans="1:2" x14ac:dyDescent="0.25">
      <c r="A116" s="75" t="s">
        <v>607</v>
      </c>
      <c r="B116" s="77" t="s">
        <v>608</v>
      </c>
    </row>
    <row r="117" spans="1:2" x14ac:dyDescent="0.25">
      <c r="A117" s="75" t="s">
        <v>609</v>
      </c>
      <c r="B117" s="77" t="s">
        <v>610</v>
      </c>
    </row>
    <row r="118" spans="1:2" x14ac:dyDescent="0.25">
      <c r="A118" s="75" t="s">
        <v>611</v>
      </c>
      <c r="B118" s="77" t="s">
        <v>612</v>
      </c>
    </row>
    <row r="119" spans="1:2" x14ac:dyDescent="0.25">
      <c r="A119" s="75" t="s">
        <v>613</v>
      </c>
      <c r="B119" s="77" t="s">
        <v>614</v>
      </c>
    </row>
    <row r="120" spans="1:2" x14ac:dyDescent="0.25">
      <c r="A120" s="75" t="s">
        <v>615</v>
      </c>
      <c r="B120" s="77" t="s">
        <v>616</v>
      </c>
    </row>
    <row r="121" spans="1:2" x14ac:dyDescent="0.25">
      <c r="A121" s="75" t="s">
        <v>617</v>
      </c>
      <c r="B121" s="77" t="s">
        <v>618</v>
      </c>
    </row>
    <row r="122" spans="1:2" x14ac:dyDescent="0.25">
      <c r="A122" s="75" t="s">
        <v>619</v>
      </c>
      <c r="B122" s="77" t="s">
        <v>620</v>
      </c>
    </row>
    <row r="123" spans="1:2" x14ac:dyDescent="0.25">
      <c r="A123" s="75" t="s">
        <v>621</v>
      </c>
      <c r="B123" s="77" t="s">
        <v>622</v>
      </c>
    </row>
    <row r="124" spans="1:2" x14ac:dyDescent="0.25">
      <c r="A124" s="75" t="s">
        <v>623</v>
      </c>
      <c r="B124" s="77" t="s">
        <v>624</v>
      </c>
    </row>
    <row r="125" spans="1:2" x14ac:dyDescent="0.25">
      <c r="A125" s="75" t="s">
        <v>625</v>
      </c>
      <c r="B125" s="77" t="s">
        <v>626</v>
      </c>
    </row>
    <row r="126" spans="1:2" x14ac:dyDescent="0.25">
      <c r="A126" s="75" t="s">
        <v>627</v>
      </c>
      <c r="B126" s="77" t="s">
        <v>628</v>
      </c>
    </row>
    <row r="127" spans="1:2" x14ac:dyDescent="0.25">
      <c r="A127" s="75" t="s">
        <v>629</v>
      </c>
      <c r="B127" s="77" t="s">
        <v>630</v>
      </c>
    </row>
    <row r="128" spans="1:2" x14ac:dyDescent="0.25">
      <c r="A128" s="75" t="s">
        <v>631</v>
      </c>
      <c r="B128" s="77" t="s">
        <v>632</v>
      </c>
    </row>
    <row r="129" spans="1:2" x14ac:dyDescent="0.25">
      <c r="A129" s="75" t="s">
        <v>633</v>
      </c>
      <c r="B129" s="77" t="s">
        <v>634</v>
      </c>
    </row>
    <row r="130" spans="1:2" x14ac:dyDescent="0.25">
      <c r="A130" s="75" t="s">
        <v>635</v>
      </c>
      <c r="B130" s="77" t="s">
        <v>636</v>
      </c>
    </row>
    <row r="131" spans="1:2" x14ac:dyDescent="0.25">
      <c r="A131" s="75" t="s">
        <v>637</v>
      </c>
      <c r="B131" s="77" t="s">
        <v>638</v>
      </c>
    </row>
    <row r="132" spans="1:2" x14ac:dyDescent="0.25">
      <c r="A132" s="75" t="s">
        <v>639</v>
      </c>
      <c r="B132" s="77" t="s">
        <v>640</v>
      </c>
    </row>
    <row r="133" spans="1:2" x14ac:dyDescent="0.25">
      <c r="A133" s="75" t="s">
        <v>641</v>
      </c>
      <c r="B133" s="77" t="s">
        <v>642</v>
      </c>
    </row>
    <row r="134" spans="1:2" x14ac:dyDescent="0.25">
      <c r="A134" s="75" t="s">
        <v>643</v>
      </c>
      <c r="B134" s="77" t="s">
        <v>644</v>
      </c>
    </row>
    <row r="135" spans="1:2" x14ac:dyDescent="0.25">
      <c r="A135" s="75" t="s">
        <v>645</v>
      </c>
      <c r="B135" s="77" t="s">
        <v>646</v>
      </c>
    </row>
    <row r="136" spans="1:2" x14ac:dyDescent="0.25">
      <c r="A136" s="75" t="s">
        <v>647</v>
      </c>
      <c r="B136" s="77" t="s">
        <v>648</v>
      </c>
    </row>
    <row r="137" spans="1:2" x14ac:dyDescent="0.25">
      <c r="A137" s="75" t="s">
        <v>649</v>
      </c>
      <c r="B137" s="77" t="s">
        <v>650</v>
      </c>
    </row>
    <row r="138" spans="1:2" x14ac:dyDescent="0.25">
      <c r="A138" s="75" t="s">
        <v>651</v>
      </c>
      <c r="B138" s="77" t="s">
        <v>652</v>
      </c>
    </row>
    <row r="139" spans="1:2" x14ac:dyDescent="0.25">
      <c r="A139" s="75" t="s">
        <v>653</v>
      </c>
      <c r="B139" s="77" t="s">
        <v>654</v>
      </c>
    </row>
    <row r="140" spans="1:2" x14ac:dyDescent="0.25">
      <c r="A140" s="75" t="s">
        <v>655</v>
      </c>
      <c r="B140" s="77" t="s">
        <v>656</v>
      </c>
    </row>
    <row r="141" spans="1:2" x14ac:dyDescent="0.25">
      <c r="A141" s="75" t="s">
        <v>657</v>
      </c>
      <c r="B141" s="77" t="s">
        <v>658</v>
      </c>
    </row>
    <row r="142" spans="1:2" x14ac:dyDescent="0.25">
      <c r="A142" s="75" t="s">
        <v>659</v>
      </c>
      <c r="B142" s="77" t="s">
        <v>660</v>
      </c>
    </row>
    <row r="143" spans="1:2" x14ac:dyDescent="0.25">
      <c r="A143" s="75" t="s">
        <v>661</v>
      </c>
      <c r="B143" s="77" t="s">
        <v>662</v>
      </c>
    </row>
    <row r="144" spans="1:2" x14ac:dyDescent="0.25">
      <c r="A144" s="75" t="s">
        <v>663</v>
      </c>
      <c r="B144" s="77" t="s">
        <v>664</v>
      </c>
    </row>
    <row r="145" spans="1:2" x14ac:dyDescent="0.25">
      <c r="A145" s="75" t="s">
        <v>665</v>
      </c>
      <c r="B145" s="77" t="s">
        <v>666</v>
      </c>
    </row>
    <row r="146" spans="1:2" x14ac:dyDescent="0.25">
      <c r="A146" s="75" t="s">
        <v>667</v>
      </c>
      <c r="B146" s="77" t="s">
        <v>668</v>
      </c>
    </row>
    <row r="147" spans="1:2" x14ac:dyDescent="0.25">
      <c r="A147" s="75" t="s">
        <v>669</v>
      </c>
      <c r="B147" s="77" t="s">
        <v>670</v>
      </c>
    </row>
    <row r="148" spans="1:2" x14ac:dyDescent="0.25">
      <c r="A148" s="75" t="s">
        <v>671</v>
      </c>
      <c r="B148" s="77" t="s">
        <v>672</v>
      </c>
    </row>
    <row r="149" spans="1:2" x14ac:dyDescent="0.25">
      <c r="A149" s="75" t="s">
        <v>673</v>
      </c>
      <c r="B149" s="77" t="s">
        <v>674</v>
      </c>
    </row>
    <row r="150" spans="1:2" x14ac:dyDescent="0.25">
      <c r="A150" s="75" t="s">
        <v>675</v>
      </c>
      <c r="B150" s="77" t="s">
        <v>676</v>
      </c>
    </row>
    <row r="151" spans="1:2" x14ac:dyDescent="0.25">
      <c r="A151" s="75" t="s">
        <v>677</v>
      </c>
      <c r="B151" s="77" t="s">
        <v>678</v>
      </c>
    </row>
    <row r="152" spans="1:2" x14ac:dyDescent="0.25">
      <c r="A152" s="75" t="s">
        <v>679</v>
      </c>
      <c r="B152" s="77" t="s">
        <v>680</v>
      </c>
    </row>
    <row r="153" spans="1:2" x14ac:dyDescent="0.25">
      <c r="A153" s="75" t="s">
        <v>681</v>
      </c>
      <c r="B153" s="77" t="s">
        <v>682</v>
      </c>
    </row>
    <row r="154" spans="1:2" x14ac:dyDescent="0.25">
      <c r="A154" s="75" t="s">
        <v>683</v>
      </c>
      <c r="B154" s="77" t="s">
        <v>684</v>
      </c>
    </row>
    <row r="155" spans="1:2" x14ac:dyDescent="0.25">
      <c r="A155" s="75" t="s">
        <v>685</v>
      </c>
      <c r="B155" s="77" t="s">
        <v>686</v>
      </c>
    </row>
    <row r="156" spans="1:2" x14ac:dyDescent="0.25">
      <c r="A156" s="75" t="s">
        <v>687</v>
      </c>
      <c r="B156" s="77" t="s">
        <v>688</v>
      </c>
    </row>
    <row r="157" spans="1:2" x14ac:dyDescent="0.25">
      <c r="A157" s="75" t="s">
        <v>689</v>
      </c>
      <c r="B157" s="77" t="s">
        <v>690</v>
      </c>
    </row>
    <row r="158" spans="1:2" x14ac:dyDescent="0.25">
      <c r="A158" s="75" t="s">
        <v>691</v>
      </c>
      <c r="B158" s="77" t="s">
        <v>692</v>
      </c>
    </row>
    <row r="159" spans="1:2" x14ac:dyDescent="0.25">
      <c r="A159" s="75" t="s">
        <v>693</v>
      </c>
      <c r="B159" s="77" t="s">
        <v>694</v>
      </c>
    </row>
    <row r="160" spans="1:2" x14ac:dyDescent="0.25">
      <c r="A160" s="75" t="s">
        <v>695</v>
      </c>
      <c r="B160" s="77" t="s">
        <v>696</v>
      </c>
    </row>
    <row r="161" spans="1:2" x14ac:dyDescent="0.25">
      <c r="A161" s="75" t="s">
        <v>697</v>
      </c>
      <c r="B161" s="77" t="s">
        <v>698</v>
      </c>
    </row>
    <row r="162" spans="1:2" x14ac:dyDescent="0.25">
      <c r="A162" s="75" t="s">
        <v>699</v>
      </c>
      <c r="B162" s="77" t="s">
        <v>700</v>
      </c>
    </row>
    <row r="163" spans="1:2" x14ac:dyDescent="0.25">
      <c r="A163" s="75" t="s">
        <v>701</v>
      </c>
      <c r="B163" s="77" t="s">
        <v>702</v>
      </c>
    </row>
    <row r="164" spans="1:2" x14ac:dyDescent="0.25">
      <c r="A164" s="75" t="s">
        <v>703</v>
      </c>
      <c r="B164" s="77" t="s">
        <v>704</v>
      </c>
    </row>
    <row r="165" spans="1:2" x14ac:dyDescent="0.25">
      <c r="A165" s="75" t="s">
        <v>705</v>
      </c>
      <c r="B165" s="77" t="s">
        <v>706</v>
      </c>
    </row>
    <row r="166" spans="1:2" x14ac:dyDescent="0.25">
      <c r="A166" s="75" t="s">
        <v>707</v>
      </c>
      <c r="B166" s="77" t="s">
        <v>708</v>
      </c>
    </row>
    <row r="167" spans="1:2" x14ac:dyDescent="0.25">
      <c r="A167" s="75" t="s">
        <v>709</v>
      </c>
      <c r="B167" s="77" t="s">
        <v>710</v>
      </c>
    </row>
    <row r="168" spans="1:2" x14ac:dyDescent="0.25">
      <c r="A168" s="75" t="s">
        <v>711</v>
      </c>
      <c r="B168" s="77" t="s">
        <v>712</v>
      </c>
    </row>
    <row r="169" spans="1:2" x14ac:dyDescent="0.25">
      <c r="A169" s="75" t="s">
        <v>713</v>
      </c>
      <c r="B169" s="77" t="s">
        <v>714</v>
      </c>
    </row>
    <row r="170" spans="1:2" x14ac:dyDescent="0.25">
      <c r="A170" s="75" t="s">
        <v>715</v>
      </c>
      <c r="B170" s="77" t="s">
        <v>716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C7B1A647E21F4EADB84E4C39E55B41" ma:contentTypeVersion="12" ma:contentTypeDescription="Create a new document." ma:contentTypeScope="" ma:versionID="20ab321e02f2f61103bbde03f5d21666">
  <xsd:schema xmlns:xsd="http://www.w3.org/2001/XMLSchema" xmlns:xs="http://www.w3.org/2001/XMLSchema" xmlns:p="http://schemas.microsoft.com/office/2006/metadata/properties" xmlns:ns3="e5985fe8-58a7-48fd-a938-10bc868ee4be" xmlns:ns4="4cf532e7-729d-49c9-bdf1-b17e9c71222a" targetNamespace="http://schemas.microsoft.com/office/2006/metadata/properties" ma:root="true" ma:fieldsID="2e0a01667a97a9020dc3380426833104" ns3:_="" ns4:_="">
    <xsd:import namespace="e5985fe8-58a7-48fd-a938-10bc868ee4be"/>
    <xsd:import namespace="4cf532e7-729d-49c9-bdf1-b17e9c71222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985fe8-58a7-48fd-a938-10bc868ee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f532e7-729d-49c9-bdf1-b17e9c7122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E54249-2965-49A0-9CA8-E29F6DF75D04}">
  <ds:schemaRefs>
    <ds:schemaRef ds:uri="http://schemas.microsoft.com/sharepoint/v3/contenttype/forms"/>
  </ds:schemaRefs>
</ds:datastoreItem>
</file>

<file path=customXml/itemProps2.xml><?xml version="1.0" encoding="utf-8"?>
<ds:datastoreItem xmlns:ds="http://schemas.openxmlformats.org/officeDocument/2006/customXml" ds:itemID="{A89DEB9F-9C17-4C87-9197-FB56B3071CC4}">
  <ds:schemaRefs>
    <ds:schemaRef ds:uri="http://schemas.microsoft.com/office/2006/documentManagement/types"/>
    <ds:schemaRef ds:uri="4cf532e7-729d-49c9-bdf1-b17e9c71222a"/>
    <ds:schemaRef ds:uri="http://schemas.microsoft.com/office/2006/metadata/properties"/>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e5985fe8-58a7-48fd-a938-10bc868ee4be"/>
    <ds:schemaRef ds:uri="http://purl.org/dc/dcmitype/"/>
  </ds:schemaRefs>
</ds:datastoreItem>
</file>

<file path=customXml/itemProps3.xml><?xml version="1.0" encoding="utf-8"?>
<ds:datastoreItem xmlns:ds="http://schemas.openxmlformats.org/officeDocument/2006/customXml" ds:itemID="{7473D54B-C67B-4B63-8CFF-6571C96DD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985fe8-58a7-48fd-a938-10bc868ee4be"/>
    <ds:schemaRef ds:uri="4cf532e7-729d-49c9-bdf1-b17e9c7122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Calcul % GEWE</vt:lpstr>
      <vt:lpstr>2) Tableau budgétaire 2</vt:lpstr>
      <vt:lpstr>3) Notes d'explication</vt:lpstr>
      <vt:lpstr>4) Pour utilisation par PBSO</vt:lpstr>
      <vt:lpstr>5) Pour utilisation par MPTFO</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Nobuko Shimura</cp:lastModifiedBy>
  <cp:revision/>
  <dcterms:created xsi:type="dcterms:W3CDTF">2017-11-15T21:17:43Z</dcterms:created>
  <dcterms:modified xsi:type="dcterms:W3CDTF">2021-10-29T11:36:09Z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0x0101008DC7B1A647E21F4EADB84E4C39E55B41</vt:lpwstr>
  </property>
</Properties>
</file>