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tps://undp-my.sharepoint.com/personal/mathabo_chaoana_undp_org/Documents/GOVERNANCE/SECURITY SECTOR/"/>
    </mc:Choice>
  </mc:AlternateContent>
  <xr:revisionPtr revIDLastSave="0" documentId="8_{EFAAA8B5-4F3E-4248-B06D-BBD35A4F7B95}" xr6:coauthVersionLast="47" xr6:coauthVersionMax="47" xr10:uidLastSave="{00000000-0000-0000-0000-000000000000}"/>
  <bookViews>
    <workbookView xWindow="-110" yWindow="-110" windowWidth="19420" windowHeight="1056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externalReferences>
    <externalReference r:id="rId8"/>
  </externalReferences>
  <definedNames>
    <definedName name="_xlnm._FilterDatabase" localSheetId="0" hidden="1">'1) Budget Table'!$A$12:$P$216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83" i="1" l="1"/>
  <c r="I216" i="1" l="1"/>
  <c r="H216" i="1"/>
  <c r="G216" i="1"/>
  <c r="K160" i="1"/>
  <c r="L150" i="1"/>
  <c r="K150" i="1"/>
  <c r="K76" i="1"/>
  <c r="L24" i="1"/>
  <c r="K66" i="1"/>
  <c r="M204" i="1"/>
  <c r="L204" i="1"/>
  <c r="O182" i="1"/>
  <c r="O181" i="1"/>
  <c r="O161" i="1"/>
  <c r="O151" i="1"/>
  <c r="O141" i="1"/>
  <c r="O140" i="1"/>
  <c r="O129" i="1"/>
  <c r="O119" i="1"/>
  <c r="O109" i="1"/>
  <c r="O99" i="1"/>
  <c r="O98" i="1"/>
  <c r="O67" i="1"/>
  <c r="O57" i="1"/>
  <c r="O56" i="1"/>
  <c r="O45" i="1"/>
  <c r="O35" i="1"/>
  <c r="K184" i="1" l="1"/>
  <c r="L66" i="1"/>
  <c r="L34" i="1"/>
  <c r="L44" i="1"/>
  <c r="L54" i="1"/>
  <c r="L76" i="1"/>
  <c r="L86" i="1"/>
  <c r="L96" i="1"/>
  <c r="L108" i="1"/>
  <c r="L118" i="1"/>
  <c r="L128" i="1"/>
  <c r="L138" i="1"/>
  <c r="L160" i="1"/>
  <c r="L170" i="1"/>
  <c r="L180" i="1"/>
  <c r="L185" i="1"/>
  <c r="L187" i="1" s="1"/>
  <c r="M1" i="1" l="1"/>
  <c r="M16" i="1"/>
  <c r="G23" i="1"/>
  <c r="I23" i="1"/>
  <c r="M23" i="1"/>
  <c r="G32" i="1"/>
  <c r="I32" i="1"/>
  <c r="M32" i="1"/>
  <c r="G33" i="1"/>
  <c r="I33" i="1"/>
  <c r="M33" i="1"/>
  <c r="G39" i="1"/>
  <c r="I39" i="1"/>
  <c r="M39" i="1"/>
  <c r="G40" i="1"/>
  <c r="I40" i="1"/>
  <c r="M40" i="1"/>
  <c r="G41" i="1"/>
  <c r="I41" i="1"/>
  <c r="M41" i="1"/>
  <c r="G42" i="1"/>
  <c r="I42" i="1"/>
  <c r="M42" i="1"/>
  <c r="G43" i="1"/>
  <c r="I43" i="1"/>
  <c r="M43" i="1"/>
  <c r="I179" i="1"/>
  <c r="I178" i="1"/>
  <c r="I177" i="1"/>
  <c r="I176" i="1"/>
  <c r="I175" i="1"/>
  <c r="I174" i="1"/>
  <c r="I173" i="1"/>
  <c r="I172" i="1"/>
  <c r="I169" i="1"/>
  <c r="I168" i="1"/>
  <c r="I167" i="1"/>
  <c r="I166" i="1"/>
  <c r="I165" i="1"/>
  <c r="I164" i="1"/>
  <c r="I163" i="1"/>
  <c r="I162" i="1"/>
  <c r="I159" i="1"/>
  <c r="I158" i="1"/>
  <c r="I157" i="1"/>
  <c r="I156" i="1"/>
  <c r="I155" i="1"/>
  <c r="I154" i="1"/>
  <c r="I153" i="1"/>
  <c r="I152" i="1"/>
  <c r="I149" i="1"/>
  <c r="I148" i="1"/>
  <c r="I147" i="1"/>
  <c r="I146" i="1"/>
  <c r="I145" i="1"/>
  <c r="I144" i="1"/>
  <c r="I143" i="1"/>
  <c r="I142" i="1"/>
  <c r="I137" i="1"/>
  <c r="I136" i="1"/>
  <c r="I135" i="1"/>
  <c r="I134" i="1"/>
  <c r="I133" i="1"/>
  <c r="I132" i="1"/>
  <c r="I131" i="1"/>
  <c r="I130" i="1"/>
  <c r="I127" i="1"/>
  <c r="I126" i="1"/>
  <c r="I125" i="1"/>
  <c r="I124" i="1"/>
  <c r="I123" i="1"/>
  <c r="I122" i="1"/>
  <c r="I121" i="1"/>
  <c r="I120" i="1"/>
  <c r="I117" i="1"/>
  <c r="I116" i="1"/>
  <c r="I115" i="1"/>
  <c r="I114" i="1"/>
  <c r="I113" i="1"/>
  <c r="I112" i="1"/>
  <c r="I111" i="1"/>
  <c r="I110" i="1"/>
  <c r="I107" i="1"/>
  <c r="I106" i="1"/>
  <c r="I105" i="1"/>
  <c r="I104" i="1"/>
  <c r="I103" i="1"/>
  <c r="I102" i="1"/>
  <c r="I101" i="1"/>
  <c r="I100" i="1"/>
  <c r="I95" i="1"/>
  <c r="I94" i="1"/>
  <c r="I93" i="1"/>
  <c r="I92" i="1"/>
  <c r="I91" i="1"/>
  <c r="I90" i="1"/>
  <c r="I89" i="1"/>
  <c r="I88" i="1"/>
  <c r="I85" i="1"/>
  <c r="I84" i="1"/>
  <c r="I83" i="1"/>
  <c r="I82" i="1"/>
  <c r="I81" i="1"/>
  <c r="I80" i="1"/>
  <c r="I79" i="1"/>
  <c r="I78" i="1"/>
  <c r="I75" i="1"/>
  <c r="I74" i="1"/>
  <c r="I73" i="1"/>
  <c r="I72" i="1"/>
  <c r="I71" i="1"/>
  <c r="I70" i="1"/>
  <c r="I69" i="1"/>
  <c r="I68" i="1"/>
  <c r="I64" i="1"/>
  <c r="I63" i="1"/>
  <c r="I62" i="1"/>
  <c r="I61" i="1"/>
  <c r="I60" i="1"/>
  <c r="I59" i="1"/>
  <c r="I58" i="1"/>
  <c r="I53" i="1"/>
  <c r="I52" i="1"/>
  <c r="I51" i="1"/>
  <c r="I50" i="1"/>
  <c r="I49" i="1"/>
  <c r="I48" i="1"/>
  <c r="I47" i="1"/>
  <c r="I46" i="1"/>
  <c r="I38" i="1"/>
  <c r="I37" i="1"/>
  <c r="I36" i="1"/>
  <c r="I31" i="1"/>
  <c r="I30" i="1"/>
  <c r="I29" i="1"/>
  <c r="I28" i="1"/>
  <c r="I27" i="1"/>
  <c r="I26" i="1"/>
  <c r="I22" i="1"/>
  <c r="I21" i="1"/>
  <c r="I20" i="1"/>
  <c r="I19" i="1"/>
  <c r="I18" i="1"/>
  <c r="I17" i="1"/>
  <c r="I16" i="1"/>
  <c r="I24" i="1" l="1"/>
  <c r="I44" i="1"/>
  <c r="I34" i="1"/>
  <c r="I76" i="1"/>
  <c r="I86" i="1"/>
  <c r="I96" i="1"/>
  <c r="I108" i="1"/>
  <c r="I118" i="1"/>
  <c r="I128" i="1"/>
  <c r="I138" i="1"/>
  <c r="I150" i="1"/>
  <c r="I160" i="1"/>
  <c r="I170" i="1"/>
  <c r="I180" i="1"/>
  <c r="I54" i="1"/>
  <c r="N33" i="1"/>
  <c r="O33" i="1" s="1"/>
  <c r="N43" i="1"/>
  <c r="O43" i="1" s="1"/>
  <c r="N40" i="1"/>
  <c r="O40" i="1" s="1"/>
  <c r="N32" i="1"/>
  <c r="O32" i="1" s="1"/>
  <c r="N23" i="1"/>
  <c r="O23" i="1" s="1"/>
  <c r="N42" i="1"/>
  <c r="O42" i="1" s="1"/>
  <c r="N39" i="1"/>
  <c r="O39" i="1" s="1"/>
  <c r="N41" i="1"/>
  <c r="O41" i="1" s="1"/>
  <c r="K180" i="1" l="1"/>
  <c r="K170" i="1"/>
  <c r="K138" i="1"/>
  <c r="K128" i="1"/>
  <c r="K118" i="1"/>
  <c r="K108" i="1"/>
  <c r="K96" i="1"/>
  <c r="K86" i="1"/>
  <c r="K54" i="1"/>
  <c r="K44" i="1"/>
  <c r="K34" i="1"/>
  <c r="K24" i="1"/>
  <c r="M17" i="1"/>
  <c r="M18" i="1"/>
  <c r="M19" i="1"/>
  <c r="M20" i="1"/>
  <c r="M21" i="1"/>
  <c r="M22" i="1"/>
  <c r="M26" i="1"/>
  <c r="M27" i="1"/>
  <c r="M28" i="1"/>
  <c r="M29" i="1"/>
  <c r="M30" i="1"/>
  <c r="M31" i="1"/>
  <c r="M36" i="1"/>
  <c r="M37" i="1"/>
  <c r="M38" i="1"/>
  <c r="M46" i="1"/>
  <c r="M47" i="1"/>
  <c r="M48" i="1"/>
  <c r="M49" i="1"/>
  <c r="M50" i="1"/>
  <c r="M51" i="1"/>
  <c r="M52" i="1"/>
  <c r="M53" i="1"/>
  <c r="M55" i="1"/>
  <c r="N55" i="1" s="1"/>
  <c r="O55" i="1" s="1"/>
  <c r="M58" i="1"/>
  <c r="M59" i="1"/>
  <c r="M60" i="1"/>
  <c r="M61" i="1"/>
  <c r="M62" i="1"/>
  <c r="M63" i="1"/>
  <c r="M64" i="1"/>
  <c r="M68" i="1"/>
  <c r="M69" i="1"/>
  <c r="M70" i="1"/>
  <c r="M71" i="1"/>
  <c r="M72" i="1"/>
  <c r="M73" i="1"/>
  <c r="M74" i="1"/>
  <c r="M75" i="1"/>
  <c r="M77" i="1"/>
  <c r="N77" i="1" s="1"/>
  <c r="O77" i="1" s="1"/>
  <c r="M78" i="1"/>
  <c r="M79" i="1"/>
  <c r="M80" i="1"/>
  <c r="M81" i="1"/>
  <c r="M82" i="1"/>
  <c r="M83" i="1"/>
  <c r="M84" i="1"/>
  <c r="M85" i="1"/>
  <c r="M87" i="1"/>
  <c r="N87" i="1" s="1"/>
  <c r="O87" i="1" s="1"/>
  <c r="M88" i="1"/>
  <c r="M89" i="1"/>
  <c r="M90" i="1"/>
  <c r="M91" i="1"/>
  <c r="M92" i="1"/>
  <c r="M93" i="1"/>
  <c r="M94" i="1"/>
  <c r="M95" i="1"/>
  <c r="M97" i="1"/>
  <c r="N97" i="1" s="1"/>
  <c r="O97" i="1" s="1"/>
  <c r="M100" i="1"/>
  <c r="M101" i="1"/>
  <c r="M102" i="1"/>
  <c r="M103" i="1"/>
  <c r="M104" i="1"/>
  <c r="M105" i="1"/>
  <c r="M106" i="1"/>
  <c r="M107" i="1"/>
  <c r="M110" i="1"/>
  <c r="N110" i="1" s="1"/>
  <c r="O110" i="1" s="1"/>
  <c r="M111" i="1"/>
  <c r="N111" i="1" s="1"/>
  <c r="O111" i="1" s="1"/>
  <c r="M112" i="1"/>
  <c r="N112" i="1" s="1"/>
  <c r="O112" i="1" s="1"/>
  <c r="M113" i="1"/>
  <c r="M114" i="1"/>
  <c r="M115" i="1"/>
  <c r="M116" i="1"/>
  <c r="M117" i="1"/>
  <c r="M120" i="1"/>
  <c r="M121" i="1"/>
  <c r="N121" i="1" s="1"/>
  <c r="O121" i="1" s="1"/>
  <c r="M122" i="1"/>
  <c r="M123" i="1"/>
  <c r="M124" i="1"/>
  <c r="M125" i="1"/>
  <c r="M126" i="1"/>
  <c r="M127" i="1"/>
  <c r="M130" i="1"/>
  <c r="N130" i="1" s="1"/>
  <c r="O130" i="1" s="1"/>
  <c r="M131" i="1"/>
  <c r="N131" i="1" s="1"/>
  <c r="O131" i="1" s="1"/>
  <c r="M132" i="1"/>
  <c r="N132" i="1" s="1"/>
  <c r="O132" i="1" s="1"/>
  <c r="M133" i="1"/>
  <c r="N133" i="1" s="1"/>
  <c r="O133" i="1" s="1"/>
  <c r="M134" i="1"/>
  <c r="N134" i="1" s="1"/>
  <c r="O134" i="1" s="1"/>
  <c r="M135" i="1"/>
  <c r="N135" i="1" s="1"/>
  <c r="O135" i="1" s="1"/>
  <c r="M136" i="1"/>
  <c r="M137" i="1"/>
  <c r="M139" i="1"/>
  <c r="N139" i="1" s="1"/>
  <c r="O139" i="1" s="1"/>
  <c r="M142" i="1"/>
  <c r="M143" i="1"/>
  <c r="M144" i="1"/>
  <c r="M145" i="1"/>
  <c r="M146" i="1"/>
  <c r="M147" i="1"/>
  <c r="M148" i="1"/>
  <c r="M149" i="1"/>
  <c r="M152" i="1"/>
  <c r="M153" i="1"/>
  <c r="M154" i="1"/>
  <c r="M155" i="1"/>
  <c r="M156" i="1"/>
  <c r="M157" i="1"/>
  <c r="M158" i="1"/>
  <c r="M159" i="1"/>
  <c r="M162" i="1"/>
  <c r="M163" i="1"/>
  <c r="M164" i="1"/>
  <c r="M165" i="1"/>
  <c r="N165" i="1" s="1"/>
  <c r="O165" i="1" s="1"/>
  <c r="M166" i="1"/>
  <c r="N166" i="1" s="1"/>
  <c r="O166" i="1" s="1"/>
  <c r="M167" i="1"/>
  <c r="M168" i="1"/>
  <c r="M169" i="1"/>
  <c r="M171" i="1"/>
  <c r="N171" i="1" s="1"/>
  <c r="O171" i="1" s="1"/>
  <c r="M172" i="1"/>
  <c r="M173" i="1"/>
  <c r="M174" i="1"/>
  <c r="M175" i="1"/>
  <c r="M176" i="1"/>
  <c r="M177" i="1"/>
  <c r="M178" i="1"/>
  <c r="M179" i="1"/>
  <c r="M185" i="1"/>
  <c r="I185" i="1" s="1"/>
  <c r="M186" i="1"/>
  <c r="I186" i="1" s="1"/>
  <c r="M76" i="1" l="1"/>
  <c r="M160" i="1"/>
  <c r="M150" i="1"/>
  <c r="M86" i="1"/>
  <c r="M96" i="1"/>
  <c r="M44" i="1"/>
  <c r="M54" i="1"/>
  <c r="M138" i="1"/>
  <c r="M170" i="1"/>
  <c r="M24" i="1"/>
  <c r="M108" i="1"/>
  <c r="M180" i="1"/>
  <c r="M128" i="1"/>
  <c r="M34" i="1"/>
  <c r="M118" i="1"/>
  <c r="M184" i="1"/>
  <c r="I184" i="1" s="1"/>
  <c r="D190" i="1"/>
  <c r="G63" i="1"/>
  <c r="N63" i="1" s="1"/>
  <c r="O63" i="1" s="1"/>
  <c r="G144" i="1" l="1"/>
  <c r="N144" i="1" s="1"/>
  <c r="O144" i="1" s="1"/>
  <c r="G145" i="1"/>
  <c r="N145" i="1" s="1"/>
  <c r="O145" i="1" s="1"/>
  <c r="G143" i="1"/>
  <c r="N143" i="1" s="1"/>
  <c r="O143" i="1" s="1"/>
  <c r="G142" i="1"/>
  <c r="N142" i="1" s="1"/>
  <c r="O142" i="1" s="1"/>
  <c r="G162" i="1" l="1"/>
  <c r="N162" i="1" s="1"/>
  <c r="O162" i="1" s="1"/>
  <c r="G164" i="1"/>
  <c r="N164" i="1" s="1"/>
  <c r="O164" i="1" s="1"/>
  <c r="G24" i="4"/>
  <c r="G23" i="4"/>
  <c r="G22" i="4"/>
  <c r="D214" i="1" l="1"/>
  <c r="G183" i="1"/>
  <c r="H209" i="1" l="1"/>
  <c r="D208" i="5" l="1"/>
  <c r="D21" i="4"/>
  <c r="E21" i="4"/>
  <c r="C21" i="4"/>
  <c r="D7" i="4"/>
  <c r="E7" i="4"/>
  <c r="C7" i="4"/>
  <c r="F207" i="5"/>
  <c r="E207" i="5"/>
  <c r="D207" i="5"/>
  <c r="E214" i="5"/>
  <c r="F214" i="5"/>
  <c r="E213" i="5"/>
  <c r="F213" i="5"/>
  <c r="F212" i="5"/>
  <c r="F210" i="5"/>
  <c r="F209" i="5"/>
  <c r="D213" i="5"/>
  <c r="D214" i="5"/>
  <c r="E208" i="5"/>
  <c r="F208" i="5"/>
  <c r="D160" i="1" l="1"/>
  <c r="E160" i="1"/>
  <c r="D13" i="5"/>
  <c r="E205" i="1"/>
  <c r="F205" i="1"/>
  <c r="D205" i="1"/>
  <c r="E197" i="1"/>
  <c r="F197" i="1"/>
  <c r="D197" i="1"/>
  <c r="G184" i="1"/>
  <c r="N184" i="1" s="1"/>
  <c r="O184" i="1" s="1"/>
  <c r="G185" i="1"/>
  <c r="N185" i="1" s="1"/>
  <c r="O185" i="1" s="1"/>
  <c r="G186" i="1"/>
  <c r="N186" i="1" s="1"/>
  <c r="O186" i="1" s="1"/>
  <c r="G176" i="1"/>
  <c r="N176" i="1" s="1"/>
  <c r="O176" i="1" s="1"/>
  <c r="G179" i="1"/>
  <c r="N179" i="1" s="1"/>
  <c r="O179" i="1" s="1"/>
  <c r="G178" i="1"/>
  <c r="N178" i="1" s="1"/>
  <c r="O178" i="1" s="1"/>
  <c r="G177" i="1"/>
  <c r="N177" i="1" s="1"/>
  <c r="O177" i="1" s="1"/>
  <c r="G175" i="1"/>
  <c r="N175" i="1" s="1"/>
  <c r="O175" i="1" s="1"/>
  <c r="G174" i="1"/>
  <c r="N174" i="1" s="1"/>
  <c r="O174" i="1" s="1"/>
  <c r="G173" i="1"/>
  <c r="N173" i="1" s="1"/>
  <c r="O173" i="1" s="1"/>
  <c r="G172" i="1"/>
  <c r="N172" i="1" s="1"/>
  <c r="O172" i="1" s="1"/>
  <c r="G169" i="1"/>
  <c r="N169" i="1" s="1"/>
  <c r="O169" i="1" s="1"/>
  <c r="G168" i="1"/>
  <c r="N168" i="1" s="1"/>
  <c r="O168" i="1" s="1"/>
  <c r="G167" i="1"/>
  <c r="N167" i="1" s="1"/>
  <c r="O167" i="1" s="1"/>
  <c r="G163" i="1"/>
  <c r="G159" i="1"/>
  <c r="N159" i="1" s="1"/>
  <c r="O159" i="1" s="1"/>
  <c r="G158" i="1"/>
  <c r="N158" i="1" s="1"/>
  <c r="O158" i="1" s="1"/>
  <c r="G157" i="1"/>
  <c r="N157" i="1" s="1"/>
  <c r="O157" i="1" s="1"/>
  <c r="G156" i="1"/>
  <c r="N156" i="1" s="1"/>
  <c r="O156" i="1" s="1"/>
  <c r="G155" i="1"/>
  <c r="N155" i="1" s="1"/>
  <c r="O155" i="1" s="1"/>
  <c r="G154" i="1"/>
  <c r="N154" i="1" s="1"/>
  <c r="O154" i="1" s="1"/>
  <c r="G153" i="1"/>
  <c r="N153" i="1" s="1"/>
  <c r="O153" i="1" s="1"/>
  <c r="G152" i="1"/>
  <c r="N152" i="1" s="1"/>
  <c r="O152" i="1" s="1"/>
  <c r="G149" i="1"/>
  <c r="N149" i="1" s="1"/>
  <c r="O149" i="1" s="1"/>
  <c r="G148" i="1"/>
  <c r="N148" i="1" s="1"/>
  <c r="O148" i="1" s="1"/>
  <c r="G147" i="1"/>
  <c r="N147" i="1" s="1"/>
  <c r="O147" i="1" s="1"/>
  <c r="G146" i="1"/>
  <c r="N146" i="1" s="1"/>
  <c r="O146" i="1" s="1"/>
  <c r="G137" i="1"/>
  <c r="N137" i="1" s="1"/>
  <c r="O137" i="1" s="1"/>
  <c r="G136" i="1"/>
  <c r="N136" i="1" s="1"/>
  <c r="O136" i="1" s="1"/>
  <c r="G127" i="1"/>
  <c r="N127" i="1" s="1"/>
  <c r="O127" i="1" s="1"/>
  <c r="G126" i="1"/>
  <c r="N126" i="1" s="1"/>
  <c r="O126" i="1" s="1"/>
  <c r="G125" i="1"/>
  <c r="N125" i="1" s="1"/>
  <c r="O125" i="1" s="1"/>
  <c r="G124" i="1"/>
  <c r="N124" i="1" s="1"/>
  <c r="O124" i="1" s="1"/>
  <c r="G123" i="1"/>
  <c r="N123" i="1" s="1"/>
  <c r="O123" i="1" s="1"/>
  <c r="G122" i="1"/>
  <c r="N122" i="1" s="1"/>
  <c r="O122" i="1" s="1"/>
  <c r="G120" i="1"/>
  <c r="N120" i="1" s="1"/>
  <c r="O120" i="1" s="1"/>
  <c r="G117" i="1"/>
  <c r="N117" i="1" s="1"/>
  <c r="O117" i="1" s="1"/>
  <c r="G116" i="1"/>
  <c r="N116" i="1" s="1"/>
  <c r="O116" i="1" s="1"/>
  <c r="G115" i="1"/>
  <c r="N115" i="1" s="1"/>
  <c r="O115" i="1" s="1"/>
  <c r="G114" i="1"/>
  <c r="N114" i="1" s="1"/>
  <c r="O114" i="1" s="1"/>
  <c r="G113" i="1"/>
  <c r="N113" i="1" s="1"/>
  <c r="O113" i="1" s="1"/>
  <c r="G107" i="1"/>
  <c r="N107" i="1" s="1"/>
  <c r="O107" i="1" s="1"/>
  <c r="G106" i="1"/>
  <c r="N106" i="1" s="1"/>
  <c r="O106" i="1" s="1"/>
  <c r="G105" i="1"/>
  <c r="N105" i="1" s="1"/>
  <c r="O105" i="1" s="1"/>
  <c r="G104" i="1"/>
  <c r="N104" i="1" s="1"/>
  <c r="O104" i="1" s="1"/>
  <c r="G103" i="1"/>
  <c r="N103" i="1" s="1"/>
  <c r="O103" i="1" s="1"/>
  <c r="G102" i="1"/>
  <c r="N102" i="1" s="1"/>
  <c r="O102" i="1" s="1"/>
  <c r="G101" i="1"/>
  <c r="N101" i="1" s="1"/>
  <c r="O101" i="1" s="1"/>
  <c r="G100" i="1"/>
  <c r="N100" i="1" s="1"/>
  <c r="O100" i="1" s="1"/>
  <c r="G95" i="1"/>
  <c r="N95" i="1" s="1"/>
  <c r="O95" i="1" s="1"/>
  <c r="G94" i="1"/>
  <c r="N94" i="1" s="1"/>
  <c r="O94" i="1" s="1"/>
  <c r="G93" i="1"/>
  <c r="N93" i="1" s="1"/>
  <c r="O93" i="1" s="1"/>
  <c r="G92" i="1"/>
  <c r="N92" i="1" s="1"/>
  <c r="O92" i="1" s="1"/>
  <c r="G91" i="1"/>
  <c r="N91" i="1" s="1"/>
  <c r="O91" i="1" s="1"/>
  <c r="G90" i="1"/>
  <c r="N90" i="1" s="1"/>
  <c r="O90" i="1" s="1"/>
  <c r="G89" i="1"/>
  <c r="N89" i="1" s="1"/>
  <c r="O89" i="1" s="1"/>
  <c r="G88" i="1"/>
  <c r="N88" i="1" s="1"/>
  <c r="O88" i="1" s="1"/>
  <c r="G85" i="1"/>
  <c r="N85" i="1" s="1"/>
  <c r="O85" i="1" s="1"/>
  <c r="G84" i="1"/>
  <c r="N84" i="1" s="1"/>
  <c r="O84" i="1" s="1"/>
  <c r="G83" i="1"/>
  <c r="N83" i="1" s="1"/>
  <c r="O83" i="1" s="1"/>
  <c r="G82" i="1"/>
  <c r="N82" i="1" s="1"/>
  <c r="O82" i="1" s="1"/>
  <c r="G81" i="1"/>
  <c r="N81" i="1" s="1"/>
  <c r="O81" i="1" s="1"/>
  <c r="G80" i="1"/>
  <c r="N80" i="1" s="1"/>
  <c r="O80" i="1" s="1"/>
  <c r="G79" i="1"/>
  <c r="N79" i="1" s="1"/>
  <c r="O79" i="1" s="1"/>
  <c r="G78" i="1"/>
  <c r="N78" i="1" s="1"/>
  <c r="O78" i="1" s="1"/>
  <c r="G75" i="1"/>
  <c r="N75" i="1" s="1"/>
  <c r="O75" i="1" s="1"/>
  <c r="G74" i="1"/>
  <c r="N74" i="1" s="1"/>
  <c r="O74" i="1" s="1"/>
  <c r="G73" i="1"/>
  <c r="N73" i="1" s="1"/>
  <c r="O73" i="1" s="1"/>
  <c r="G72" i="1"/>
  <c r="N72" i="1" s="1"/>
  <c r="O72" i="1" s="1"/>
  <c r="G71" i="1"/>
  <c r="N71" i="1" s="1"/>
  <c r="O71" i="1" s="1"/>
  <c r="G70" i="1"/>
  <c r="N70" i="1" s="1"/>
  <c r="O70" i="1" s="1"/>
  <c r="G69" i="1"/>
  <c r="N69" i="1" s="1"/>
  <c r="O69" i="1" s="1"/>
  <c r="G68" i="1"/>
  <c r="N68" i="1" s="1"/>
  <c r="O68" i="1" s="1"/>
  <c r="G65" i="1"/>
  <c r="G64" i="1"/>
  <c r="N64" i="1" s="1"/>
  <c r="O64" i="1" s="1"/>
  <c r="G62" i="1"/>
  <c r="N62" i="1" s="1"/>
  <c r="O62" i="1" s="1"/>
  <c r="G61" i="1"/>
  <c r="N61" i="1" s="1"/>
  <c r="O61" i="1" s="1"/>
  <c r="G60" i="1"/>
  <c r="N60" i="1" s="1"/>
  <c r="O60" i="1" s="1"/>
  <c r="G59" i="1"/>
  <c r="N59" i="1" s="1"/>
  <c r="O59" i="1" s="1"/>
  <c r="G58" i="1"/>
  <c r="N58" i="1" s="1"/>
  <c r="O58" i="1" s="1"/>
  <c r="G53" i="1"/>
  <c r="N53" i="1" s="1"/>
  <c r="O53" i="1" s="1"/>
  <c r="G52" i="1"/>
  <c r="N52" i="1" s="1"/>
  <c r="O52" i="1" s="1"/>
  <c r="G51" i="1"/>
  <c r="N51" i="1" s="1"/>
  <c r="O51" i="1" s="1"/>
  <c r="G50" i="1"/>
  <c r="N50" i="1" s="1"/>
  <c r="O50" i="1" s="1"/>
  <c r="G49" i="1"/>
  <c r="N49" i="1" s="1"/>
  <c r="O49" i="1" s="1"/>
  <c r="G48" i="1"/>
  <c r="N48" i="1" s="1"/>
  <c r="O48" i="1" s="1"/>
  <c r="G47" i="1"/>
  <c r="N47" i="1" s="1"/>
  <c r="O47" i="1" s="1"/>
  <c r="G46" i="1"/>
  <c r="N46" i="1" s="1"/>
  <c r="O46" i="1" s="1"/>
  <c r="G38" i="1"/>
  <c r="N38" i="1" s="1"/>
  <c r="O38" i="1" s="1"/>
  <c r="G37" i="1"/>
  <c r="N37" i="1" s="1"/>
  <c r="O37" i="1" s="1"/>
  <c r="G36" i="1"/>
  <c r="N36" i="1" s="1"/>
  <c r="O36" i="1" s="1"/>
  <c r="G27" i="1"/>
  <c r="N27" i="1" s="1"/>
  <c r="O27" i="1" s="1"/>
  <c r="G28" i="1"/>
  <c r="N28" i="1" s="1"/>
  <c r="O28" i="1" s="1"/>
  <c r="G29" i="1"/>
  <c r="N29" i="1" s="1"/>
  <c r="O29" i="1" s="1"/>
  <c r="G30" i="1"/>
  <c r="N30" i="1" s="1"/>
  <c r="O30" i="1" s="1"/>
  <c r="G31" i="1"/>
  <c r="N31" i="1" s="1"/>
  <c r="O31" i="1" s="1"/>
  <c r="G26" i="1"/>
  <c r="N26" i="1" s="1"/>
  <c r="O26" i="1" s="1"/>
  <c r="G17" i="1"/>
  <c r="N17" i="1" s="1"/>
  <c r="O17" i="1" s="1"/>
  <c r="G18" i="1"/>
  <c r="N18" i="1" s="1"/>
  <c r="O18" i="1" s="1"/>
  <c r="G19" i="1"/>
  <c r="N19" i="1" s="1"/>
  <c r="O19" i="1" s="1"/>
  <c r="G20" i="1"/>
  <c r="N20" i="1" s="1"/>
  <c r="O20" i="1" s="1"/>
  <c r="G21" i="1"/>
  <c r="N21" i="1" s="1"/>
  <c r="O21" i="1" s="1"/>
  <c r="G22" i="1"/>
  <c r="N22" i="1" s="1"/>
  <c r="O22" i="1" s="1"/>
  <c r="G16" i="1"/>
  <c r="F203" i="5"/>
  <c r="E203" i="5"/>
  <c r="D203" i="5"/>
  <c r="G202" i="5"/>
  <c r="G201" i="5"/>
  <c r="G200" i="5"/>
  <c r="G199" i="5"/>
  <c r="G198" i="5"/>
  <c r="G197" i="5"/>
  <c r="G196" i="5"/>
  <c r="E187" i="1"/>
  <c r="E195" i="5" s="1"/>
  <c r="F187" i="1"/>
  <c r="F195" i="5" s="1"/>
  <c r="D187" i="1"/>
  <c r="D195" i="5" s="1"/>
  <c r="H170" i="1" l="1"/>
  <c r="N163" i="1"/>
  <c r="O163" i="1" s="1"/>
  <c r="G187" i="1"/>
  <c r="G203" i="5"/>
  <c r="H44" i="1"/>
  <c r="G138" i="1"/>
  <c r="N138" i="1" s="1"/>
  <c r="O138" i="1" s="1"/>
  <c r="H24" i="1"/>
  <c r="G34" i="1"/>
  <c r="N34" i="1" s="1"/>
  <c r="O34" i="1" s="1"/>
  <c r="G66" i="1"/>
  <c r="G96" i="1"/>
  <c r="N96" i="1" s="1"/>
  <c r="O96" i="1" s="1"/>
  <c r="G128" i="1"/>
  <c r="N128" i="1" s="1"/>
  <c r="O128" i="1" s="1"/>
  <c r="G160" i="1"/>
  <c r="N160" i="1" s="1"/>
  <c r="O160" i="1" s="1"/>
  <c r="H180" i="1"/>
  <c r="G54" i="1"/>
  <c r="N54" i="1" s="1"/>
  <c r="O54" i="1" s="1"/>
  <c r="G86" i="1"/>
  <c r="N86" i="1" s="1"/>
  <c r="O86" i="1" s="1"/>
  <c r="G76" i="1"/>
  <c r="N76" i="1" s="1"/>
  <c r="O76" i="1" s="1"/>
  <c r="G108" i="1"/>
  <c r="N108" i="1" s="1"/>
  <c r="O108" i="1" s="1"/>
  <c r="G118" i="1"/>
  <c r="N118" i="1" s="1"/>
  <c r="O118" i="1" s="1"/>
  <c r="G150" i="1"/>
  <c r="N150" i="1" s="1"/>
  <c r="O150" i="1" s="1"/>
  <c r="H34" i="1"/>
  <c r="G170" i="1"/>
  <c r="N170" i="1" s="1"/>
  <c r="O170" i="1" s="1"/>
  <c r="H96" i="1"/>
  <c r="H108" i="1"/>
  <c r="H128" i="1"/>
  <c r="H54" i="1"/>
  <c r="H138" i="1"/>
  <c r="H187" i="1"/>
  <c r="H66" i="1"/>
  <c r="H150" i="1"/>
  <c r="H76" i="1"/>
  <c r="H160" i="1"/>
  <c r="H118" i="1"/>
  <c r="H86" i="1"/>
  <c r="G180" i="1"/>
  <c r="N180" i="1" s="1"/>
  <c r="O180" i="1" s="1"/>
  <c r="G44" i="1"/>
  <c r="N44" i="1" s="1"/>
  <c r="O44" i="1" s="1"/>
  <c r="G24" i="1"/>
  <c r="N24" i="1" s="1"/>
  <c r="G195" i="5"/>
  <c r="D14" i="4"/>
  <c r="E14" i="4"/>
  <c r="E13" i="4"/>
  <c r="E12" i="4"/>
  <c r="E10" i="4"/>
  <c r="E9" i="4"/>
  <c r="C14" i="4"/>
  <c r="C13" i="4"/>
  <c r="D8" i="4"/>
  <c r="E8" i="4"/>
  <c r="C8" i="4"/>
  <c r="F13" i="5"/>
  <c r="E13" i="5"/>
  <c r="G163" i="5"/>
  <c r="G168" i="5"/>
  <c r="G169" i="5"/>
  <c r="F170" i="5"/>
  <c r="G174" i="5"/>
  <c r="G179" i="5"/>
  <c r="G180" i="5"/>
  <c r="F181" i="5"/>
  <c r="G185" i="5"/>
  <c r="G186" i="5"/>
  <c r="G187" i="5"/>
  <c r="G188" i="5"/>
  <c r="G189" i="5"/>
  <c r="G190" i="5"/>
  <c r="G191" i="5"/>
  <c r="D192" i="5"/>
  <c r="E192" i="5"/>
  <c r="F192" i="5"/>
  <c r="F159" i="5"/>
  <c r="G158" i="5"/>
  <c r="G157"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7" i="5"/>
  <c r="G68" i="5"/>
  <c r="F69" i="5"/>
  <c r="G28" i="5"/>
  <c r="G29" i="5"/>
  <c r="G30" i="5"/>
  <c r="G32" i="5"/>
  <c r="G33" i="5"/>
  <c r="G34" i="5"/>
  <c r="D35" i="5"/>
  <c r="E35" i="5"/>
  <c r="G39" i="5"/>
  <c r="G40" i="5"/>
  <c r="G41" i="5"/>
  <c r="G42" i="5"/>
  <c r="G43" i="5"/>
  <c r="G44" i="5"/>
  <c r="G45" i="5"/>
  <c r="D46" i="5"/>
  <c r="E46" i="5"/>
  <c r="F46" i="5"/>
  <c r="G50" i="5"/>
  <c r="G55" i="5"/>
  <c r="G56" i="5"/>
  <c r="F57" i="5"/>
  <c r="E24" i="5"/>
  <c r="F24" i="5"/>
  <c r="G17" i="5"/>
  <c r="G18" i="5"/>
  <c r="G19" i="5"/>
  <c r="G20" i="5"/>
  <c r="G21" i="5"/>
  <c r="G22" i="5"/>
  <c r="G23" i="5"/>
  <c r="D24" i="5"/>
  <c r="O24" i="1" l="1"/>
  <c r="G136" i="5"/>
  <c r="D211" i="1"/>
  <c r="G213" i="5"/>
  <c r="G208" i="5"/>
  <c r="D13" i="4"/>
  <c r="F13" i="4" s="1"/>
  <c r="F14" i="4"/>
  <c r="F8" i="4"/>
  <c r="G214" i="5"/>
  <c r="G125" i="5"/>
  <c r="G147" i="5"/>
  <c r="G192" i="5"/>
  <c r="G80" i="5"/>
  <c r="G114" i="5"/>
  <c r="G102" i="5"/>
  <c r="G91" i="5"/>
  <c r="G46" i="5"/>
  <c r="G24" i="5"/>
  <c r="E180" i="1"/>
  <c r="E184" i="5" s="1"/>
  <c r="F180" i="1"/>
  <c r="F184" i="5" s="1"/>
  <c r="E170" i="1"/>
  <c r="E173" i="5" s="1"/>
  <c r="F170" i="1"/>
  <c r="F173" i="5" s="1"/>
  <c r="E162" i="5"/>
  <c r="F160" i="1"/>
  <c r="F162" i="5" s="1"/>
  <c r="E150" i="1"/>
  <c r="E151" i="5" s="1"/>
  <c r="F150" i="1"/>
  <c r="F151"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53" i="5" l="1"/>
  <c r="E52" i="5"/>
  <c r="E51" i="5"/>
  <c r="E54" i="5"/>
  <c r="E155" i="5"/>
  <c r="E154" i="5"/>
  <c r="E153" i="5"/>
  <c r="E156" i="5"/>
  <c r="E66" i="5"/>
  <c r="E65" i="5"/>
  <c r="E64" i="5"/>
  <c r="E63" i="5"/>
  <c r="E167" i="5"/>
  <c r="E166" i="5"/>
  <c r="E165" i="5"/>
  <c r="E164" i="5"/>
  <c r="E175" i="5"/>
  <c r="E178" i="5"/>
  <c r="E177" i="5"/>
  <c r="E176" i="5"/>
  <c r="E138" i="1"/>
  <c r="E139" i="5" s="1"/>
  <c r="E16" i="5"/>
  <c r="F16" i="5"/>
  <c r="F198" i="1"/>
  <c r="E106" i="5"/>
  <c r="F94" i="5"/>
  <c r="G27" i="5"/>
  <c r="E38" i="5"/>
  <c r="E170" i="5" l="1"/>
  <c r="E69" i="5"/>
  <c r="E210" i="5"/>
  <c r="D10" i="4" s="1"/>
  <c r="E159" i="5"/>
  <c r="E211" i="5"/>
  <c r="D11" i="4" s="1"/>
  <c r="E57" i="5"/>
  <c r="E212" i="5"/>
  <c r="D12" i="4" s="1"/>
  <c r="E209" i="5"/>
  <c r="E181" i="5"/>
  <c r="E198" i="1"/>
  <c r="E199" i="1" s="1"/>
  <c r="F199" i="1"/>
  <c r="D180" i="1"/>
  <c r="D184" i="5" s="1"/>
  <c r="G184" i="5" s="1"/>
  <c r="D170" i="1"/>
  <c r="D173" i="5" s="1"/>
  <c r="D162" i="5"/>
  <c r="D150" i="1"/>
  <c r="D138" i="1"/>
  <c r="D139" i="5" s="1"/>
  <c r="G139" i="5" s="1"/>
  <c r="D128" i="1"/>
  <c r="D128" i="5" s="1"/>
  <c r="G128" i="5" s="1"/>
  <c r="D118" i="1"/>
  <c r="D117" i="5" s="1"/>
  <c r="G117" i="5" s="1"/>
  <c r="D108" i="1"/>
  <c r="D96" i="1"/>
  <c r="D86" i="1"/>
  <c r="D83" i="5" s="1"/>
  <c r="G83" i="5" s="1"/>
  <c r="D76" i="1"/>
  <c r="D72" i="5" s="1"/>
  <c r="G72" i="5" s="1"/>
  <c r="D66" i="1"/>
  <c r="D54" i="1"/>
  <c r="D49" i="5" s="1"/>
  <c r="D44" i="1"/>
  <c r="D24" i="1"/>
  <c r="G49" i="5" l="1"/>
  <c r="D54" i="5"/>
  <c r="G54" i="5" s="1"/>
  <c r="D53" i="5"/>
  <c r="G53" i="5" s="1"/>
  <c r="D52" i="5"/>
  <c r="G52" i="5" s="1"/>
  <c r="D51" i="5"/>
  <c r="G162" i="5"/>
  <c r="D167" i="5"/>
  <c r="G167" i="5" s="1"/>
  <c r="D165" i="5"/>
  <c r="G165" i="5" s="1"/>
  <c r="D164" i="5"/>
  <c r="D166" i="5"/>
  <c r="G166" i="5" s="1"/>
  <c r="D9" i="4"/>
  <c r="D15" i="4" s="1"/>
  <c r="D16" i="4" s="1"/>
  <c r="D17" i="4" s="1"/>
  <c r="E215" i="5"/>
  <c r="E216" i="5" s="1"/>
  <c r="E217" i="5" s="1"/>
  <c r="G173" i="5"/>
  <c r="D177" i="5"/>
  <c r="D175" i="5"/>
  <c r="D178" i="5"/>
  <c r="D176" i="5"/>
  <c r="D94" i="5"/>
  <c r="G94" i="5" s="1"/>
  <c r="D198" i="1"/>
  <c r="D16" i="5"/>
  <c r="G16" i="5" s="1"/>
  <c r="F200" i="1"/>
  <c r="E200" i="1"/>
  <c r="D106" i="5"/>
  <c r="G106" i="5" s="1"/>
  <c r="C29" i="6"/>
  <c r="D151" i="5"/>
  <c r="C40" i="6"/>
  <c r="D61" i="5"/>
  <c r="C18" i="6"/>
  <c r="D38" i="5"/>
  <c r="G38" i="5" s="1"/>
  <c r="C7" i="6"/>
  <c r="D10" i="6" s="1"/>
  <c r="D57" i="5" l="1"/>
  <c r="G57" i="5" s="1"/>
  <c r="G51" i="5"/>
  <c r="G61" i="5"/>
  <c r="D66" i="5"/>
  <c r="G66" i="5" s="1"/>
  <c r="D65" i="5"/>
  <c r="G65" i="5" s="1"/>
  <c r="D64" i="5"/>
  <c r="G64" i="5" s="1"/>
  <c r="D63" i="5"/>
  <c r="G151" i="5"/>
  <c r="D156" i="5"/>
  <c r="G156" i="5" s="1"/>
  <c r="D155" i="5"/>
  <c r="G155" i="5" s="1"/>
  <c r="D154" i="5"/>
  <c r="G154" i="5" s="1"/>
  <c r="D153" i="5"/>
  <c r="G164" i="5"/>
  <c r="D170" i="5"/>
  <c r="G170" i="5" s="1"/>
  <c r="G178" i="5"/>
  <c r="G177" i="5"/>
  <c r="G176" i="5"/>
  <c r="D181" i="5"/>
  <c r="G181" i="5" s="1"/>
  <c r="G175" i="5"/>
  <c r="F208" i="1"/>
  <c r="F207" i="1"/>
  <c r="F206" i="1"/>
  <c r="E208" i="1"/>
  <c r="E207" i="1"/>
  <c r="E206" i="1"/>
  <c r="M205" i="1" s="1"/>
  <c r="G198" i="1"/>
  <c r="D45" i="6"/>
  <c r="D47" i="6"/>
  <c r="D46" i="6"/>
  <c r="D43" i="6"/>
  <c r="D44" i="6"/>
  <c r="D34" i="6"/>
  <c r="D36" i="6"/>
  <c r="D32" i="6"/>
  <c r="D33" i="6"/>
  <c r="D35" i="6"/>
  <c r="D24" i="6"/>
  <c r="D25" i="6"/>
  <c r="D21" i="6"/>
  <c r="D22" i="6"/>
  <c r="D23" i="6"/>
  <c r="D12" i="6"/>
  <c r="D11" i="6"/>
  <c r="D14" i="6"/>
  <c r="D13" i="6"/>
  <c r="D199" i="1"/>
  <c r="D212" i="5" l="1"/>
  <c r="G212" i="5" s="1"/>
  <c r="D209" i="5"/>
  <c r="C9" i="4" s="1"/>
  <c r="D211" i="5"/>
  <c r="C11" i="4" s="1"/>
  <c r="D69" i="5"/>
  <c r="G69" i="5" s="1"/>
  <c r="G63" i="5"/>
  <c r="G153" i="5"/>
  <c r="D159" i="5"/>
  <c r="G159" i="5" s="1"/>
  <c r="D210" i="5"/>
  <c r="C10" i="4" s="1"/>
  <c r="F10" i="4" s="1"/>
  <c r="D23" i="4"/>
  <c r="D24" i="4"/>
  <c r="E23" i="4"/>
  <c r="E24" i="4"/>
  <c r="E209" i="1"/>
  <c r="F209" i="1"/>
  <c r="G199" i="1"/>
  <c r="G200" i="1" s="1"/>
  <c r="E22" i="4"/>
  <c r="D22" i="4"/>
  <c r="D200" i="1"/>
  <c r="C30" i="6"/>
  <c r="C41" i="6"/>
  <c r="C19" i="6"/>
  <c r="C8" i="6"/>
  <c r="C12" i="4" l="1"/>
  <c r="F12" i="4" s="1"/>
  <c r="G209" i="5"/>
  <c r="D215" i="1"/>
  <c r="D215" i="5"/>
  <c r="D216" i="5" s="1"/>
  <c r="D217" i="5" s="1"/>
  <c r="G210" i="5"/>
  <c r="F9" i="4"/>
  <c r="E25" i="4"/>
  <c r="D25" i="4"/>
  <c r="D212" i="1"/>
  <c r="D208" i="1"/>
  <c r="D207" i="1"/>
  <c r="D206" i="1"/>
  <c r="L205" i="1" l="1"/>
  <c r="C15" i="4"/>
  <c r="C16" i="4" s="1"/>
  <c r="C17" i="4" s="1"/>
  <c r="G207" i="1"/>
  <c r="C22" i="4"/>
  <c r="G208" i="1"/>
  <c r="C24" i="4"/>
  <c r="D209" i="1"/>
  <c r="G206" i="1"/>
  <c r="N205" i="1" s="1"/>
  <c r="C23" i="4"/>
  <c r="F24" i="4" l="1"/>
  <c r="F23" i="4"/>
  <c r="C25" i="4"/>
  <c r="G209" i="1"/>
  <c r="N1" i="1" s="1"/>
  <c r="O1" i="1" s="1"/>
  <c r="F22" i="4"/>
  <c r="F211" i="5"/>
  <c r="G211" i="5" s="1"/>
  <c r="F35" i="5"/>
  <c r="G35" i="5"/>
  <c r="G31" i="5"/>
  <c r="E11" i="4" l="1"/>
  <c r="E15" i="4" s="1"/>
  <c r="F15" i="4" s="1"/>
  <c r="F25" i="4"/>
  <c r="F215" i="5"/>
  <c r="F11" i="4" l="1"/>
  <c r="E16" i="4"/>
  <c r="E17" i="4" s="1"/>
  <c r="G215" i="5"/>
  <c r="F216" i="5"/>
  <c r="F217" i="5" s="1"/>
  <c r="F16" i="4"/>
  <c r="F17" i="4" s="1"/>
  <c r="G216" i="5" l="1"/>
  <c r="G217" i="5" s="1"/>
  <c r="N16" i="1" l="1"/>
  <c r="O16" i="1" s="1"/>
  <c r="L2" i="1" l="1"/>
  <c r="I65" i="1"/>
  <c r="I66" i="1" s="1"/>
  <c r="M65" i="1"/>
  <c r="N65" i="1" l="1"/>
  <c r="O65" i="1" s="1"/>
  <c r="M66" i="1"/>
  <c r="M206" i="1"/>
  <c r="H217" i="1" s="1"/>
  <c r="M207" i="1"/>
  <c r="H218" i="1" s="1"/>
  <c r="N66" i="1"/>
  <c r="O66" i="1" s="1"/>
  <c r="M183" i="1" l="1"/>
  <c r="K187" i="1" l="1"/>
  <c r="K2" i="1" s="1"/>
  <c r="L206" i="1" s="1"/>
  <c r="G217" i="1" s="1"/>
  <c r="I183" i="1"/>
  <c r="I187" i="1" s="1"/>
  <c r="I211" i="1" s="1"/>
  <c r="I212" i="1" s="1"/>
  <c r="M187" i="1"/>
  <c r="N183" i="1"/>
  <c r="O183" i="1" s="1"/>
  <c r="L207" i="1" l="1"/>
  <c r="G218" i="1" s="1"/>
  <c r="N187" i="1"/>
  <c r="O187" i="1" s="1"/>
  <c r="M2" i="1"/>
  <c r="N2" i="1" l="1"/>
  <c r="O2" i="1" s="1"/>
  <c r="N206" i="1"/>
  <c r="I217" i="1" s="1"/>
  <c r="N207" i="1"/>
  <c r="I21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tc={BA59772D-8FE3-4150-B2BF-13BBA8950641}</author>
    <author>tc={273B4FDF-3762-4D3B-92FC-7E4D50E658B1}</author>
    <author>tc={8E6708A7-0AF6-44E5-8B8C-07FD6EBF4A3A}</author>
    <author>tc={60832728-DEA5-410F-AD8E-7A6D474878F5}</author>
    <author>tc={B4AF87BE-284E-4058-ADDA-7B8489DBC770}</author>
    <author>tc={F6354938-9968-448A-8D37-195672B91CA3}</author>
    <author>tc={0E9FA665-BDCD-4FAC-9C1D-5F859633865F}</author>
    <author>tc={4A4ED863-47F2-416D-A95B-4944BF2A3057}</author>
    <author>tc={C7643CC0-2A0B-4329-B3C5-11F6BA2CBF2F}</author>
    <author>tc={EF7F8D2B-8331-4EDA-872A-CF7D55000672}</author>
    <author>tc={6E0C9969-D8CE-4135-AEF9-3C0569881821}</author>
    <author>tc={1914212E-5274-4838-8E14-B41B12B2D02A}</author>
    <author>tc={FEECDFD7-4DAE-4B4E-BF65-0D583C51F89B}</author>
    <author>tc={BC02D209-3C80-4374-85FA-3F63D306753B}</author>
    <author>tc={872E6EE7-6090-4419-A8A5-284B235D44DA}</author>
    <author>tc={B1141D39-603D-4544-AF7E-068A017063FD}</author>
    <author>tc={E667395E-C26D-4E76-8A4E-7D763F06B3A4}</author>
    <author>tc={92CA7DF9-A49F-4B8E-B0F4-114C1CE7FB3A}</author>
    <author>tc={38894A98-BC26-41B0-924E-909353698346}</author>
    <author>tc={5CE8D68C-CE17-4531-9598-53F66987AC30}</author>
    <author>tc={211C508D-37F7-4E84-8B9E-B18846FBDE67}</author>
    <author>tc={118D2874-1658-4F27-B70A-BBAB850DD28B}</author>
    <author>tc={2E7613C3-682F-4E5E-A733-DA16B561B155}</author>
    <author>tc={0AD48F36-5B31-4736-A2D5-D5369405C272}</author>
    <author>tc={C33FDA71-66C9-40C6-8D9C-B92766F5F4BF}</author>
    <author>tc={50B38148-5324-41FF-82D8-2B4050AFF1E9}</author>
    <author>tc={FFC0A935-7532-4CD4-9BC3-3D79B6C4B305}</author>
    <author>tc={CD9E33D7-F920-4A2C-BEC3-7C3FBF2B8F41}</author>
    <author>tc={2B0136D9-DDF5-47F1-B97A-A11A7CC6FBFB}</author>
    <author>tc={89E35E7C-2E3E-451C-B9C5-36F6FDB63ACD}</author>
    <author>tc={104C101E-1DA2-4FF9-8E25-DAC222312F9E}</author>
    <author>tc={8421A992-CBAE-45AF-BC09-642948E463FD}</author>
    <author>tc={0A001323-877A-47B0-85CE-DE387659474D}</author>
    <author>tc={BE24F871-8D21-412F-92ED-DFE24C58BB28}</author>
    <author>tc={3804AB15-1A66-4AD4-9AB9-EDF67E78EAC2}</author>
    <author>tc={A57B696C-F4E8-4780-B30B-685737164B97}</author>
    <author>tc={65DD4353-E3EE-452D-B897-1FBEE3ED66F7}</author>
    <author>tc={C4062D82-273B-43BE-835C-F9D7C75550AC}</author>
    <author>tc={E8AE78F1-E4CB-4562-B324-D15E88A5A19B}</author>
  </authors>
  <commentList>
    <comment ref="K1" authorId="0" shapeId="0" xr:uid="{BA59772D-8FE3-4150-B2BF-13BBA8950641}">
      <text>
        <t>[Threaded comment]
Your version of Excel allows you to read this threaded comment; however, any edits to it will get removed if the file is opened in a newer version of Excel. Learn more: https://go.microsoft.com/fwlink/?linkid=870924
Comment:
    UNDP Reported Expenditure from Atlas</t>
      </text>
    </comment>
    <comment ref="L1" authorId="1" shapeId="0" xr:uid="{273B4FDF-3762-4D3B-92FC-7E4D50E658B1}">
      <text>
        <t>[Threaded comment]
Your version of Excel allows you to read this threaded comment; however, any edits to it will get removed if the file is opened in a newer version of Excel. Learn more: https://go.microsoft.com/fwlink/?linkid=870924
Comment:
    OHCHR Reported Expenditure from Atlas</t>
      </text>
    </comment>
    <comment ref="M1" authorId="2" shapeId="0" xr:uid="{8E6708A7-0AF6-44E5-8B8C-07FD6EBF4A3A}">
      <text>
        <t>[Threaded comment]
Your version of Excel allows you to read this threaded comment; however, any edits to it will get removed if the file is opened in a newer version of Excel. Learn more: https://go.microsoft.com/fwlink/?linkid=870924
Comment:
    Total Reported Expenditure from Atlas</t>
      </text>
    </comment>
    <comment ref="N1" authorId="3" shapeId="0" xr:uid="{60832728-DEA5-410F-AD8E-7A6D474878F5}">
      <text>
        <t>[Threaded comment]
Your version of Excel allows you to read this threaded comment; however, any edits to it will get removed if the file is opened in a newer version of Excel. Learn more: https://go.microsoft.com/fwlink/?linkid=870924
Comment:
    NSSRP Budget (tranches 1 &amp; 2) less total reported expenditure in Atlas</t>
      </text>
    </comment>
    <comment ref="K2" authorId="4" shapeId="0" xr:uid="{B4AF87BE-284E-4058-ADDA-7B8489DBC770}">
      <text>
        <t>[Threaded comment]
Your version of Excel allows you to read this threaded comment; however, any edits to it will get removed if the file is opened in a newer version of Excel. Learn more: https://go.microsoft.com/fwlink/?linkid=870924
Comment:
    Total planned or committed UNDP expenditure from Column K</t>
      </text>
    </comment>
    <comment ref="L2" authorId="5" shapeId="0" xr:uid="{F6354938-9968-448A-8D37-195672B91CA3}">
      <text>
        <t>[Threaded comment]
Your version of Excel allows you to read this threaded comment; however, any edits to it will get removed if the file is opened in a newer version of Excel. Learn more: https://go.microsoft.com/fwlink/?linkid=870924
Comment:
    Total planned or committed OHCHR expenditure from Column L</t>
      </text>
    </comment>
    <comment ref="M2" authorId="6" shapeId="0" xr:uid="{0E9FA665-BDCD-4FAC-9C1D-5F859633865F}">
      <text>
        <t>[Threaded comment]
Your version of Excel allows you to read this threaded comment; however, any edits to it will get removed if the file is opened in a newer version of Excel. Learn more: https://go.microsoft.com/fwlink/?linkid=870924
Comment:
    Total planned or committed expenditure (UNDP + UN OHCHR)</t>
      </text>
    </comment>
    <comment ref="N2" authorId="7" shapeId="0" xr:uid="{4A4ED863-47F2-416D-A95B-4944BF2A3057}">
      <text>
        <t>[Threaded comment]
Your version of Excel allows you to read this threaded comment; however, any edits to it will get removed if the file is opened in a newer version of Excel. Learn more: https://go.microsoft.com/fwlink/?linkid=870924
Comment:
    Remaining [NSSRP Budget (tranches 1 &amp; 2) less planned or commited]</t>
      </text>
    </comment>
    <comment ref="K18" authorId="8" shapeId="0" xr:uid="{C7643CC0-2A0B-4329-B3C5-11F6BA2CBF2F}">
      <text>
        <t>[Threaded comment]
Your version of Excel allows you to read this threaded comment; however, any edits to it will get removed if the file is opened in a newer version of Excel. Learn more: https://go.microsoft.com/fwlink/?linkid=870924
Comment:
    NSP/S consultant, exact cost TBA after contract signed</t>
      </text>
    </comment>
    <comment ref="C26" authorId="9" shapeId="0" xr:uid="{EF7F8D2B-8331-4EDA-872A-CF7D55000672}">
      <text>
        <t>[Threaded comment]
Your version of Excel allows you to read this threaded comment; however, any edits to it will get removed if the file is opened in a newer version of Excel. Learn more: https://go.microsoft.com/fwlink/?linkid=870924
Comment:
    what assesment and costings?</t>
      </text>
    </comment>
    <comment ref="C45" authorId="10" shapeId="0" xr:uid="{6E0C9969-D8CE-4135-AEF9-3C0569881821}">
      <text>
        <t>[Threaded comment]
Your version of Excel allows you to read this threaded comment; however, any edits to it will get removed if the file is opened in a newer version of Excel. Learn more: https://go.microsoft.com/fwlink/?linkid=870924
Comment:
    Communication moved to output 4</t>
      </text>
    </comment>
    <comment ref="C49" authorId="11" shapeId="0" xr:uid="{1914212E-5274-4838-8E14-B41B12B2D02A}">
      <text>
        <t>[Threaded comment]
Your version of Excel allows you to read this threaded comment; however, any edits to it will get removed if the file is opened in a newer version of Excel. Learn more: https://go.microsoft.com/fwlink/?linkid=870924
Comment:
    Moved to Output 4</t>
      </text>
    </comment>
    <comment ref="C50" authorId="12" shapeId="0" xr:uid="{FEECDFD7-4DAE-4B4E-BF65-0D583C51F89B}">
      <text>
        <t>[Threaded comment]
Your version of Excel allows you to read this threaded comment; however, any edits to it will get removed if the file is opened in a newer version of Excel. Learn more: https://go.microsoft.com/fwlink/?linkid=870924
Comment:
    Moved to 4.3.3</t>
      </text>
    </comment>
    <comment ref="C63" authorId="13" shapeId="0" xr:uid="{BC02D209-3C80-4374-85FA-3F63D306753B}">
      <text>
        <t>[Threaded comment]
Your version of Excel allows you to read this threaded comment; however, any edits to it will get removed if the file is opened in a newer version of Excel. Learn more: https://go.microsoft.com/fwlink/?linkid=870924
Comment:
    Formerly Activity 3.4.2</t>
      </text>
    </comment>
    <comment ref="C98" authorId="14" shapeId="0" xr:uid="{872E6EE7-6090-4419-A8A5-284B235D44DA}">
      <text>
        <t>[Threaded comment]
Your version of Excel allows you to read this threaded comment; however, any edits to it will get removed if the file is opened in a newer version of Excel. Learn more: https://go.microsoft.com/fwlink/?linkid=870924
Comment:
    "Citizen participation" moved to Output 4, Consultation</t>
      </text>
    </comment>
    <comment ref="C99" authorId="15" shapeId="0" xr:uid="{B1141D39-603D-4544-AF7E-068A017063FD}">
      <text>
        <t>[Threaded comment]
Your version of Excel allows you to read this threaded comment; however, any edits to it will get removed if the file is opened in a newer version of Excel. Learn more: https://go.microsoft.com/fwlink/?linkid=870924
Comment:
    Constitution building removed from Output 3 (originally social engagement) because:
• it is reflected in PREGA Pillar 1: Accountable Governance, Effective Institutions, Social Cohesion and Inclusion, CPD Outputs 1.2 Constitution-making and the Omnibus submission,
• I do not believe it is directly relevant to the SSR project, and
• there are insufficient time and resources in the SSR project to do it justice.</t>
      </text>
    </comment>
    <comment ref="C110" authorId="16" shapeId="0" xr:uid="{E667395E-C26D-4E76-8A4E-7D763F06B3A4}">
      <text>
        <t>[Threaded comment]
Your version of Excel allows you to read this threaded comment; however, any edits to it will get removed if the file is opened in a newer version of Excel. Learn more: https://go.microsoft.com/fwlink/?linkid=870924
Comment:
    Moved to 4.1.1</t>
      </text>
    </comment>
    <comment ref="C111" authorId="17" shapeId="0" xr:uid="{92CA7DF9-A49F-4B8E-B0F4-114C1CE7FB3A}">
      <text>
        <t>[Threaded comment]
Your version of Excel allows you to read this threaded comment; however, any edits to it will get removed if the file is opened in a newer version of Excel. Learn more: https://go.microsoft.com/fwlink/?linkid=870924
Comment:
    Moved to 4.3.1 and combined with old activity 3.2.3</t>
      </text>
    </comment>
    <comment ref="C112" authorId="18" shapeId="0" xr:uid="{38894A98-BC26-41B0-924E-909353698346}">
      <text>
        <t>[Threaded comment]
Your version of Excel allows you to read this threaded comment; however, any edits to it will get removed if the file is opened in a newer version of Excel. Learn more: https://go.microsoft.com/fwlink/?linkid=870924
Comment:
    Moved to 4.3.1 and combined with old activity 3.2.2</t>
      </text>
    </comment>
    <comment ref="C120" authorId="19" shapeId="0" xr:uid="{5CE8D68C-CE17-4531-9598-53F66987AC30}">
      <text>
        <t>[Threaded comment]
Your version of Excel allows you to read this threaded comment; however, any edits to it will get removed if the file is opened in a newer version of Excel. Learn more: https://go.microsoft.com/fwlink/?linkid=870924
Comment:
    Same as 3.3.2 below (funding now combined)</t>
      </text>
    </comment>
    <comment ref="C121" authorId="20" shapeId="0" xr:uid="{211C508D-37F7-4E84-8B9E-B18846FBDE67}">
      <text>
        <t>[Threaded comment]
Your version of Excel allows you to read this threaded comment; however, any edits to it will get removed if the file is opened in a newer version of Excel. Learn more: https://go.microsoft.com/fwlink/?linkid=870924
Comment:
    Same as 3.3.1 above (funding now combined)</t>
      </text>
    </comment>
    <comment ref="C129" authorId="21" shapeId="0" xr:uid="{118D2874-1658-4F27-B70A-BBAB850DD28B}">
      <text>
        <t>[Threaded comment]
Your version of Excel allows you to read this threaded comment; however, any edits to it will get removed if the file is opened in a newer version of Excel. Learn more: https://go.microsoft.com/fwlink/?linkid=870924
Comment:
    Moved to Output 4</t>
      </text>
    </comment>
    <comment ref="C130" authorId="22" shapeId="0" xr:uid="{2E7613C3-682F-4E5E-A733-DA16B561B155}">
      <text>
        <t>[Threaded comment]
Your version of Excel allows you to read this threaded comment; however, any edits to it will get removed if the file is opened in a newer version of Excel. Learn more: https://go.microsoft.com/fwlink/?linkid=870924
Comment:
    Combined with old 3.4.6 &amp; moved to new Activity 4.1.1</t>
      </text>
    </comment>
    <comment ref="C131" authorId="23" shapeId="0" xr:uid="{0AD48F36-5B31-4736-A2D5-D5369405C272}">
      <text>
        <t>[Threaded comment]
Your version of Excel allows you to read this threaded comment; however, any edits to it will get removed if the file is opened in a newer version of Excel. Learn more: https://go.microsoft.com/fwlink/?linkid=870924
Comment:
    Moved to Output 2 "Oversight", Activity 2.1.6</t>
      </text>
    </comment>
    <comment ref="C132" authorId="24" shapeId="0" xr:uid="{C33FDA71-66C9-40C6-8D9C-B92766F5F4BF}">
      <text>
        <t>[Threaded comment]
Your version of Excel allows you to read this threaded comment; however, any edits to it will get removed if the file is opened in a newer version of Excel. Learn more: https://go.microsoft.com/fwlink/?linkid=870924
Comment:
    Moved to 4.1.2</t>
      </text>
    </comment>
    <comment ref="C133" authorId="25" shapeId="0" xr:uid="{50B38148-5324-41FF-82D8-2B4050AFF1E9}">
      <text>
        <t>[Threaded comment]
Your version of Excel allows you to read this threaded comment; however, any edits to it will get removed if the file is opened in a newer version of Excel. Learn more: https://go.microsoft.com/fwlink/?linkid=870924
Comment:
    Moved to 4.1.3</t>
      </text>
    </comment>
    <comment ref="C134" authorId="26" shapeId="0" xr:uid="{FFC0A935-7532-4CD4-9BC3-3D79B6C4B305}">
      <text>
        <t>[Threaded comment]
Your version of Excel allows you to read this threaded comment; however, any edits to it will get removed if the file is opened in a newer version of Excel. Learn more: https://go.microsoft.com/fwlink/?linkid=870924
Comment:
    Moved to 4.1.3</t>
      </text>
    </comment>
    <comment ref="C135" authorId="27" shapeId="0" xr:uid="{CD9E33D7-F920-4A2C-BEC3-7C3FBF2B8F41}">
      <text>
        <t>[Threaded comment]
Your version of Excel allows you to read this threaded comment; however, any edits to it will get removed if the file is opened in a newer version of Excel. Learn more: https://go.microsoft.com/fwlink/?linkid=870924
Comment:
    combined with old 3.4.1 &amp; moved to new Activity 4.1.1</t>
      </text>
    </comment>
    <comment ref="C140" authorId="28" shapeId="0" xr:uid="{2B0136D9-DDF5-47F1-B97A-A11A7CC6FBFB}">
      <text>
        <t>[Threaded comment]
Your version of Excel allows you to read this threaded comment; however, any edits to it will get removed if the file is opened in a newer version of Excel. Learn more: https://go.microsoft.com/fwlink/?linkid=870924
Comment:
    formerly Outcome 3</t>
      </text>
    </comment>
    <comment ref="C141" authorId="29" shapeId="0" xr:uid="{89E35E7C-2E3E-451C-B9C5-36F6FDB63ACD}">
      <text>
        <t>[Threaded comment]
Your version of Excel allows you to read this threaded comment; however, any edits to it will get removed if the file is opened in a newer version of Excel. Learn more: https://go.microsoft.com/fwlink/?linkid=870924
Comment:
    formerly Outcome 3.4</t>
      </text>
    </comment>
    <comment ref="C142" authorId="30" shapeId="0" xr:uid="{104C101E-1DA2-4FF9-8E25-DAC222312F9E}">
      <text>
        <t>[Threaded comment]
Your version of Excel allows you to read this threaded comment; however, any edits to it will get removed if the file is opened in a newer version of Excel. Learn more: https://go.microsoft.com/fwlink/?linkid=870924
Comment:
    From old 3.4.1 &amp; 3.4.6 (funding combined)</t>
      </text>
    </comment>
    <comment ref="C151" authorId="31" shapeId="0" xr:uid="{8421A992-CBAE-45AF-BC09-642948E463FD}">
      <text>
        <t>[Threaded comment]
Your version of Excel allows you to read this threaded comment; however, any edits to it will get removed if the file is opened in a newer version of Excel. Learn more: https://go.microsoft.com/fwlink/?linkid=870924
Comment:
    adapted from other outcomes and activities listed in the previous draft. All funding has been brought forward to this new output</t>
      </text>
    </comment>
    <comment ref="C161" authorId="32" shapeId="0" xr:uid="{0A001323-877A-47B0-85CE-DE387659474D}">
      <text>
        <t>[Threaded comment]
Your version of Excel allows you to read this threaded comment; however, any edits to it will get removed if the file is opened in a newer version of Excel. Learn more: https://go.microsoft.com/fwlink/?linkid=870924
Comment:
    adapted from other outcomes and activities listed in the previous draft. All funding has been brought forward to this new output</t>
      </text>
    </comment>
    <comment ref="C162" authorId="33" shapeId="0" xr:uid="{BE24F871-8D21-412F-92ED-DFE24C58BB28}">
      <text>
        <t>[Threaded comment]
Your version of Excel allows you to read this threaded comment; however, any edits to it will get removed if the file is opened in a newer version of Excel. Learn more: https://go.microsoft.com/fwlink/?linkid=870924
Comment:
    Moved from 3.2.2 and 3.2.4, and combined into one line item</t>
      </text>
    </comment>
    <comment ref="C164" authorId="34" shapeId="0" xr:uid="{3804AB15-1A66-4AD4-9AB9-EDF67E78EAC2}">
      <text>
        <t>[Threaded comment]
Your version of Excel allows you to read this threaded comment; however, any edits to it will get removed if the file is opened in a newer version of Excel. Learn more: https://go.microsoft.com/fwlink/?linkid=870924
Comment:
    Moved from 1.4.5. Duplicates 4.2.1</t>
      </text>
    </comment>
    <comment ref="K183" authorId="35" shapeId="0" xr:uid="{A57B696C-F4E8-4780-B30B-685737164B97}">
      <text>
        <t>[Threaded comment]
Your version of Excel allows you to read this threaded comment; however, any edits to it will get removed if the file is opened in a newer version of Excel. Learn more: https://go.microsoft.com/fwlink/?linkid=870924
Comment:
    SSR Expert Nov 2021 - Nov 2022 (actual and forecast). See 
"C:\Users\john.symons\OneDrive - United Nations Development Programme\Budget\SSR Expert Atlas payroll 2021.xlsx"
[Admin / finance assoc of approx $20k will come from undp TRAC]
[add $42k if NSSRPP SSR expert is extended until 31 March 2023]</t>
      </text>
    </comment>
    <comment ref="L183" authorId="36" shapeId="0" xr:uid="{65DD4353-E3EE-452D-B897-1FBEE3ED66F7}">
      <text>
        <t>[Threaded comment]
Your version of Excel allows you to read this threaded comment; however, any edits to it will get removed if the file is opened in a newer version of Excel. Learn more: https://go.microsoft.com/fwlink/?linkid=870924
Comment:
    expenditure to 31 December</t>
      </text>
    </comment>
    <comment ref="K184" authorId="37" shapeId="0" xr:uid="{C4062D82-273B-43BE-835C-F9D7C75550AC}">
      <text>
        <t>[Threaded comment]
Your version of Excel allows you to read this threaded comment; however, any edits to it will get removed if the file is opened in a newer version of Excel. Learn more: https://go.microsoft.com/fwlink/?linkid=870924
Comment:
    estimated (18 months less remaining months)</t>
      </text>
    </comment>
    <comment ref="K185" authorId="38" shapeId="0" xr:uid="{E8AE78F1-E4CB-4562-B324-D15E88A5A19B}">
      <text>
        <t>[Threaded comment]
Your version of Excel allows you to read this threaded comment; however, any edits to it will get removed if the file is opened in a newer version of Excel. Learn more: https://go.microsoft.com/fwlink/?linkid=870924
Comment:
    Commitment to UNDP "Conflict Prevention Thematic Evaluation"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tc={94AEA091-E263-4561-A454-1403ED3154C3}</author>
    <author>tc={28CCBCDB-B6E8-4B6F-B30A-FB326E0C46A6}</author>
  </authors>
  <commentList>
    <comment ref="D20" authorId="0" shapeId="0" xr:uid="{94AEA091-E263-4561-A454-1403ED3154C3}">
      <text>
        <t>[Threaded comment]
Your version of Excel allows you to read this threaded comment; however, any edits to it will get removed if the file is opened in a newer version of Excel. Learn more: https://go.microsoft.com/fwlink/?linkid=870924
Comment:
    Will likely be used to fund an additional four months of the SSR adviser to the NRA SSR Sub-committee</t>
      </text>
    </comment>
    <comment ref="D49" authorId="1" shapeId="0" xr:uid="{28CCBCDB-B6E8-4B6F-B30A-FB326E0C46A6}">
      <text>
        <t>[Threaded comment]
Your version of Excel allows you to read this threaded comment; however, any edits to it will get removed if the file is opened in a newer version of Excel. Learn more: https://go.microsoft.com/fwlink/?linkid=870924
Comment:
    fix category totals throughout, noting the money has been moved around 
AAAAAGH</t>
      </text>
    </comment>
  </commentList>
</comments>
</file>

<file path=xl/sharedStrings.xml><?xml version="1.0" encoding="utf-8"?>
<sst xmlns="http://schemas.openxmlformats.org/spreadsheetml/2006/main" count="999" uniqueCount="672">
  <si>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</si>
  <si>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</si>
  <si>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</si>
  <si>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</si>
  <si>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</si>
  <si>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</si>
  <si>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</si>
  <si>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</si>
  <si>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</si>
  <si>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</si>
  <si>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</si>
  <si>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</si>
  <si>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</si>
  <si>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</si>
  <si>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</si>
  <si>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</si>
  <si>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</si>
  <si>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</si>
  <si>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</si>
  <si>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</si>
  <si>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</si>
  <si>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</si>
  <si>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</si>
  <si>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</si>
  <si>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</si>
  <si>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</si>
  <si>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</si>
  <si>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</si>
  <si>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</si>
  <si>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</si>
  <si>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</si>
  <si>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</si>
  <si>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</si>
  <si>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</si>
  <si>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</si>
  <si>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</si>
  <si>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</si>
  <si>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</si>
  <si>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</si>
  <si>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</si>
  <si>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</si>
  <si>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</si>
  <si>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</si>
  <si>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</si>
  <si>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</si>
  <si>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</si>
  <si>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</si>
  <si>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</si>
  <si>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</si>
  <si>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</si>
  <si>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</si>
  <si>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</si>
  <si>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</si>
  <si>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</si>
  <si>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</si>
  <si>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</si>
  <si>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</si>
  <si>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</si>
  <si>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</si>
  <si>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</si>
  <si>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</si>
  <si>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</si>
  <si>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</si>
  <si>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</si>
  <si>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</si>
  <si>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</si>
  <si>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</si>
  <si>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</si>
  <si>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</si>
  <si>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</si>
  <si>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</si>
  <si>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</si>
  <si>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</si>
  <si>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</si>
  <si>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</si>
  <si>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</si>
  <si>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</si>
  <si>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</si>
  <si>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</si>
  <si>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</si>
  <si>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</si>
  <si>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</si>
  <si>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</si>
  <si>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</si>
  <si>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</si>
  <si>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</si>
  <si>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</si>
  <si>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</si>
  <si>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</si>
  <si>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</si>
  <si>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</si>
  <si>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</si>
  <si>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</si>
  <si>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</si>
  <si>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</si>
  <si>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</si>
  <si>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</si>
  <si>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</si>
  <si>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</si>
  <si>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</si>
  <si>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</si>
  <si>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</si>
  <si>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</si>
  <si>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</si>
  <si>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</si>
  <si>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</si>
  <si>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</si>
  <si>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</si>
  <si>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</si>
  <si>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</si>
  <si>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</si>
  <si>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</si>
  <si>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</si>
  <si>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</si>
  <si>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</si>
  <si>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</si>
  <si>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</si>
  <si>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</si>
  <si>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</si>
  <si>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</si>
  <si>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</si>
  <si>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</si>
  <si>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</si>
  <si>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</si>
  <si>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</si>
  <si>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</si>
  <si>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</si>
  <si>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</si>
  <si>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</si>
  <si>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</si>
  <si>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</si>
  <si>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</si>
  <si>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</si>
  <si>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</si>
  <si>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</si>
  <si>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</si>
  <si>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</si>
  <si>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</si>
  <si>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</si>
  <si>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</si>
  <si>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</si>
  <si>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</si>
  <si>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</si>
  <si>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</si>
  <si>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</si>
  <si>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</si>
  <si>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</si>
  <si>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</si>
  <si>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</si>
  <si>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</si>
  <si>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</si>
  <si>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</si>
  <si>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</si>
  <si>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</si>
  <si>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</si>
  <si>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</si>
  <si>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</si>
  <si>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</si>
  <si>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</si>
  <si>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</si>
  <si>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</si>
  <si>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</si>
  <si>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</si>
  <si>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</si>
  <si>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</si>
  <si>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</si>
  <si>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</si>
  <si>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</si>
  <si>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</si>
  <si>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</si>
  <si>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</si>
  <si>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</si>
  <si>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</si>
  <si>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</si>
  <si>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</si>
  <si>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</si>
  <si>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</si>
  <si>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</si>
  <si>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</si>
  <si>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</si>
  <si>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</si>
  <si>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</si>
  <si>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</si>
  <si>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</si>
  <si>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</si>
  <si>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</si>
  <si>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</si>
  <si>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</si>
  <si>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</si>
  <si>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</si>
  <si>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</si>
  <si>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</si>
  <si>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</si>
  <si>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</si>
  <si>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</si>
  <si>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</si>
  <si>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</si>
  <si>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</si>
  <si>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</si>
  <si>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</si>
  <si>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</si>
  <si>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</si>
  <si>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</si>
  <si>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</si>
  <si>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</si>
  <si>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</si>
  <si>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</si>
  <si>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</si>
  <si>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</si>
  <si>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</si>
  <si>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</si>
  <si>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</si>
  <si>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</si>
  <si>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</si>
  <si>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</si>
  <si>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</si>
  <si>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</si>
  <si>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</si>
  <si>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</si>
  <si>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</si>
  <si>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</si>
  <si>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</si>
  <si>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</si>
  <si>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</si>
  <si>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</si>
  <si>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</si>
  <si>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</si>
  <si>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</si>
  <si>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</si>
  <si>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</si>
  <si>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</si>
  <si>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</si>
  <si>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</si>
  <si>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</si>
  <si>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</si>
  <si>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</si>
  <si>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</si>
  <si>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</si>
  <si>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</si>
  <si>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</si>
  <si>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</si>
  <si>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</si>
  <si>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</si>
  <si>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</si>
  <si>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</si>
  <si>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</si>
  <si>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</si>
  <si>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</si>
  <si>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</si>
  <si>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</si>
  <si>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</si>
  <si>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</si>
  <si>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</si>
  <si>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</si>
  <si>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</si>
  <si>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</si>
  <si>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</si>
  <si>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</si>
  <si>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</si>
  <si>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</si>
  <si>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</si>
  <si>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</si>
  <si>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</si>
  <si>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</si>
  <si>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</si>
  <si>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</si>
  <si>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</si>
  <si>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</si>
  <si>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</si>
  <si>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</si>
  <si>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</si>
  <si>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</si>
  <si>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</si>
  <si>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</si>
  <si>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</si>
  <si>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</si>
  <si>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</si>
  <si>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</si>
  <si>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</si>
  <si>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</si>
  <si>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</si>
  <si>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</si>
  <si>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</si>
  <si>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</si>
  <si>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</si>
  <si>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</si>
  <si>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</si>
  <si>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</si>
  <si>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</si>
  <si>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</si>
  <si>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</si>
  <si>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</si>
  <si>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</si>
  <si>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</si>
  <si>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</si>
  <si>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</si>
  <si>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</si>
  <si>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</si>
  <si>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</si>
  <si>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</si>
  <si>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</si>
  <si>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</si>
  <si>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</si>
  <si>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</si>
  <si>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</si>
  <si>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</si>
  <si>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</si>
  <si>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</si>
  <si>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</si>
  <si>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</si>
  <si>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</si>
  <si>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</si>
  <si>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</si>
  <si>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</si>
  <si>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</si>
  <si>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</si>
  <si>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</si>
  <si>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</si>
  <si>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</si>
  <si>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</si>
  <si>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</si>
  <si>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</si>
  <si>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</si>
  <si>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</si>
  <si>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</si>
  <si>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</si>
  <si>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</si>
  <si>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</si>
  <si>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</si>
  <si>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</si>
  <si>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</si>
  <si>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</si>
  <si>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</si>
  <si>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</si>
  <si>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</si>
  <si>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</si>
  <si>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</si>
  <si>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</si>
  <si>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</si>
  <si>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</si>
  <si>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</si>
  <si>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</si>
  <si>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</si>
  <si>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</si>
  <si>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</si>
  <si>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</si>
  <si>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</si>
  <si>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</si>
  <si>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</si>
  <si>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</si>
  <si>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</si>
  <si>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</si>
  <si>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</si>
  <si>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</si>
  <si>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</si>
  <si>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</si>
  <si>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</si>
  <si>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</si>
  <si>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</si>
  <si>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</si>
  <si>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</si>
  <si>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</si>
  <si>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</si>
  <si>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</si>
  <si>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</si>
  <si>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</si>
  <si>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</si>
  <si>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</si>
  <si>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</si>
  <si>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</si>
  <si>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</si>
  <si>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</si>
  <si>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</si>
  <si>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</si>
  <si>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</si>
  <si>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</si>
  <si>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</si>
  <si>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</si>
  <si>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</si>
  <si>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</si>
  <si>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</si>
  <si>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</si>
  <si>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</si>
  <si>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</si>
  <si>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</si>
  <si>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</si>
  <si>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</si>
  <si>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</si>
  <si>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</si>
  <si>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</si>
  <si>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</si>
  <si>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</si>
  <si>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</si>
  <si>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</si>
  <si>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</si>
  <si>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</si>
  <si>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</si>
  <si>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</si>
  <si>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</si>
  <si>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</si>
  <si>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</si>
  <si>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</si>
  <si>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</si>
  <si>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</si>
  <si>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</si>
  <si>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</si>
  <si>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</si>
  <si>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</si>
  <si>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</si>
  <si>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</si>
  <si>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</si>
  <si>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</si>
  <si>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</si>
  <si>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</si>
  <si>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</si>
  <si>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</si>
  <si>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</si>
  <si>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</si>
  <si>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</si>
  <si>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</si>
  <si>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</si>
  <si>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</si>
  <si>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</si>
  <si>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</si>
  <si>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</si>
  <si>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</si>
  <si>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</si>
  <si>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</si>
  <si>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</si>
  <si>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</si>
  <si>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</si>
  <si>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</si>
  <si>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</si>
  <si>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</si>
  <si>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</si>
  <si>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</si>
  <si>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</si>
  <si>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</si>
  <si>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</si>
  <si>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</si>
  <si>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</si>
  <si>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</si>
  <si>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</si>
  <si>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</si>
  <si>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</si>
  <si>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</si>
  <si>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</si>
  <si>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</si>
  <si>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</si>
  <si>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</si>
  <si>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</si>
  <si>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</si>
  <si>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</si>
  <si>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</si>
  <si>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</si>
  <si>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</si>
  <si>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</si>
  <si>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</si>
  <si>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</si>
  <si>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</si>
  <si>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</si>
  <si>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</si>
  <si>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</si>
  <si>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</si>
  <si>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</si>
  <si>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</si>
  <si>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</si>
  <si>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</si>
  <si>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</si>
  <si>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</si>
  <si>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</si>
  <si>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</si>
  <si>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</si>
  <si>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</si>
  <si>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</si>
  <si>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</si>
  <si>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</si>
  <si>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</si>
  <si>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</si>
  <si>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</si>
  <si>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</si>
  <si>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</si>
  <si>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</si>
  <si>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</si>
  <si>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</si>
  <si>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</si>
  <si>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</si>
  <si>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</si>
  <si>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</si>
  <si>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</si>
  <si>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</si>
  <si>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</si>
  <si>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</si>
  <si>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</si>
  <si>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</si>
  <si>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</si>
  <si>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</si>
  <si>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</si>
  <si>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</si>
  <si>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</si>
  <si>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</si>
  <si>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</si>
  <si>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</si>
  <si>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</si>
  <si>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</si>
  <si>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</si>
  <si>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</si>
  <si>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</si>
  <si>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</si>
  <si>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</si>
  <si>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</si>
  <si>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</si>
  <si>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</si>
  <si>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</si>
  <si>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</si>
  <si>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</si>
  <si>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</si>
  <si>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</si>
  <si>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</si>
  <si>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</si>
  <si>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</si>
  <si>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</si>
  <si>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</si>
  <si>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</si>
  <si>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</si>
  <si>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</si>
  <si>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</si>
  <si>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</si>
  <si>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</si>
  <si>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</si>
  <si>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</si>
  <si>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</si>
  <si>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</si>
  <si>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</si>
  <si>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</si>
  <si>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</si>
  <si>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</si>
  <si>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</si>
  <si>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</si>
  <si>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</si>
  <si>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</si>
  <si>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</si>
  <si>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</si>
  <si>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</si>
  <si>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</si>
  <si>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</si>
  <si>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</si>
  <si>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</si>
  <si>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</si>
  <si>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</si>
  <si>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</si>
  <si>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</si>
  <si>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</si>
  <si>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</si>
  <si>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</si>
  <si>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</si>
  <si>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</si>
  <si>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</si>
  <si>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</si>
  <si>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</si>
  <si>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</si>
  <si>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</si>
  <si>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</si>
  <si>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</si>
  <si>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</si>
  <si>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</si>
  <si>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</si>
  <si>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</si>
  <si>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</si>
  <si>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t>Total Expenditure</t>
  </si>
  <si>
    <t>Delivery Rate:</t>
  </si>
  <si>
    <t>Third Tranche:</t>
  </si>
  <si>
    <t>UNDP</t>
  </si>
  <si>
    <t>UN OHCHR</t>
  </si>
  <si>
    <t>Development and implementation of reforms monitoring strategy and plans</t>
  </si>
  <si>
    <t>Project Operations Costs</t>
  </si>
  <si>
    <t>50% shall be allocated to women's only platforms, training of gender facilitators, training of women leaders</t>
  </si>
  <si>
    <t>Technical committee composed of govt, security sector and civil society representatives, to lead the development of the national security policy document established and supported.</t>
  </si>
  <si>
    <t>Technical review of existing national security documents supported</t>
  </si>
  <si>
    <t>Technical advice and equipment provided to the technical committee on drafting the national security policy document by national stakeholders</t>
  </si>
  <si>
    <t>Legal framework and strategies revised and updated in line with the new national security policy document based on human rights and gender mainstreaming.</t>
  </si>
  <si>
    <t xml:space="preserve">Assessment of impact of security sector on women and women’s rights and capacities of security institutions to protect women’s rights and respect principles of gender equality supported. </t>
  </si>
  <si>
    <t xml:space="preserve">Capacity of key actors in the security sector on human rights and gender sensitivity built.  </t>
  </si>
  <si>
    <t>A gender-mainstreaming monitoring system with clear benchmarks, indicators and means of verification is designed</t>
  </si>
  <si>
    <t>Training members of the committee on gender-sensitive/gender-focused monitoring completed.</t>
  </si>
  <si>
    <t>Human rights norms and standards are  integrated in codes of conducts and Standard Operating Procedures of different security sector forces including in relation to arrest, detention, use of force, accountability and non-discrimination</t>
  </si>
  <si>
    <t>Tailored curriculum for officials of security bodies on respect for human rights, including in relation to arrest, detention, use of force, accountability and non-discrimination developed and delivered.</t>
  </si>
  <si>
    <t>Peer exchange sessions between Lesotho security sector institutions and security institutions of SADC countries in relation to good practices in integrating human rights undertaken.</t>
  </si>
  <si>
    <t>Assessment of the current legal and policy framework for public and internal oversight bodies in Lesotho and alignment with international human rights standards undertaken.</t>
  </si>
  <si>
    <t>Government, National Reforms Authority and security forces supported to develop proposals for legal and policy reforms to align mandates for oversight bodies with international human rights norms and standards.</t>
  </si>
  <si>
    <t>Training and peer exchange with security sector oversight bodies from neighboring countries facilitated..</t>
  </si>
  <si>
    <t>Oversight bodies supported to develop internal SOPs on investigating and monitoring respect for human rights by the security sector.</t>
  </si>
  <si>
    <t>Curriculum developed and delivered to strengthen capacity of staff of the LNHRC and civil society on monitoring of human rights in operations of security forces and the effective, prompt, impartial investigation of alleged violations by security force.</t>
  </si>
  <si>
    <t>LNHRC supported to develop SOP on investigative and monitoring practices relating to the security sector.</t>
  </si>
  <si>
    <t>Tailored curriculum developed and delivered for civil society including gender advocates and youth.</t>
  </si>
  <si>
    <t xml:space="preserve">Citizens supported to engage in an inclusive and participatory process to design and adopt high-impact Women, Peace and Security National Action Plan.	</t>
  </si>
  <si>
    <t>Human rights curriculum for civil society including gender advocates and youth developed and delivered</t>
  </si>
  <si>
    <t xml:space="preserve">50% will be allocated to support at least 33% of women local administrators  </t>
  </si>
  <si>
    <t>40% of the budget will be allocated to support women participation and women's only platforms</t>
  </si>
  <si>
    <t xml:space="preserve">50% of the The project component support 33%  composition of women in the technical committee; support women led agenda development and steering of meetings; articulation of gender issues in the security sector strategy and policy. </t>
  </si>
  <si>
    <t>50% of the resources shall be allocated specific activities that amplify targeted gender related legal and policy frameworks.</t>
  </si>
  <si>
    <t>50% of the resources shall be allocated to ensure at least 33% of participants are female.</t>
  </si>
  <si>
    <t>50% of resources hall be allocated to women participants to prepare them for sinior positions in the security sector</t>
  </si>
  <si>
    <t>50% shall be allocated to targetted interventious to promote gender equality in the SOPs</t>
  </si>
  <si>
    <t>40% shall be allocated to women's only platforms, training of gender facilitators, training of women leaders</t>
  </si>
  <si>
    <t>50% of The budget component will support hiring of gender experts to undertake gender maisntreaming in documents produced and identify gender gaps in related documents.</t>
  </si>
  <si>
    <t>50% of the budget component will support hiring of gender experts to undertake gender maisntreaming in documents produced and identify gender gaps in related documents.</t>
  </si>
  <si>
    <t>50% of the budget will be allocated to support women participation and women's only platforms</t>
  </si>
  <si>
    <t>The project management will take affirmative action to ensure at least 33% of the personnel are women</t>
  </si>
  <si>
    <t>40% will be allocated to support participation of women at all cadres in the training session to enhance women career progression</t>
  </si>
  <si>
    <t>40% will be allocated to support participation of women at all cadres in the peer to peer exchange session to enhance women career progression</t>
  </si>
  <si>
    <t>40% will be allocated to support design and development of communication prtoducts that enhance gender parity.</t>
  </si>
  <si>
    <t>35% will be allocated to ensure gender disaggreated indicators and data is collected and mainstreamed in the monitoring and evaluation process to capture lessons that enhance GEWE</t>
  </si>
  <si>
    <t>35% will be allocated to ensure gender disaggreated indicators and data is collected and mainstreamed in the evaluation process. Women only focus groups shall be supported as well as women in leadersghip position to capture their perspectives</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</si>
  <si>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</si>
  <si>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r>
      <t xml:space="preserve">$ Towards GEWE </t>
    </r>
    <r>
      <rPr>
        <sz val="12"/>
        <color theme="1"/>
        <rFont val="Calibri"/>
        <family val="2"/>
        <scheme val="minor"/>
      </rPr>
      <t>(includes indirect costs)</t>
    </r>
  </si>
  <si>
    <r>
      <t xml:space="preserve">$ Towards M&amp;E </t>
    </r>
    <r>
      <rPr>
        <sz val="12"/>
        <color theme="1"/>
        <rFont val="Calibri"/>
        <family val="2"/>
        <scheme val="minor"/>
      </rPr>
      <t>(includes indirect costs)</t>
    </r>
  </si>
  <si>
    <t>Description???</t>
  </si>
  <si>
    <t>.</t>
  </si>
  <si>
    <t>Strengthen local administration and traditional leaders capacities to conduct civic engagement and enhance citizen participation in peacebuilding and implementation of national reforms relating to the security sector</t>
  </si>
  <si>
    <t xml:space="preserve">Organize Sectoral and joint training on communications for the authorities in charge of SSR, responsible for communication and public relations, the media, and CSO on SSR in Lesotho. </t>
  </si>
  <si>
    <t>Design, develop, produce and disseminate  information, education and communication materials on implementation of SSR reforms</t>
  </si>
  <si>
    <t>Socialise the security sector reforms to promote public knowledge of and to strengthen trust between security sector actors and the population.</t>
  </si>
  <si>
    <t xml:space="preserve">Human Rights Due Diligence Policy risk assessment updated and assessment of the current security sector legal and policy framework and strategies in Lesotho in line with the UN Human Rights Due Diligence Policy supported. </t>
  </si>
  <si>
    <t>A national security policy (from the above activities)</t>
  </si>
  <si>
    <t>Local "townhall" meetings led by the relevant Ministries of Lesotho with security actors and civil society and other stakeholders on the proposed reforms of the security sector institutions and public and internal oversight bodies.</t>
  </si>
  <si>
    <t>Briefings, led by the relevant Ministries and security institutions of Lesotho, to international development partners on the proposed reforms of the security sector and quarterly progress briefings to the diplomatic community.</t>
  </si>
  <si>
    <t>Strengthen local administration and traditional leaders capacities to enhance citizen participation in peacebuilding and implementation of national reforms relating to the security sector</t>
  </si>
  <si>
    <r>
      <t xml:space="preserve">Identify and train community mediators and </t>
    </r>
    <r>
      <rPr>
        <i/>
        <sz val="11"/>
        <color theme="1"/>
        <rFont val="Calibri"/>
        <family val="2"/>
        <scheme val="minor"/>
      </rPr>
      <t>Lipitso</t>
    </r>
    <r>
      <rPr>
        <sz val="11"/>
        <color theme="1"/>
        <rFont val="Calibri"/>
        <family val="2"/>
        <scheme val="minor"/>
      </rPr>
      <t xml:space="preserve"> facilitators </t>
    </r>
  </si>
  <si>
    <r>
      <t xml:space="preserve">50% will be allocated to support at least 33% of women mediators and </t>
    </r>
    <r>
      <rPr>
        <i/>
        <sz val="12"/>
        <color theme="1"/>
        <rFont val="Calibri"/>
        <family val="2"/>
        <scheme val="minor"/>
      </rPr>
      <t>Lipitso</t>
    </r>
    <r>
      <rPr>
        <sz val="12"/>
        <color theme="1"/>
        <rFont val="Calibri"/>
        <family val="2"/>
        <scheme val="minor"/>
      </rPr>
      <t xml:space="preserve"> facilitators</t>
    </r>
  </si>
  <si>
    <t>Unfunded: Community policing concept.</t>
  </si>
  <si>
    <t>Unfunded: Psycho-social support concept.</t>
  </si>
  <si>
    <t>Unfunded: Neighbourhood justice centers / customary justice concept.</t>
  </si>
  <si>
    <r>
      <t xml:space="preserve">Establish and facilitate community engagement &amp; CSO/Government platforms / </t>
    </r>
    <r>
      <rPr>
        <i/>
        <sz val="11"/>
        <color theme="1"/>
        <rFont val="Calibri"/>
        <family val="2"/>
        <scheme val="minor"/>
      </rPr>
      <t>Lipitso</t>
    </r>
    <r>
      <rPr>
        <sz val="11"/>
        <color theme="1"/>
        <rFont val="Calibri"/>
        <family val="2"/>
        <scheme val="minor"/>
      </rPr>
      <t xml:space="preserve"> </t>
    </r>
  </si>
  <si>
    <t>50% of the component will support gender costing process and gender budgeting for the security sector</t>
  </si>
  <si>
    <t>Technical assessment and costing exercise of the security sector completed</t>
  </si>
  <si>
    <t>Assessment of the human rights situation and capacities of two security institutions in Lesotho to protect and respect human rights principles is completed.</t>
  </si>
  <si>
    <t>Develop the national security policy document (from the above activities)</t>
  </si>
  <si>
    <t xml:space="preserve">A national security policy document that articulates the role, responsibilities and accountability of security institutions and required legislative and policy reforms in a way that respects international human rights standards and obligations and integrate a strong gender jointly developed by key government, security and civil society actors.  </t>
  </si>
  <si>
    <t>$ remaining</t>
  </si>
  <si>
    <t>% remaining</t>
  </si>
  <si>
    <t>subtotal</t>
  </si>
  <si>
    <t>=L24+L34+L44+L54+L66+L76+L86+L96+L108+L118+L128+L138+L150+L160+L170+L180+L187</t>
  </si>
  <si>
    <t>Months remaining
to 15 Nov 2022</t>
  </si>
  <si>
    <t>First Tranche - % committed or spent</t>
  </si>
  <si>
    <t>Aloc</t>
  </si>
  <si>
    <t>Org</t>
  </si>
  <si>
    <t>Achievement</t>
  </si>
  <si>
    <r>
      <t xml:space="preserve">1  Security Sector Expert/Project Coordinator (P4) 100% UN PBF financed; </t>
    </r>
    <r>
      <rPr>
        <sz val="12"/>
        <color rgb="FFFF0000"/>
        <rFont val="Calibri"/>
        <family val="2"/>
        <scheme val="minor"/>
      </rPr>
      <t xml:space="preserve"> </t>
    </r>
    <r>
      <rPr>
        <strike/>
        <sz val="12"/>
        <color rgb="FFFF0000"/>
        <rFont val="Calibri"/>
        <family val="2"/>
        <scheme val="minor"/>
      </rPr>
      <t>1 Finance and Administration Officer (SB4) 50% contribution; 1 Communication, Monitoring and Evaluation Officer 50% contribution</t>
    </r>
    <r>
      <rPr>
        <sz val="12"/>
        <color rgb="FFFF0000"/>
        <rFont val="Calibri"/>
        <family val="2"/>
        <scheme val="minor"/>
      </rPr>
      <t xml:space="preserve"> ???</t>
    </r>
  </si>
  <si>
    <t>A capacity development programme with a strong peacebuilding and rule-of-law focus and human rights and gender standards, including refinement of tailored codes of conduct for the security sector institutions.</t>
  </si>
  <si>
    <r>
      <rPr>
        <b/>
        <sz val="12"/>
        <rFont val="Calibri"/>
        <family val="2"/>
        <scheme val="minor"/>
      </rPr>
      <t>Recipient Organization 2</t>
    </r>
    <r>
      <rPr>
        <sz val="12"/>
        <rFont val="Calibri"/>
        <family val="2"/>
        <scheme val="minor"/>
      </rPr>
      <t xml:space="preserve"> Budget</t>
    </r>
  </si>
  <si>
    <r>
      <t>Recipient Organization 3</t>
    </r>
    <r>
      <rPr>
        <sz val="10"/>
        <color theme="0" tint="-0.499984740745262"/>
        <rFont val="Calibri"/>
        <family val="2"/>
        <scheme val="minor"/>
      </rPr>
      <t xml:space="preserve"> Budget</t>
    </r>
  </si>
  <si>
    <t>Increased informal / community conflict resolution , negotiation, management and peacebuilding.</t>
  </si>
  <si>
    <t>Capacity of citizens, gender advocates and youth’s to conduct conflict resolution, negotiation, peacebuilding increased through community policing, community mediation and psycho-social support programs, and neighbourhood justice centres / customary justice mechanisms to help parties solve their problems out of court.</t>
  </si>
  <si>
    <r>
      <t>No money was allocated in the orignal budget (</t>
    </r>
    <r>
      <rPr>
        <b/>
        <i/>
        <sz val="12"/>
        <color theme="1"/>
        <rFont val="Calibri"/>
        <family val="2"/>
        <scheme val="minor"/>
      </rPr>
      <t xml:space="preserve">NSSP 04.12.2020 </t>
    </r>
    <r>
      <rPr>
        <i/>
        <sz val="12"/>
        <color theme="1"/>
        <rFont val="Calibri"/>
        <family val="2"/>
        <scheme val="minor"/>
      </rPr>
      <t xml:space="preserve">Output 3.2) to actually </t>
    </r>
    <r>
      <rPr>
        <b/>
        <i/>
        <sz val="12"/>
        <color theme="1"/>
        <rFont val="Calibri"/>
        <family val="2"/>
        <scheme val="minor"/>
      </rPr>
      <t>developing</t>
    </r>
    <r>
      <rPr>
        <b/>
        <sz val="12"/>
        <color theme="1"/>
        <rFont val="Calibri"/>
        <family val="2"/>
        <scheme val="minor"/>
      </rPr>
      <t xml:space="preserve"> </t>
    </r>
    <r>
      <rPr>
        <i/>
        <sz val="12"/>
        <color theme="1"/>
        <rFont val="Calibri"/>
        <family val="2"/>
        <scheme val="minor"/>
      </rPr>
      <t>a WPS Action Plan although it might be done through some of the consultations. I would rather see this as a discrete activity, however</t>
    </r>
  </si>
  <si>
    <t>Media campaign to socialise security sector reforms, promote awareness and understanding of them and to strengthen trust between security sector actors and the population.</t>
  </si>
  <si>
    <t>A strategy to monitor and measure the implementation of gender-mainstreaming benchmarks in the reform of security sector institutions developed by key government, security and civil society actors.</t>
  </si>
  <si>
    <t>Advance legal reform to clarify and strengthen the mandates of Lesotho’s public and internal oversight mechanisms in line with international human rights standards and international good practices.</t>
  </si>
  <si>
    <t>Capacity of the Lesotho National Human Rights Commission, and civil society to monitor human rights in the context of the security sector is strengthened.</t>
  </si>
  <si>
    <t>Capacity of CSOs, Faith Based Organisations, women groups, youth and people with disabilities, media, bar association, trade unions strengthened.</t>
  </si>
  <si>
    <t>Enhance government and state security institutions engagement with society, and citizen participation in SSR.</t>
  </si>
  <si>
    <t>Establish citizen platforms for peacebuilding, trust building and monitoring of national reforms implementation in relation to the security sector.</t>
  </si>
  <si>
    <t>Consultations between Government, security forces, civil society, and other stakeholders on the proposed reforms of the security sector institutions and public and internal oversight bodies through local “townhall” meetings led by the relevant Ministries of Lesotho with security actors and civil society.</t>
  </si>
  <si>
    <t>A National security policy and strategy are developed in line with Lesotho’s international human rights commitments and obligations; implemented and effectively communicated with the engagement of civil society, the sustained commitment of key political and security actors and providing a concrete framework to prevent politicization of security institutions and to facilitate conflict prevention and peacebuilding.</t>
  </si>
  <si>
    <t>A national security sector strategy that outlines key benchmarks and timeline to reform security sector institutions in line with the new security sector policy, including respect for human rights standards and gender mainstreaming jointly developed by key government, security and civil society actors.</t>
  </si>
  <si>
    <t>From Atlas, apportioned according to  Charles' "guidance"</t>
  </si>
  <si>
    <t>Internal and public oversight mechanisms are strengthened and effectively prevent partisanship within security institutions and enforce the protection of human rights, including women’s rights and the fight against SGBV.</t>
  </si>
  <si>
    <t>Women, Peace and Security National Action Plan (WP&amp;SNAP)</t>
  </si>
  <si>
    <t>Tailored curriculum developed and delivered for staff of oversight bodies on monitoring human rights in operations of security forces and international standards on effective, prompt, impartial investigation of alleged violations by security force and access to remedy for victims.</t>
  </si>
  <si>
    <r>
      <t xml:space="preserve">Current level of </t>
    </r>
    <r>
      <rPr>
        <b/>
        <sz val="12"/>
        <color theme="0" tint="-0.499984740745262"/>
        <rFont val="Calibri"/>
        <family val="2"/>
        <scheme val="minor"/>
      </rPr>
      <t xml:space="preserve">expenditure/ commitment </t>
    </r>
    <r>
      <rPr>
        <sz val="12"/>
        <color theme="0" tint="-0.499984740745262"/>
        <rFont val="Calibri"/>
        <family val="2"/>
        <scheme val="minor"/>
      </rPr>
      <t>(to be completed at time of project progress reporting)</t>
    </r>
    <r>
      <rPr>
        <b/>
        <sz val="12"/>
        <color theme="0" tint="-0.499984740745262"/>
        <rFont val="Calibri"/>
        <family val="2"/>
        <scheme val="minor"/>
      </rPr>
      <t xml:space="preserve"> </t>
    </r>
  </si>
  <si>
    <t>% of budget per activity allocated to Gender Equality and Women's Empowerment (GEWE) (if any):</t>
  </si>
  <si>
    <r>
      <t xml:space="preserve">Spent / committed </t>
    </r>
    <r>
      <rPr>
        <b/>
        <sz val="11"/>
        <color rgb="FFFF0000"/>
        <rFont val="Calibri"/>
        <family val="2"/>
        <scheme val="minor"/>
      </rPr>
      <t>(both formal and informal commitments)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</si>
</sst>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 #,##0.00_-;\-* #,##0.00_-;_-* &quot;-&quot;??_-;_-@_-"/>
    <numFmt numFmtId="165" formatCode="[$$-409]#,##0_ ;[Red]\-[$$-409]#,##0\ "/>
    <numFmt numFmtId="166" formatCode="_-[$$-409]* #,##0_ ;_-[$$-409]* \-#,##0\ ;_-[$$-409]* &quot;-&quot;??_ ;_-@_ "/>
  </numFmts>
  <fonts count="49"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color rgb="FF0000FF"/>
      <name val="Calibri"/>
      <family val="2"/>
      <scheme val="minor"/>
    </font>
    <font>
      <b/>
      <sz val="12"/>
      <color rgb="FF0000FF"/>
      <name val="Calibri"/>
      <family val="2"/>
      <scheme val="minor"/>
    </font>
    <font>
      <sz val="12"/>
      <color theme="0" tint="-0.499984740745262"/>
      <name val="Calibri"/>
      <family val="2"/>
      <scheme val="minor"/>
    </font>
    <font>
      <b/>
      <sz val="12"/>
      <color theme="0" tint="-0.499984740745262"/>
      <name val="Calibri"/>
      <family val="2"/>
      <scheme val="minor"/>
    </font>
    <font>
      <sz val="11"/>
      <color theme="0" tint="-0.14999847407452621"/>
      <name val="Calibri"/>
      <family val="2"/>
      <scheme val="minor"/>
    </font>
    <font>
      <i/>
      <sz val="11"/>
      <color theme="1"/>
      <name val="Calibri"/>
      <family val="2"/>
      <scheme val="minor"/>
    </font>
    <font>
      <strike/>
      <sz val="12"/>
      <color rgb="FFFF0000"/>
      <name val="Calibri"/>
      <family val="2"/>
      <scheme val="minor"/>
    </font>
    <font>
      <i/>
      <sz val="12"/>
      <color theme="1"/>
      <name val="Calibri"/>
      <family val="2"/>
      <scheme val="minor"/>
    </font>
    <font>
      <sz val="12"/>
      <name val="Calibri"/>
      <family val="2"/>
      <scheme val="minor"/>
    </font>
    <font>
      <b/>
      <i/>
      <sz val="12"/>
      <color theme="1"/>
      <name val="Calibri"/>
      <family val="2"/>
      <scheme val="minor"/>
    </font>
    <font>
      <sz val="11"/>
      <color theme="4" tint="0.39997558519241921"/>
      <name val="Calibri"/>
      <family val="2"/>
      <scheme val="minor"/>
    </font>
    <font>
      <sz val="12"/>
      <color theme="4" tint="0.39997558519241921"/>
      <name val="Calibri"/>
      <family val="2"/>
      <scheme val="minor"/>
    </font>
    <font>
      <b/>
      <sz val="12"/>
      <color theme="4" tint="0.39997558519241921"/>
      <name val="Calibri"/>
      <family val="2"/>
      <scheme val="minor"/>
    </font>
    <font>
      <sz val="11"/>
      <color theme="0" tint="-0.499984740745262"/>
      <name val="Calibri"/>
      <family val="2"/>
      <scheme val="minor"/>
    </font>
    <font>
      <sz val="12"/>
      <color theme="2"/>
      <name val="Calibri"/>
      <family val="2"/>
      <scheme val="minor"/>
    </font>
    <font>
      <sz val="12"/>
      <color theme="7" tint="-0.249977111117893"/>
      <name val="Calibri"/>
      <family val="2"/>
      <scheme val="minor"/>
    </font>
    <font>
      <sz val="11"/>
      <color theme="0" tint="-4.9989318521683403E-2"/>
      <name val="Calibri"/>
      <family val="2"/>
      <scheme val="minor"/>
    </font>
    <font>
      <sz val="12"/>
      <color theme="0" tint="-4.9989318521683403E-2"/>
      <name val="Calibri"/>
      <family val="2"/>
      <scheme val="minor"/>
    </font>
    <font>
      <b/>
      <sz val="12"/>
      <color theme="0" tint="-4.9989318521683403E-2"/>
      <name val="Calibri"/>
      <family val="2"/>
      <scheme val="minor"/>
    </font>
    <font>
      <sz val="12"/>
      <color theme="0" tint="-0.249977111117893"/>
      <name val="Calibri"/>
      <family val="2"/>
      <scheme val="minor"/>
    </font>
    <font>
      <b/>
      <sz val="11"/>
      <name val="Calibri"/>
      <family val="2"/>
      <scheme val="minor"/>
    </font>
    <font>
      <b/>
      <sz val="12"/>
      <name val="Calibri"/>
      <family val="2"/>
      <scheme val="minor"/>
    </font>
    <font>
      <b/>
      <sz val="10"/>
      <color theme="0" tint="-0.499984740745262"/>
      <name val="Calibri"/>
      <family val="2"/>
      <scheme val="minor"/>
    </font>
    <font>
      <sz val="10"/>
      <color theme="0" tint="-0.499984740745262"/>
      <name val="Calibri"/>
      <family val="2"/>
      <scheme val="minor"/>
    </font>
    <font>
      <b/>
      <sz val="12"/>
      <color theme="0"/>
      <name val="Calibri"/>
      <family val="2"/>
      <scheme val="minor"/>
    </font>
    <font>
      <u/>
      <sz val="11"/>
      <color theme="10"/>
      <name val="Calibri"/>
      <family val="2"/>
      <scheme val="minor"/>
    </font>
    <font>
      <b/>
      <sz val="11"/>
      <color rgb="FFFF000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4" tint="0.79998168889431442"/>
        <bgColor indexed="64"/>
      </patternFill>
    </fill>
    <fill>
      <patternFill patternType="solid">
        <fgColor rgb="FF0000FF"/>
        <bgColor indexed="64"/>
      </patternFill>
    </fill>
    <fill>
      <patternFill patternType="solid">
        <fgColor theme="7" tint="0.79998168889431442"/>
        <bgColor indexed="64"/>
      </patternFill>
    </fill>
    <fill>
      <patternFill patternType="solid">
        <fgColor rgb="FFFFFFCC"/>
        <bgColor indexed="64"/>
      </patternFill>
    </fill>
  </fills>
  <borders count="6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4">
    <xf numFmtId="0" fontId="0" fillId="0" borderId="0"/>
    <xf numFmtId="44" fontId="6" fillId="0" borderId="0" applyFont="0" applyFill="0" applyBorder="0" applyAlignment="0" applyProtection="0"/>
    <xf numFmtId="9" fontId="6" fillId="0" borderId="0" applyFont="0" applyFill="0" applyBorder="0" applyAlignment="0" applyProtection="0"/>
    <xf numFmtId="0" fontId="47" fillId="0" borderId="0" applyNumberFormat="0" applyFill="0" applyBorder="0" applyAlignment="0" applyProtection="0"/>
  </cellStyleXfs>
  <cellXfs count="429">
    <xf numFmtId="0" fontId="0" fillId="0" borderId="0" xfId="0"/>
    <xf numFmtId="0" fontId="0" fillId="0" borderId="0" xfId="0" applyBorder="1"/>
    <xf numFmtId="0" fontId="8" fillId="0" borderId="0" xfId="0"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0" fontId="7" fillId="3" borderId="0" xfId="0" applyFont="1" applyFill="1" applyBorder="1" applyAlignment="1">
      <alignment horizontal="center" vertical="center" wrapText="1"/>
    </xf>
    <xf numFmtId="44" fontId="7" fillId="3" borderId="3" xfId="1" applyNumberFormat="1" applyFont="1" applyFill="1" applyBorder="1" applyAlignment="1" applyProtection="1">
      <alignment horizontal="center" vertical="center" wrapText="1"/>
      <protection locked="0"/>
    </xf>
    <xf numFmtId="0" fontId="9" fillId="2" borderId="8" xfId="0" applyFont="1" applyFill="1" applyBorder="1" applyAlignment="1" applyProtection="1">
      <alignment vertical="center" wrapText="1"/>
    </xf>
    <xf numFmtId="44" fontId="9" fillId="3" borderId="0" xfId="1" applyFont="1" applyFill="1" applyBorder="1" applyAlignment="1" applyProtection="1">
      <alignment vertical="center" wrapText="1"/>
    </xf>
    <xf numFmtId="44" fontId="7" fillId="3" borderId="0" xfId="1" applyFont="1" applyFill="1" applyBorder="1" applyAlignment="1" applyProtection="1">
      <alignment vertical="center" wrapText="1"/>
    </xf>
    <xf numFmtId="44" fontId="7" fillId="3" borderId="0" xfId="1" applyFont="1" applyFill="1" applyBorder="1" applyAlignment="1" applyProtection="1">
      <alignment vertical="center" wrapText="1"/>
      <protection locked="0"/>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44" fontId="7" fillId="0" borderId="3" xfId="1" applyFont="1" applyBorder="1" applyAlignment="1" applyProtection="1">
      <alignment vertical="center" wrapText="1"/>
      <protection locked="0"/>
    </xf>
    <xf numFmtId="0" fontId="9" fillId="2" borderId="8" xfId="0" applyFont="1" applyFill="1" applyBorder="1" applyAlignment="1" applyProtection="1">
      <alignment vertical="center" wrapText="1"/>
      <protection locked="0"/>
    </xf>
    <xf numFmtId="44" fontId="3" fillId="3" borderId="0" xfId="0" applyNumberFormat="1" applyFont="1" applyFill="1" applyBorder="1" applyAlignment="1">
      <alignment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3" fillId="0" borderId="0" xfId="0" applyFont="1" applyBorder="1" applyAlignment="1">
      <alignment wrapText="1"/>
    </xf>
    <xf numFmtId="0" fontId="3" fillId="0" borderId="0" xfId="0" applyFont="1" applyFill="1" applyBorder="1" applyAlignment="1">
      <alignment horizontal="center" vertical="center" wrapText="1"/>
    </xf>
    <xf numFmtId="0" fontId="3" fillId="3" borderId="0" xfId="0" applyFont="1" applyFill="1" applyBorder="1" applyAlignment="1">
      <alignment horizontal="left" wrapText="1"/>
    </xf>
    <xf numFmtId="0" fontId="8" fillId="2" borderId="3" xfId="0" applyFont="1" applyFill="1" applyBorder="1" applyAlignment="1" applyProtection="1">
      <alignment vertical="center" wrapText="1"/>
    </xf>
    <xf numFmtId="0" fontId="8" fillId="2" borderId="3" xfId="0" applyFont="1" applyFill="1" applyBorder="1" applyAlignment="1" applyProtection="1">
      <alignment vertical="center" wrapText="1"/>
      <protection locked="0"/>
    </xf>
    <xf numFmtId="0" fontId="7" fillId="0" borderId="0" xfId="0" applyFont="1" applyBorder="1" applyAlignment="1">
      <alignment wrapText="1"/>
    </xf>
    <xf numFmtId="44" fontId="3" fillId="2" borderId="3" xfId="0" applyNumberFormat="1" applyFont="1" applyFill="1" applyBorder="1" applyAlignment="1">
      <alignment horizontal="center" wrapText="1"/>
    </xf>
    <xf numFmtId="0" fontId="7" fillId="3" borderId="0" xfId="0" applyFont="1" applyFill="1" applyBorder="1" applyAlignment="1">
      <alignment wrapText="1"/>
    </xf>
    <xf numFmtId="44" fontId="3" fillId="4" borderId="3" xfId="1" applyFont="1" applyFill="1" applyBorder="1" applyAlignment="1" applyProtection="1">
      <alignment wrapText="1"/>
    </xf>
    <xf numFmtId="0" fontId="7" fillId="0" borderId="0" xfId="0" applyFont="1" applyFill="1" applyBorder="1" applyAlignment="1">
      <alignment wrapText="1"/>
    </xf>
    <xf numFmtId="44" fontId="7" fillId="3" borderId="0" xfId="0" applyNumberFormat="1" applyFont="1" applyFill="1" applyBorder="1" applyAlignment="1">
      <alignment vertical="center" wrapText="1"/>
    </xf>
    <xf numFmtId="44" fontId="3" fillId="0" borderId="0" xfId="0" applyNumberFormat="1" applyFont="1" applyFill="1" applyBorder="1" applyAlignment="1">
      <alignment wrapText="1"/>
    </xf>
    <xf numFmtId="44" fontId="8" fillId="0" borderId="0" xfId="1" applyFont="1" applyFill="1" applyBorder="1" applyAlignment="1">
      <alignment horizontal="right" vertical="center" wrapText="1"/>
    </xf>
    <xf numFmtId="0" fontId="3" fillId="2" borderId="39" xfId="0" applyFont="1" applyFill="1" applyBorder="1" applyAlignment="1">
      <alignment horizontal="center" wrapText="1"/>
    </xf>
    <xf numFmtId="44" fontId="3" fillId="2" borderId="3" xfId="0" applyNumberFormat="1" applyFont="1" applyFill="1" applyBorder="1" applyAlignment="1">
      <alignment wrapText="1"/>
    </xf>
    <xf numFmtId="0" fontId="8" fillId="2" borderId="39" xfId="0" applyFont="1" applyFill="1" applyBorder="1" applyAlignment="1" applyProtection="1">
      <alignment vertical="center" wrapText="1"/>
    </xf>
    <xf numFmtId="44" fontId="3" fillId="2" borderId="39"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44" fontId="3" fillId="3" borderId="4" xfId="1" applyFont="1" applyFill="1" applyBorder="1" applyAlignment="1" applyProtection="1">
      <alignment wrapText="1"/>
    </xf>
    <xf numFmtId="44" fontId="3" fillId="3" borderId="1" xfId="1" applyNumberFormat="1" applyFont="1" applyFill="1" applyBorder="1" applyAlignment="1">
      <alignment wrapText="1"/>
    </xf>
    <xf numFmtId="44" fontId="3" fillId="3" borderId="2" xfId="0" applyNumberFormat="1" applyFont="1" applyFill="1" applyBorder="1" applyAlignment="1">
      <alignment wrapText="1"/>
    </xf>
    <xf numFmtId="44" fontId="3" fillId="3" borderId="1" xfId="1" applyFont="1" applyFill="1" applyBorder="1" applyAlignment="1" applyProtection="1">
      <alignment wrapText="1"/>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0" fontId="3" fillId="2" borderId="11" xfId="0" applyFont="1" applyFill="1" applyBorder="1" applyAlignment="1">
      <alignment horizontal="center" wrapText="1"/>
    </xf>
    <xf numFmtId="44" fontId="7" fillId="2" borderId="39" xfId="0" applyNumberFormat="1" applyFont="1" applyFill="1" applyBorder="1" applyAlignment="1">
      <alignment wrapText="1"/>
    </xf>
    <xf numFmtId="44" fontId="3" fillId="2" borderId="34" xfId="0" applyNumberFormat="1" applyFont="1" applyFill="1" applyBorder="1" applyAlignment="1">
      <alignment wrapText="1"/>
    </xf>
    <xf numFmtId="44" fontId="7" fillId="2" borderId="13" xfId="0" applyNumberFormat="1" applyFont="1" applyFill="1" applyBorder="1" applyAlignment="1">
      <alignment wrapText="1"/>
    </xf>
    <xf numFmtId="0" fontId="7"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7" fillId="0" borderId="39" xfId="0" applyNumberFormat="1" applyFont="1" applyBorder="1" applyAlignment="1" applyProtection="1">
      <alignment wrapText="1"/>
      <protection locked="0"/>
    </xf>
    <xf numFmtId="44" fontId="7" fillId="3" borderId="39" xfId="1" applyNumberFormat="1" applyFont="1" applyFill="1" applyBorder="1" applyAlignment="1" applyProtection="1">
      <alignment horizontal="center" vertical="center" wrapText="1"/>
      <protection locked="0"/>
    </xf>
    <xf numFmtId="44" fontId="7" fillId="0" borderId="3" xfId="0" applyNumberFormat="1" applyFont="1" applyBorder="1" applyAlignment="1" applyProtection="1">
      <alignment wrapText="1"/>
      <protection locked="0"/>
    </xf>
    <xf numFmtId="44" fontId="3" fillId="2" borderId="5" xfId="1" applyFont="1" applyFill="1" applyBorder="1" applyAlignment="1" applyProtection="1">
      <alignment horizontal="center" vertical="center" wrapText="1"/>
    </xf>
    <xf numFmtId="0" fontId="3"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44" fontId="7" fillId="2" borderId="3" xfId="0" applyNumberFormat="1" applyFont="1" applyFill="1" applyBorder="1" applyAlignment="1">
      <alignment wrapText="1"/>
    </xf>
    <xf numFmtId="44" fontId="7" fillId="2" borderId="3" xfId="1" applyNumberFormat="1" applyFont="1" applyFill="1" applyBorder="1" applyAlignment="1">
      <alignment wrapText="1"/>
    </xf>
    <xf numFmtId="44" fontId="7" fillId="2" borderId="8" xfId="1" applyFont="1" applyFill="1" applyBorder="1" applyAlignment="1" applyProtection="1">
      <alignment wrapText="1"/>
    </xf>
    <xf numFmtId="44" fontId="7" fillId="2" borderId="9" xfId="0" applyNumberFormat="1" applyFont="1" applyFill="1" applyBorder="1" applyAlignment="1">
      <alignment wrapText="1"/>
    </xf>
    <xf numFmtId="0" fontId="3" fillId="2" borderId="32" xfId="0" applyFont="1" applyFill="1" applyBorder="1" applyAlignment="1">
      <alignment wrapText="1"/>
    </xf>
    <xf numFmtId="44" fontId="3" fillId="2" borderId="33" xfId="0" applyNumberFormat="1" applyFont="1" applyFill="1" applyBorder="1" applyAlignment="1">
      <alignment wrapText="1"/>
    </xf>
    <xf numFmtId="0" fontId="7" fillId="2" borderId="12" xfId="0" applyFont="1" applyFill="1" applyBorder="1" applyAlignment="1">
      <alignment wrapText="1"/>
    </xf>
    <xf numFmtId="44" fontId="7" fillId="2" borderId="14" xfId="0" applyNumberFormat="1" applyFont="1" applyFill="1" applyBorder="1" applyAlignment="1">
      <alignment wrapText="1"/>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9" fillId="2" borderId="8" xfId="0" applyFont="1" applyFill="1" applyBorder="1" applyAlignment="1" applyProtection="1">
      <alignment vertical="center" wrapText="1"/>
    </xf>
    <xf numFmtId="0" fontId="9" fillId="2" borderId="12"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44" fontId="3" fillId="2" borderId="3" xfId="0" applyNumberFormat="1" applyFont="1" applyFill="1" applyBorder="1" applyAlignment="1">
      <alignment horizontal="center" wrapText="1"/>
    </xf>
    <xf numFmtId="0" fontId="3" fillId="2" borderId="39" xfId="0" applyFont="1" applyFill="1" applyBorder="1" applyAlignment="1">
      <alignment horizontal="center" wrapText="1"/>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44" fontId="3" fillId="2" borderId="14" xfId="0" applyNumberFormat="1" applyFont="1" applyFill="1" applyBorder="1" applyAlignment="1">
      <alignment wrapText="1"/>
    </xf>
    <xf numFmtId="0" fontId="3" fillId="2" borderId="11" xfId="0" applyFont="1" applyFill="1" applyBorder="1" applyAlignment="1">
      <alignment horizontal="center" wrapText="1"/>
    </xf>
    <xf numFmtId="44" fontId="7" fillId="2" borderId="39" xfId="0" applyNumberFormat="1" applyFont="1" applyFill="1" applyBorder="1" applyAlignment="1">
      <alignment wrapText="1"/>
    </xf>
    <xf numFmtId="44" fontId="7" fillId="2" borderId="13" xfId="0" applyNumberFormat="1" applyFont="1" applyFill="1" applyBorder="1" applyAlignment="1">
      <alignment wrapText="1"/>
    </xf>
    <xf numFmtId="0" fontId="7" fillId="0" borderId="0" xfId="0" applyFont="1"/>
    <xf numFmtId="44" fontId="7" fillId="2" borderId="8" xfId="1" applyFont="1" applyFill="1" applyBorder="1" applyAlignment="1" applyProtection="1">
      <alignment wrapText="1"/>
    </xf>
    <xf numFmtId="44" fontId="7" fillId="2" borderId="54" xfId="1" applyFont="1" applyFill="1" applyBorder="1" applyAlignment="1" applyProtection="1">
      <alignment wrapText="1"/>
    </xf>
    <xf numFmtId="44" fontId="3" fillId="2" borderId="55" xfId="1" applyNumberFormat="1" applyFont="1" applyFill="1" applyBorder="1" applyAlignment="1">
      <alignment wrapText="1"/>
    </xf>
    <xf numFmtId="44" fontId="3" fillId="2" borderId="29" xfId="0" applyNumberFormat="1" applyFont="1" applyFill="1" applyBorder="1" applyAlignment="1">
      <alignment wrapText="1"/>
    </xf>
    <xf numFmtId="44" fontId="3" fillId="2" borderId="3" xfId="1" applyNumberFormat="1" applyFont="1" applyFill="1" applyBorder="1" applyAlignment="1">
      <alignment wrapText="1"/>
    </xf>
    <xf numFmtId="44" fontId="3" fillId="2" borderId="12" xfId="1" applyFont="1" applyFill="1" applyBorder="1" applyAlignment="1" applyProtection="1">
      <alignment wrapText="1"/>
    </xf>
    <xf numFmtId="44" fontId="3" fillId="2" borderId="13" xfId="1" applyNumberFormat="1" applyFont="1" applyFill="1" applyBorder="1" applyAlignment="1">
      <alignment wrapText="1"/>
    </xf>
    <xf numFmtId="44" fontId="14" fillId="3" borderId="0" xfId="1" applyFont="1" applyFill="1" applyBorder="1" applyAlignment="1">
      <alignment horizontal="left" wrapText="1"/>
    </xf>
    <xf numFmtId="9" fontId="3" fillId="2" borderId="9" xfId="2" applyNumberFormat="1" applyFont="1" applyFill="1" applyBorder="1" applyAlignment="1">
      <alignment vertical="center" wrapText="1"/>
    </xf>
    <xf numFmtId="44" fontId="2" fillId="2" borderId="3" xfId="1" applyFont="1" applyFill="1" applyBorder="1" applyAlignment="1">
      <alignment vertical="center" wrapText="1"/>
    </xf>
    <xf numFmtId="44" fontId="4" fillId="2" borderId="13" xfId="0" applyNumberFormat="1" applyFont="1" applyFill="1" applyBorder="1"/>
    <xf numFmtId="0" fontId="3" fillId="2" borderId="4" xfId="0" applyFont="1" applyFill="1" applyBorder="1" applyAlignment="1">
      <alignment horizontal="center" vertical="center" wrapText="1"/>
    </xf>
    <xf numFmtId="44" fontId="3" fillId="2" borderId="4" xfId="2" applyNumberFormat="1" applyFont="1" applyFill="1" applyBorder="1" applyAlignment="1">
      <alignment vertical="center" wrapText="1"/>
    </xf>
    <xf numFmtId="44" fontId="4" fillId="2" borderId="56" xfId="0" applyNumberFormat="1" applyFont="1" applyFill="1" applyBorder="1"/>
    <xf numFmtId="0" fontId="7" fillId="2" borderId="16" xfId="0" applyFont="1" applyFill="1" applyBorder="1"/>
    <xf numFmtId="0" fontId="0" fillId="2" borderId="14" xfId="0" applyFill="1" applyBorder="1"/>
    <xf numFmtId="0" fontId="1" fillId="0" borderId="3" xfId="0" applyFont="1" applyBorder="1" applyAlignment="1" applyProtection="1">
      <alignment horizontal="left" vertical="top" wrapText="1"/>
      <protection locked="0"/>
    </xf>
    <xf numFmtId="49" fontId="1" fillId="0" borderId="3" xfId="1" applyNumberFormat="1" applyFont="1" applyBorder="1" applyAlignment="1" applyProtection="1">
      <alignment horizontal="left" wrapText="1"/>
      <protection locked="0"/>
    </xf>
    <xf numFmtId="0" fontId="15" fillId="0" borderId="0" xfId="0" applyFont="1" applyBorder="1" applyAlignment="1">
      <alignment horizontal="left" wrapText="1"/>
    </xf>
    <xf numFmtId="0" fontId="16" fillId="0" borderId="0" xfId="0" applyFont="1" applyBorder="1" applyAlignment="1">
      <alignment horizontal="left" wrapText="1"/>
    </xf>
    <xf numFmtId="0" fontId="0" fillId="0" borderId="0" xfId="0" applyFont="1" applyBorder="1" applyAlignment="1">
      <alignment horizontal="left" wrapText="1"/>
    </xf>
    <xf numFmtId="0" fontId="3" fillId="0" borderId="0" xfId="0" applyFont="1" applyBorder="1" applyAlignment="1">
      <alignment horizontal="left" wrapText="1"/>
    </xf>
    <xf numFmtId="44" fontId="0" fillId="0" borderId="0" xfId="1" applyFont="1" applyBorder="1" applyAlignment="1">
      <alignment horizontal="left" wrapText="1"/>
    </xf>
    <xf numFmtId="0" fontId="3" fillId="6" borderId="15" xfId="0" applyFont="1" applyFill="1" applyBorder="1" applyAlignment="1">
      <alignment horizontal="left" wrapText="1"/>
    </xf>
    <xf numFmtId="0" fontId="0" fillId="6" borderId="15" xfId="0" applyFont="1" applyFill="1" applyBorder="1" applyAlignment="1">
      <alignment horizontal="left" wrapText="1"/>
    </xf>
    <xf numFmtId="44" fontId="0" fillId="6" borderId="15" xfId="1" applyFont="1" applyFill="1" applyBorder="1" applyAlignment="1">
      <alignment horizontal="left" wrapText="1"/>
    </xf>
    <xf numFmtId="0" fontId="0" fillId="6" borderId="18" xfId="0" applyFont="1" applyFill="1" applyBorder="1" applyAlignment="1">
      <alignment horizontal="left" wrapText="1"/>
    </xf>
    <xf numFmtId="0" fontId="4" fillId="0" borderId="0" xfId="0" applyFont="1" applyBorder="1" applyAlignment="1">
      <alignment horizontal="left" wrapText="1"/>
    </xf>
    <xf numFmtId="0" fontId="0" fillId="0" borderId="0" xfId="0" applyFont="1" applyFill="1" applyBorder="1" applyAlignment="1">
      <alignment horizontal="left" wrapText="1"/>
    </xf>
    <xf numFmtId="44" fontId="0" fillId="0" borderId="0" xfId="1" applyFont="1" applyFill="1" applyBorder="1" applyAlignment="1">
      <alignment horizontal="left" wrapText="1"/>
    </xf>
    <xf numFmtId="0" fontId="0" fillId="3" borderId="0" xfId="0" applyFont="1" applyFill="1" applyBorder="1" applyAlignment="1">
      <alignment horizontal="left" wrapText="1"/>
    </xf>
    <xf numFmtId="0" fontId="3" fillId="2" borderId="3" xfId="0" applyFont="1" applyFill="1" applyBorder="1" applyAlignment="1" applyProtection="1">
      <alignment horizontal="left" vertical="center" wrapText="1"/>
    </xf>
    <xf numFmtId="44" fontId="3" fillId="2" borderId="3" xfId="1" applyNumberFormat="1" applyFont="1" applyFill="1" applyBorder="1" applyAlignment="1" applyProtection="1">
      <alignment horizontal="left" vertical="center" wrapText="1"/>
    </xf>
    <xf numFmtId="44" fontId="3" fillId="2" borderId="3" xfId="1" applyFont="1" applyFill="1" applyBorder="1" applyAlignment="1" applyProtection="1">
      <alignment horizontal="left" vertical="center" wrapText="1"/>
    </xf>
    <xf numFmtId="44" fontId="3" fillId="2" borderId="5" xfId="1" applyNumberFormat="1" applyFont="1" applyFill="1" applyBorder="1" applyAlignment="1" applyProtection="1">
      <alignment horizontal="left" vertical="center" wrapText="1"/>
    </xf>
    <xf numFmtId="44" fontId="21" fillId="8" borderId="3" xfId="0" applyNumberFormat="1" applyFont="1" applyFill="1" applyBorder="1" applyAlignment="1">
      <alignment horizontal="left" vertical="center" wrapText="1"/>
    </xf>
    <xf numFmtId="0" fontId="3" fillId="0" borderId="0" xfId="0" applyFont="1" applyFill="1" applyBorder="1" applyAlignment="1" applyProtection="1">
      <alignment horizontal="left" vertical="center" wrapText="1"/>
      <protection locked="0"/>
    </xf>
    <xf numFmtId="44" fontId="3" fillId="4" borderId="3" xfId="1"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protection locked="0"/>
    </xf>
    <xf numFmtId="0" fontId="3" fillId="2" borderId="3" xfId="1" applyNumberFormat="1"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44" fontId="3" fillId="2" borderId="13" xfId="1" applyFont="1" applyFill="1" applyBorder="1" applyAlignment="1" applyProtection="1">
      <alignment horizontal="left" vertical="center" wrapText="1"/>
    </xf>
    <xf numFmtId="44" fontId="3" fillId="2" borderId="14" xfId="1" applyFont="1" applyFill="1" applyBorder="1" applyAlignment="1" applyProtection="1">
      <alignment horizontal="left" vertical="center" wrapText="1"/>
    </xf>
    <xf numFmtId="44" fontId="3" fillId="3" borderId="0" xfId="1" applyFont="1" applyFill="1" applyBorder="1" applyAlignment="1">
      <alignment horizontal="left" vertical="center" wrapText="1"/>
    </xf>
    <xf numFmtId="0" fontId="3" fillId="3" borderId="0" xfId="0" applyFont="1" applyFill="1" applyBorder="1" applyAlignment="1">
      <alignment horizontal="left" vertical="center" wrapText="1"/>
    </xf>
    <xf numFmtId="44" fontId="3" fillId="3" borderId="0" xfId="0" applyNumberFormat="1" applyFont="1" applyFill="1" applyBorder="1" applyAlignment="1">
      <alignment horizontal="left" vertical="center" wrapText="1"/>
    </xf>
    <xf numFmtId="44" fontId="3" fillId="3" borderId="0" xfId="1"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44" fontId="3" fillId="3" borderId="0" xfId="1" applyFont="1" applyFill="1" applyBorder="1" applyAlignment="1" applyProtection="1">
      <alignment horizontal="left" vertical="center" wrapText="1"/>
      <protection locked="0"/>
    </xf>
    <xf numFmtId="44" fontId="3" fillId="2" borderId="4" xfId="1" applyFont="1" applyFill="1" applyBorder="1" applyAlignment="1" applyProtection="1">
      <alignment horizontal="left" vertical="center" wrapText="1"/>
    </xf>
    <xf numFmtId="9" fontId="3" fillId="3" borderId="9" xfId="2" applyFont="1" applyFill="1" applyBorder="1" applyAlignment="1" applyProtection="1">
      <alignment horizontal="left" vertical="center" wrapText="1"/>
      <protection locked="0"/>
    </xf>
    <xf numFmtId="0" fontId="3" fillId="2" borderId="35" xfId="0" applyFont="1" applyFill="1" applyBorder="1" applyAlignment="1" applyProtection="1">
      <alignment horizontal="left" vertical="center" wrapText="1"/>
    </xf>
    <xf numFmtId="44" fontId="3" fillId="2" borderId="40" xfId="1" applyFont="1" applyFill="1" applyBorder="1" applyAlignment="1" applyProtection="1">
      <alignment horizontal="left" vertical="center" wrapText="1"/>
    </xf>
    <xf numFmtId="9" fontId="3" fillId="3" borderId="31" xfId="2" applyFont="1" applyFill="1" applyBorder="1" applyAlignment="1" applyProtection="1">
      <alignment horizontal="left" vertical="center" wrapText="1"/>
      <protection locked="0"/>
    </xf>
    <xf numFmtId="9" fontId="3" fillId="2" borderId="14" xfId="2" applyFont="1" applyFill="1" applyBorder="1" applyAlignment="1" applyProtection="1">
      <alignment horizontal="left" vertical="center" wrapText="1"/>
    </xf>
    <xf numFmtId="44" fontId="3" fillId="0" borderId="0" xfId="1" applyFont="1" applyFill="1" applyBorder="1" applyAlignment="1">
      <alignment horizontal="left" vertical="center" wrapText="1"/>
    </xf>
    <xf numFmtId="44" fontId="3" fillId="0" borderId="0" xfId="0" applyNumberFormat="1" applyFont="1" applyFill="1" applyBorder="1" applyAlignment="1">
      <alignment horizontal="left" vertical="center" wrapText="1"/>
    </xf>
    <xf numFmtId="44" fontId="3" fillId="2" borderId="16" xfId="0" applyNumberFormat="1" applyFont="1" applyFill="1" applyBorder="1" applyAlignment="1" applyProtection="1">
      <alignment horizontal="left" vertical="center" wrapText="1"/>
    </xf>
    <xf numFmtId="9" fontId="3" fillId="3" borderId="0" xfId="2" applyFont="1" applyFill="1" applyBorder="1" applyAlignment="1">
      <alignment horizontal="left" wrapText="1"/>
    </xf>
    <xf numFmtId="0" fontId="4" fillId="3" borderId="0" xfId="0" applyFont="1" applyFill="1" applyBorder="1" applyAlignment="1">
      <alignment horizontal="left" vertical="center" wrapText="1"/>
    </xf>
    <xf numFmtId="44" fontId="3" fillId="2" borderId="9" xfId="2" applyNumberFormat="1" applyFont="1" applyFill="1" applyBorder="1" applyAlignment="1" applyProtection="1">
      <alignment horizontal="left" wrapText="1"/>
    </xf>
    <xf numFmtId="44" fontId="3" fillId="3" borderId="0" xfId="2" applyNumberFormat="1" applyFont="1" applyFill="1" applyBorder="1" applyAlignment="1">
      <alignment horizontal="left" wrapText="1"/>
    </xf>
    <xf numFmtId="0" fontId="0" fillId="3" borderId="0" xfId="0" applyFont="1" applyFill="1" applyBorder="1" applyAlignment="1">
      <alignment horizontal="left" vertical="center" wrapText="1"/>
    </xf>
    <xf numFmtId="49" fontId="1" fillId="0" borderId="3" xfId="1" applyNumberFormat="1" applyFont="1" applyBorder="1" applyAlignment="1" applyProtection="1">
      <alignment horizontal="left" vertical="top" wrapText="1"/>
      <protection locked="0"/>
    </xf>
    <xf numFmtId="0" fontId="3" fillId="0" borderId="0" xfId="0" applyFont="1" applyFill="1" applyBorder="1" applyAlignment="1">
      <alignment horizontal="left" vertical="center" wrapText="1"/>
    </xf>
    <xf numFmtId="0" fontId="3" fillId="2" borderId="28" xfId="0" applyFont="1" applyFill="1" applyBorder="1" applyAlignment="1" applyProtection="1">
      <alignment horizontal="left" vertical="center" wrapText="1"/>
    </xf>
    <xf numFmtId="0" fontId="3" fillId="2" borderId="39" xfId="0" applyFont="1" applyFill="1" applyBorder="1" applyAlignment="1" applyProtection="1">
      <alignment horizontal="left" vertical="center" wrapText="1"/>
    </xf>
    <xf numFmtId="10" fontId="3" fillId="2" borderId="9" xfId="2" applyNumberFormat="1" applyFont="1" applyFill="1" applyBorder="1" applyAlignment="1" applyProtection="1">
      <alignment horizontal="right" wrapText="1"/>
    </xf>
    <xf numFmtId="49" fontId="1" fillId="0" borderId="3" xfId="0" applyNumberFormat="1" applyFont="1" applyBorder="1" applyAlignment="1" applyProtection="1">
      <alignment horizontal="left" vertical="top" wrapText="1"/>
      <protection locked="0"/>
    </xf>
    <xf numFmtId="0" fontId="1" fillId="2" borderId="3" xfId="0" applyFont="1" applyFill="1" applyBorder="1" applyAlignment="1" applyProtection="1">
      <alignment horizontal="left" vertical="center" wrapText="1"/>
    </xf>
    <xf numFmtId="44" fontId="1" fillId="2" borderId="3" xfId="1" applyFont="1" applyFill="1" applyBorder="1" applyAlignment="1" applyProtection="1">
      <alignment horizontal="left" vertical="center" wrapText="1"/>
    </xf>
    <xf numFmtId="44" fontId="1" fillId="0" borderId="3" xfId="1" applyNumberFormat="1" applyFont="1" applyBorder="1" applyAlignment="1" applyProtection="1">
      <alignment horizontal="left" vertical="center" wrapText="1"/>
      <protection locked="0"/>
    </xf>
    <xf numFmtId="44" fontId="1" fillId="2" borderId="3" xfId="1" applyNumberFormat="1" applyFont="1" applyFill="1" applyBorder="1" applyAlignment="1" applyProtection="1">
      <alignment horizontal="left" vertical="center" wrapText="1"/>
    </xf>
    <xf numFmtId="9" fontId="1" fillId="0" borderId="3" xfId="2" applyFont="1" applyBorder="1" applyAlignment="1" applyProtection="1">
      <alignment horizontal="left" vertical="center" wrapText="1"/>
      <protection locked="0"/>
    </xf>
    <xf numFmtId="44" fontId="1" fillId="0" borderId="3" xfId="1" applyFont="1" applyBorder="1" applyAlignment="1" applyProtection="1">
      <alignment horizontal="left" vertical="center" wrapText="1"/>
      <protection locked="0"/>
    </xf>
    <xf numFmtId="44" fontId="1" fillId="3" borderId="3" xfId="1" applyNumberFormat="1" applyFont="1" applyFill="1" applyBorder="1" applyAlignment="1" applyProtection="1">
      <alignment horizontal="left" vertical="center" wrapText="1"/>
      <protection locked="0"/>
    </xf>
    <xf numFmtId="9" fontId="1" fillId="3" borderId="3" xfId="2" applyFont="1" applyFill="1" applyBorder="1" applyAlignment="1" applyProtection="1">
      <alignment horizontal="left" vertical="center" wrapText="1"/>
      <protection locked="0"/>
    </xf>
    <xf numFmtId="44" fontId="1" fillId="3" borderId="3" xfId="1" applyFont="1" applyFill="1" applyBorder="1" applyAlignment="1" applyProtection="1">
      <alignment horizontal="left"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top" wrapText="1"/>
      <protection locked="0"/>
    </xf>
    <xf numFmtId="44" fontId="1" fillId="3" borderId="0" xfId="1"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xf>
    <xf numFmtId="44" fontId="1" fillId="2" borderId="3" xfId="0" applyNumberFormat="1" applyFont="1" applyFill="1" applyBorder="1" applyAlignment="1" applyProtection="1">
      <alignment horizontal="left" vertical="center" wrapText="1"/>
    </xf>
    <xf numFmtId="44" fontId="1" fillId="2" borderId="9" xfId="0" applyNumberFormat="1" applyFont="1" applyFill="1" applyBorder="1" applyAlignment="1" applyProtection="1">
      <alignment horizontal="left" vertical="center" wrapText="1"/>
    </xf>
    <xf numFmtId="44" fontId="1" fillId="0" borderId="0" xfId="1" applyFont="1" applyFill="1" applyBorder="1" applyAlignment="1" applyProtection="1">
      <alignment horizontal="left" vertical="center" wrapText="1"/>
      <protection locked="0"/>
    </xf>
    <xf numFmtId="0" fontId="1" fillId="3" borderId="0" xfId="0" applyFont="1" applyFill="1" applyBorder="1" applyAlignment="1">
      <alignment horizontal="left" vertical="center" wrapText="1"/>
    </xf>
    <xf numFmtId="0" fontId="1" fillId="0" borderId="0" xfId="0" applyFont="1" applyFill="1" applyBorder="1" applyAlignment="1" applyProtection="1">
      <alignment horizontal="left" vertical="center" wrapText="1"/>
      <protection locked="0"/>
    </xf>
    <xf numFmtId="0" fontId="1" fillId="0" borderId="0" xfId="0" applyFont="1" applyFill="1" applyBorder="1" applyAlignment="1">
      <alignment horizontal="left" vertical="center" wrapText="1"/>
    </xf>
    <xf numFmtId="0" fontId="1" fillId="0" borderId="0" xfId="0" applyFont="1" applyBorder="1" applyAlignment="1">
      <alignment horizontal="left" wrapText="1"/>
    </xf>
    <xf numFmtId="0" fontId="26" fillId="0" borderId="0" xfId="0" applyFont="1" applyBorder="1" applyAlignment="1">
      <alignment horizontal="right" wrapText="1"/>
    </xf>
    <xf numFmtId="0" fontId="1" fillId="3" borderId="3" xfId="0" applyFont="1" applyFill="1" applyBorder="1" applyAlignment="1" applyProtection="1">
      <alignment horizontal="left" vertical="top" wrapText="1"/>
      <protection locked="0"/>
    </xf>
    <xf numFmtId="0" fontId="28" fillId="0" borderId="3" xfId="0" applyFont="1" applyBorder="1" applyAlignment="1" applyProtection="1">
      <alignment horizontal="left" vertical="top" wrapText="1"/>
      <protection locked="0"/>
    </xf>
    <xf numFmtId="49" fontId="1" fillId="3" borderId="3" xfId="1" applyNumberFormat="1" applyFont="1" applyFill="1" applyBorder="1" applyAlignment="1" applyProtection="1">
      <alignment horizontal="left" vertical="top" wrapText="1"/>
      <protection locked="0"/>
    </xf>
    <xf numFmtId="0" fontId="0" fillId="0" borderId="0" xfId="0" applyFont="1" applyBorder="1" applyAlignment="1">
      <alignment horizontal="left" vertical="center" wrapText="1"/>
    </xf>
    <xf numFmtId="0" fontId="1" fillId="0" borderId="3" xfId="0" applyFont="1" applyFill="1" applyBorder="1" applyAlignment="1" applyProtection="1">
      <alignment horizontal="left" vertical="top" wrapText="1"/>
      <protection locked="0"/>
    </xf>
    <xf numFmtId="38" fontId="31" fillId="0" borderId="0" xfId="0" applyNumberFormat="1" applyFont="1" applyFill="1" applyBorder="1" applyAlignment="1">
      <alignment horizontal="left" vertical="center" wrapText="1"/>
    </xf>
    <xf numFmtId="0" fontId="30" fillId="0" borderId="3" xfId="0" applyFont="1" applyFill="1" applyBorder="1" applyAlignment="1" applyProtection="1">
      <alignment horizontal="left" vertical="top" wrapText="1"/>
      <protection locked="0"/>
    </xf>
    <xf numFmtId="0" fontId="0" fillId="0" borderId="3" xfId="0" applyFill="1" applyBorder="1" applyAlignment="1">
      <alignment horizontal="left" vertical="top" wrapText="1"/>
    </xf>
    <xf numFmtId="0" fontId="12" fillId="6" borderId="17" xfId="0" applyFont="1" applyFill="1" applyBorder="1" applyAlignment="1">
      <alignment horizontal="left"/>
    </xf>
    <xf numFmtId="44" fontId="3" fillId="2" borderId="3" xfId="1" applyFont="1" applyFill="1" applyBorder="1" applyAlignment="1" applyProtection="1">
      <alignment vertical="top" wrapText="1"/>
    </xf>
    <xf numFmtId="0" fontId="1" fillId="0" borderId="3"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top" wrapText="1"/>
    </xf>
    <xf numFmtId="44" fontId="25" fillId="2" borderId="3" xfId="1" applyFont="1" applyFill="1" applyBorder="1" applyAlignment="1" applyProtection="1">
      <alignment horizontal="left" vertical="center" wrapText="1"/>
    </xf>
    <xf numFmtId="44" fontId="25" fillId="2" borderId="4" xfId="1" applyFont="1" applyFill="1" applyBorder="1" applyAlignment="1" applyProtection="1">
      <alignment horizontal="left" vertical="center" wrapText="1"/>
    </xf>
    <xf numFmtId="0" fontId="28" fillId="0" borderId="3" xfId="0" applyFont="1" applyFill="1" applyBorder="1" applyAlignment="1" applyProtection="1">
      <alignment horizontal="left" vertical="top" wrapText="1"/>
      <protection locked="0"/>
    </xf>
    <xf numFmtId="165" fontId="32" fillId="0" borderId="0" xfId="0" applyNumberFormat="1" applyFont="1" applyBorder="1" applyAlignment="1">
      <alignment horizontal="right" vertical="center" wrapText="1"/>
    </xf>
    <xf numFmtId="0" fontId="32" fillId="0" borderId="0" xfId="0" applyFont="1" applyBorder="1" applyAlignment="1">
      <alignment horizontal="right" vertical="center" wrapText="1"/>
    </xf>
    <xf numFmtId="165" fontId="32" fillId="3" borderId="0" xfId="0" applyNumberFormat="1" applyFont="1" applyFill="1" applyBorder="1" applyAlignment="1">
      <alignment horizontal="right" vertical="center" wrapText="1"/>
    </xf>
    <xf numFmtId="166" fontId="32" fillId="0" borderId="0" xfId="0" applyNumberFormat="1" applyFont="1" applyBorder="1" applyAlignment="1">
      <alignment horizontal="right" vertical="center" wrapText="1"/>
    </xf>
    <xf numFmtId="165" fontId="34" fillId="0" borderId="0" xfId="1" applyNumberFormat="1" applyFont="1" applyFill="1" applyBorder="1" applyAlignment="1" applyProtection="1">
      <alignment horizontal="right" vertical="center" wrapText="1"/>
    </xf>
    <xf numFmtId="165" fontId="33" fillId="0" borderId="0" xfId="1" applyNumberFormat="1" applyFont="1" applyFill="1" applyBorder="1" applyAlignment="1" applyProtection="1">
      <alignment horizontal="right" vertical="center" wrapText="1"/>
    </xf>
    <xf numFmtId="9" fontId="32" fillId="0" borderId="0" xfId="2" applyFont="1" applyBorder="1" applyAlignment="1">
      <alignment horizontal="right" vertical="center" wrapText="1"/>
    </xf>
    <xf numFmtId="165" fontId="34" fillId="3" borderId="0" xfId="0" applyNumberFormat="1" applyFont="1" applyFill="1" applyBorder="1" applyAlignment="1" applyProtection="1">
      <alignment horizontal="right" vertical="center" wrapText="1"/>
      <protection locked="0"/>
    </xf>
    <xf numFmtId="164" fontId="32" fillId="0" borderId="0" xfId="0" applyNumberFormat="1" applyFont="1" applyBorder="1" applyAlignment="1">
      <alignment horizontal="right" vertical="center" wrapText="1"/>
    </xf>
    <xf numFmtId="165" fontId="33" fillId="0" borderId="0" xfId="0" applyNumberFormat="1" applyFont="1" applyFill="1" applyBorder="1" applyAlignment="1">
      <alignment horizontal="right" vertical="center" wrapText="1"/>
    </xf>
    <xf numFmtId="165" fontId="33" fillId="3" borderId="0" xfId="0" applyNumberFormat="1" applyFont="1" applyFill="1" applyBorder="1" applyAlignment="1">
      <alignment horizontal="right" vertical="center" wrapText="1"/>
    </xf>
    <xf numFmtId="165" fontId="32" fillId="0" borderId="0" xfId="0" applyNumberFormat="1" applyFont="1" applyFill="1" applyBorder="1" applyAlignment="1">
      <alignment horizontal="right" vertical="center" wrapText="1"/>
    </xf>
    <xf numFmtId="0" fontId="32" fillId="0" borderId="0" xfId="0" applyFont="1" applyFill="1" applyBorder="1" applyAlignment="1">
      <alignment horizontal="right" vertical="center" wrapText="1"/>
    </xf>
    <xf numFmtId="165" fontId="24" fillId="9" borderId="3" xfId="0" applyNumberFormat="1" applyFont="1" applyFill="1" applyBorder="1" applyAlignment="1" applyProtection="1">
      <alignment horizontal="center" vertical="center" wrapText="1"/>
    </xf>
    <xf numFmtId="165" fontId="35" fillId="0" borderId="0" xfId="0" applyNumberFormat="1" applyFont="1" applyBorder="1" applyAlignment="1">
      <alignment horizontal="right" vertical="center" wrapText="1"/>
    </xf>
    <xf numFmtId="0" fontId="35" fillId="0" borderId="0" xfId="0" applyFont="1" applyBorder="1" applyAlignment="1">
      <alignment horizontal="right" vertical="center" wrapText="1"/>
    </xf>
    <xf numFmtId="165" fontId="35" fillId="3" borderId="0" xfId="0" applyNumberFormat="1" applyFont="1" applyFill="1" applyBorder="1" applyAlignment="1">
      <alignment horizontal="right" vertical="center" wrapText="1"/>
    </xf>
    <xf numFmtId="165" fontId="24" fillId="9" borderId="4" xfId="0" applyNumberFormat="1" applyFont="1" applyFill="1" applyBorder="1" applyAlignment="1" applyProtection="1">
      <alignment horizontal="centerContinuous" vertical="center" wrapText="1"/>
    </xf>
    <xf numFmtId="165" fontId="35" fillId="9" borderId="1" xfId="0" applyNumberFormat="1" applyFont="1" applyFill="1" applyBorder="1" applyAlignment="1">
      <alignment horizontal="centerContinuous" vertical="center" wrapText="1"/>
    </xf>
    <xf numFmtId="0" fontId="35" fillId="9" borderId="1" xfId="0" applyFont="1" applyFill="1" applyBorder="1" applyAlignment="1">
      <alignment horizontal="centerContinuous" vertical="center" wrapText="1"/>
    </xf>
    <xf numFmtId="0" fontId="35" fillId="9" borderId="2" xfId="0" applyFont="1" applyFill="1" applyBorder="1" applyAlignment="1">
      <alignment horizontal="centerContinuous" vertical="center" wrapText="1"/>
    </xf>
    <xf numFmtId="49" fontId="1" fillId="3" borderId="4" xfId="1" applyNumberFormat="1" applyFont="1" applyFill="1" applyBorder="1" applyAlignment="1" applyProtection="1">
      <alignment horizontal="left" wrapText="1"/>
      <protection locked="0"/>
    </xf>
    <xf numFmtId="165" fontId="22" fillId="9" borderId="3" xfId="0" applyNumberFormat="1" applyFont="1" applyFill="1" applyBorder="1" applyAlignment="1" applyProtection="1">
      <alignment horizontal="center" vertical="center" wrapText="1"/>
    </xf>
    <xf numFmtId="44" fontId="33" fillId="0" borderId="0" xfId="1" applyFont="1" applyFill="1" applyBorder="1" applyAlignment="1" applyProtection="1">
      <alignment horizontal="right" vertical="center" wrapText="1"/>
    </xf>
    <xf numFmtId="9" fontId="32" fillId="0" borderId="57" xfId="2" applyFont="1" applyBorder="1" applyAlignment="1">
      <alignment horizontal="right" vertical="center" wrapText="1"/>
    </xf>
    <xf numFmtId="165" fontId="32" fillId="0" borderId="0" xfId="0" applyNumberFormat="1" applyFont="1" applyAlignment="1">
      <alignment horizontal="right" vertical="center" wrapText="1"/>
    </xf>
    <xf numFmtId="165" fontId="36" fillId="10" borderId="3" xfId="0" applyNumberFormat="1" applyFont="1" applyFill="1" applyBorder="1" applyAlignment="1">
      <alignment horizontal="center" vertical="center" wrapText="1"/>
    </xf>
    <xf numFmtId="165" fontId="32" fillId="0" borderId="57" xfId="0" applyNumberFormat="1" applyFont="1" applyBorder="1" applyAlignment="1">
      <alignment vertical="center" wrapText="1"/>
    </xf>
    <xf numFmtId="44" fontId="4" fillId="2" borderId="16" xfId="1" applyFont="1" applyFill="1" applyBorder="1" applyAlignment="1">
      <alignment horizontal="right" vertical="center" wrapText="1"/>
    </xf>
    <xf numFmtId="9" fontId="4" fillId="2" borderId="14" xfId="2" applyFont="1" applyFill="1" applyBorder="1" applyAlignment="1">
      <alignment horizontal="right" wrapText="1"/>
    </xf>
    <xf numFmtId="44" fontId="3" fillId="2" borderId="28" xfId="0" applyNumberFormat="1" applyFont="1" applyFill="1" applyBorder="1" applyAlignment="1">
      <alignment horizontal="right" vertical="center" wrapText="1"/>
    </xf>
    <xf numFmtId="0" fontId="0" fillId="2" borderId="12" xfId="0" applyFont="1" applyFill="1" applyBorder="1" applyAlignment="1">
      <alignment horizontal="right" wrapText="1"/>
    </xf>
    <xf numFmtId="165" fontId="37" fillId="0" borderId="0" xfId="1" applyNumberFormat="1" applyFont="1" applyFill="1" applyBorder="1" applyAlignment="1" applyProtection="1">
      <alignment horizontal="right" vertical="center" wrapText="1"/>
    </xf>
    <xf numFmtId="0" fontId="3" fillId="0" borderId="0" xfId="0" applyFont="1" applyFill="1" applyBorder="1" applyAlignment="1">
      <alignment vertical="center" wrapText="1"/>
    </xf>
    <xf numFmtId="0" fontId="38" fillId="0" borderId="0" xfId="0" applyFont="1" applyBorder="1" applyAlignment="1">
      <alignment horizontal="right" vertical="center" wrapText="1"/>
    </xf>
    <xf numFmtId="0" fontId="39" fillId="3" borderId="0" xfId="0" applyFont="1" applyFill="1" applyBorder="1" applyAlignment="1" applyProtection="1">
      <alignment horizontal="left" vertical="center" wrapText="1"/>
      <protection locked="0"/>
    </xf>
    <xf numFmtId="0" fontId="40" fillId="3" borderId="0" xfId="0" applyFont="1" applyFill="1" applyBorder="1" applyAlignment="1" applyProtection="1">
      <alignment horizontal="left" vertical="center" wrapText="1"/>
    </xf>
    <xf numFmtId="0" fontId="41" fillId="2" borderId="3" xfId="0" applyFont="1" applyFill="1" applyBorder="1" applyAlignment="1" applyProtection="1">
      <alignment horizontal="left" vertical="center" wrapText="1"/>
    </xf>
    <xf numFmtId="0" fontId="1" fillId="3" borderId="4" xfId="0" applyFont="1" applyFill="1" applyBorder="1" applyAlignment="1" applyProtection="1">
      <alignment horizontal="left" vertical="center" wrapText="1"/>
      <protection locked="0"/>
    </xf>
    <xf numFmtId="165" fontId="33" fillId="0" borderId="4" xfId="1" applyNumberFormat="1" applyFont="1" applyFill="1" applyBorder="1" applyAlignment="1" applyProtection="1">
      <alignment horizontal="right" vertical="center" wrapText="1"/>
    </xf>
    <xf numFmtId="165" fontId="33" fillId="0" borderId="1" xfId="1" applyNumberFormat="1" applyFont="1" applyFill="1" applyBorder="1" applyAlignment="1" applyProtection="1">
      <alignment horizontal="right" vertical="center" wrapText="1"/>
    </xf>
    <xf numFmtId="165" fontId="32" fillId="0" borderId="1" xfId="0" applyNumberFormat="1" applyFont="1" applyBorder="1" applyAlignment="1">
      <alignment horizontal="right" vertical="center" wrapText="1"/>
    </xf>
    <xf numFmtId="9" fontId="32" fillId="0" borderId="2" xfId="2" applyFont="1" applyBorder="1" applyAlignment="1">
      <alignment horizontal="right" vertical="center" wrapText="1"/>
    </xf>
    <xf numFmtId="9" fontId="32" fillId="0" borderId="0" xfId="2" applyFont="1" applyFill="1" applyBorder="1" applyAlignment="1">
      <alignment horizontal="right" vertical="center" wrapText="1"/>
    </xf>
    <xf numFmtId="0" fontId="3" fillId="2" borderId="17" xfId="0" applyFont="1" applyFill="1" applyBorder="1" applyAlignment="1" applyProtection="1">
      <alignment horizontal="centerContinuous" vertical="center"/>
    </xf>
    <xf numFmtId="165" fontId="32" fillId="2" borderId="15" xfId="0" applyNumberFormat="1" applyFont="1" applyFill="1" applyBorder="1" applyAlignment="1">
      <alignment horizontal="centerContinuous" vertical="center"/>
    </xf>
    <xf numFmtId="0" fontId="32" fillId="2" borderId="18" xfId="0" applyFont="1" applyFill="1" applyBorder="1" applyAlignment="1">
      <alignment horizontal="centerContinuous" vertical="center"/>
    </xf>
    <xf numFmtId="165" fontId="42" fillId="2" borderId="8" xfId="0" applyNumberFormat="1" applyFont="1" applyFill="1" applyBorder="1" applyAlignment="1">
      <alignment horizontal="right" vertical="center" wrapText="1"/>
    </xf>
    <xf numFmtId="165" fontId="42" fillId="2" borderId="12" xfId="0" applyNumberFormat="1" applyFont="1" applyFill="1" applyBorder="1" applyAlignment="1">
      <alignment horizontal="right" vertical="center" wrapText="1"/>
    </xf>
    <xf numFmtId="0" fontId="1" fillId="3" borderId="3" xfId="0" applyFont="1" applyFill="1" applyBorder="1" applyAlignment="1" applyProtection="1">
      <alignment horizontal="left" vertical="center" wrapText="1"/>
      <protection locked="0"/>
    </xf>
    <xf numFmtId="0" fontId="30" fillId="0" borderId="3" xfId="0" applyFont="1" applyBorder="1" applyAlignment="1" applyProtection="1">
      <alignment horizontal="left" vertical="top" wrapText="1"/>
      <protection locked="0"/>
    </xf>
    <xf numFmtId="44" fontId="30" fillId="0" borderId="3" xfId="1" applyNumberFormat="1" applyFont="1" applyBorder="1" applyAlignment="1" applyProtection="1">
      <alignment horizontal="left" vertical="center" wrapText="1"/>
      <protection locked="0"/>
    </xf>
    <xf numFmtId="44" fontId="30" fillId="2" borderId="3" xfId="1" applyNumberFormat="1" applyFont="1" applyFill="1" applyBorder="1" applyAlignment="1" applyProtection="1">
      <alignment horizontal="left" vertical="center" wrapText="1"/>
    </xf>
    <xf numFmtId="9" fontId="30" fillId="0" borderId="3" xfId="2" applyFont="1" applyBorder="1" applyAlignment="1" applyProtection="1">
      <alignment horizontal="left" vertical="center" wrapText="1"/>
      <protection locked="0"/>
    </xf>
    <xf numFmtId="44" fontId="30" fillId="0" borderId="3" xfId="1" applyFont="1" applyBorder="1" applyAlignment="1" applyProtection="1">
      <alignment horizontal="left" vertical="center" wrapText="1"/>
      <protection locked="0"/>
    </xf>
    <xf numFmtId="49" fontId="30" fillId="0" borderId="3" xfId="1" applyNumberFormat="1" applyFont="1" applyBorder="1" applyAlignment="1" applyProtection="1">
      <alignment horizontal="left" vertical="top" wrapText="1"/>
      <protection locked="0"/>
    </xf>
    <xf numFmtId="49" fontId="30" fillId="0" borderId="3" xfId="1" applyNumberFormat="1" applyFont="1" applyBorder="1" applyAlignment="1" applyProtection="1">
      <alignment horizontal="left" wrapText="1"/>
      <protection locked="0"/>
    </xf>
    <xf numFmtId="0" fontId="30" fillId="3" borderId="3" xfId="0" applyFont="1" applyFill="1" applyBorder="1" applyAlignment="1" applyProtection="1">
      <alignment horizontal="left" vertical="top" wrapText="1"/>
      <protection locked="0"/>
    </xf>
    <xf numFmtId="44" fontId="30" fillId="3" borderId="3" xfId="1" applyNumberFormat="1" applyFont="1" applyFill="1" applyBorder="1" applyAlignment="1" applyProtection="1">
      <alignment horizontal="left" vertical="center" wrapText="1"/>
      <protection locked="0"/>
    </xf>
    <xf numFmtId="9" fontId="30" fillId="3" borderId="3" xfId="2" applyFont="1" applyFill="1" applyBorder="1" applyAlignment="1" applyProtection="1">
      <alignment horizontal="left" vertical="center" wrapText="1"/>
      <protection locked="0"/>
    </xf>
    <xf numFmtId="49" fontId="30" fillId="3" borderId="3" xfId="1" applyNumberFormat="1" applyFont="1" applyFill="1" applyBorder="1" applyAlignment="1" applyProtection="1">
      <alignment horizontal="left" wrapText="1"/>
      <protection locked="0"/>
    </xf>
    <xf numFmtId="0" fontId="43" fillId="2" borderId="3" xfId="0" applyFont="1" applyFill="1" applyBorder="1" applyAlignment="1" applyProtection="1">
      <alignment horizontal="left" vertical="center" wrapText="1"/>
    </xf>
    <xf numFmtId="44" fontId="43" fillId="2" borderId="3" xfId="1" applyNumberFormat="1" applyFont="1" applyFill="1" applyBorder="1" applyAlignment="1" applyProtection="1">
      <alignment horizontal="left" vertical="center" wrapText="1"/>
    </xf>
    <xf numFmtId="44" fontId="43" fillId="2" borderId="3" xfId="1" applyFont="1" applyFill="1" applyBorder="1" applyAlignment="1" applyProtection="1">
      <alignment horizontal="left" vertical="center" wrapText="1"/>
    </xf>
    <xf numFmtId="49" fontId="30" fillId="3" borderId="4" xfId="1" applyNumberFormat="1" applyFont="1" applyFill="1" applyBorder="1" applyAlignment="1" applyProtection="1">
      <alignment horizontal="left" wrapText="1"/>
      <protection locked="0"/>
    </xf>
    <xf numFmtId="49" fontId="30" fillId="0" borderId="3" xfId="1" applyNumberFormat="1" applyFont="1" applyFill="1" applyBorder="1" applyAlignment="1" applyProtection="1">
      <alignment horizontal="left" vertical="top" wrapText="1"/>
      <protection locked="0"/>
    </xf>
    <xf numFmtId="44" fontId="43" fillId="2" borderId="5" xfId="1" applyNumberFormat="1" applyFont="1" applyFill="1" applyBorder="1" applyAlignment="1" applyProtection="1">
      <alignment horizontal="left" vertical="center" wrapText="1"/>
    </xf>
    <xf numFmtId="44" fontId="25" fillId="2" borderId="40" xfId="1" applyFont="1" applyFill="1" applyBorder="1" applyAlignment="1" applyProtection="1">
      <alignment horizontal="left" vertical="center" wrapText="1"/>
    </xf>
    <xf numFmtId="9" fontId="25" fillId="3" borderId="31" xfId="2" applyFont="1" applyFill="1" applyBorder="1" applyAlignment="1" applyProtection="1">
      <alignment horizontal="left" vertical="center" wrapText="1"/>
      <protection locked="0"/>
    </xf>
    <xf numFmtId="0" fontId="44" fillId="2" borderId="3" xfId="0" applyFont="1" applyFill="1" applyBorder="1" applyAlignment="1" applyProtection="1">
      <alignment horizontal="left" vertical="center" wrapText="1"/>
    </xf>
    <xf numFmtId="165" fontId="35" fillId="0" borderId="0" xfId="1" applyNumberFormat="1" applyFont="1" applyBorder="1" applyAlignment="1">
      <alignment wrapText="1"/>
    </xf>
    <xf numFmtId="165" fontId="35" fillId="0" borderId="0" xfId="0" applyNumberFormat="1" applyFont="1" applyBorder="1" applyAlignment="1">
      <alignment wrapText="1"/>
    </xf>
    <xf numFmtId="9" fontId="35" fillId="0" borderId="0" xfId="2" applyFont="1" applyBorder="1" applyAlignment="1">
      <alignment horizontal="right" wrapText="1"/>
    </xf>
    <xf numFmtId="9" fontId="36" fillId="10" borderId="3" xfId="2" applyFont="1" applyFill="1" applyBorder="1" applyAlignment="1">
      <alignment horizontal="center" vertical="center" wrapText="1"/>
    </xf>
    <xf numFmtId="9" fontId="22" fillId="9" borderId="3" xfId="2"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165" fontId="30" fillId="0" borderId="9" xfId="0" applyNumberFormat="1" applyFont="1" applyFill="1" applyBorder="1" applyAlignment="1">
      <alignment horizontal="center" vertical="center" wrapText="1"/>
    </xf>
    <xf numFmtId="9" fontId="4" fillId="0" borderId="14" xfId="2" applyFont="1" applyFill="1" applyBorder="1" applyAlignment="1" applyProtection="1">
      <alignment horizontal="center" vertical="center" wrapText="1"/>
    </xf>
    <xf numFmtId="49" fontId="29" fillId="0" borderId="3" xfId="1" applyNumberFormat="1"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center" wrapText="1"/>
      <protection locked="0"/>
    </xf>
    <xf numFmtId="44" fontId="1" fillId="0" borderId="3" xfId="1" applyFont="1" applyFill="1" applyBorder="1" applyAlignment="1" applyProtection="1">
      <alignment horizontal="left" vertical="center" wrapText="1"/>
    </xf>
    <xf numFmtId="0" fontId="28" fillId="0" borderId="0" xfId="0" applyFont="1" applyFill="1" applyAlignment="1" applyProtection="1">
      <alignment horizontal="center" vertical="top" wrapText="1"/>
      <protection locked="0"/>
    </xf>
    <xf numFmtId="0" fontId="0" fillId="0" borderId="0" xfId="0" applyFont="1" applyBorder="1" applyAlignment="1" applyProtection="1">
      <alignment horizontal="center" vertical="top" wrapText="1"/>
      <protection locked="0"/>
    </xf>
    <xf numFmtId="0" fontId="3" fillId="2" borderId="3"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center" vertical="center" wrapText="1"/>
    </xf>
    <xf numFmtId="0" fontId="30" fillId="2" borderId="3" xfId="0" applyFont="1" applyFill="1" applyBorder="1" applyAlignment="1" applyProtection="1">
      <alignment horizontal="center" vertical="center" wrapText="1"/>
    </xf>
    <xf numFmtId="0" fontId="23" fillId="3" borderId="3" xfId="0" applyFont="1" applyFill="1" applyBorder="1" applyAlignment="1" applyProtection="1">
      <alignment horizontal="center" vertical="center" wrapText="1"/>
      <protection locked="0"/>
    </xf>
    <xf numFmtId="0" fontId="46" fillId="10" borderId="3" xfId="0" applyFont="1" applyFill="1" applyBorder="1" applyAlignment="1" applyProtection="1">
      <alignment horizontal="center" vertical="center" wrapText="1"/>
      <protection locked="0"/>
    </xf>
    <xf numFmtId="0" fontId="44" fillId="2" borderId="3" xfId="0" applyFont="1" applyFill="1" applyBorder="1" applyAlignment="1" applyProtection="1">
      <alignment horizontal="center" vertical="center" wrapText="1"/>
    </xf>
    <xf numFmtId="0" fontId="1" fillId="2" borderId="3" xfId="0" applyFont="1" applyFill="1" applyBorder="1" applyAlignment="1" applyProtection="1">
      <alignment horizontal="center" vertical="top" wrapText="1"/>
    </xf>
    <xf numFmtId="0" fontId="1" fillId="2" borderId="4" xfId="0" applyFont="1" applyFill="1" applyBorder="1" applyAlignment="1" applyProtection="1">
      <alignment horizontal="center" vertical="top" wrapText="1"/>
    </xf>
    <xf numFmtId="165" fontId="33" fillId="0" borderId="0" xfId="1" applyNumberFormat="1" applyFont="1" applyFill="1" applyBorder="1" applyAlignment="1" applyProtection="1">
      <alignment horizontal="left" vertical="top"/>
    </xf>
    <xf numFmtId="0" fontId="0" fillId="0" borderId="0" xfId="0" applyFont="1" applyBorder="1" applyAlignment="1">
      <alignment horizontal="left" vertical="top" wrapText="1"/>
    </xf>
    <xf numFmtId="44" fontId="33" fillId="0" borderId="0" xfId="1" applyFont="1" applyFill="1" applyBorder="1" applyAlignment="1" applyProtection="1">
      <alignment horizontal="left" vertical="top"/>
    </xf>
    <xf numFmtId="0" fontId="0" fillId="0" borderId="0" xfId="0" applyFont="1" applyBorder="1" applyAlignment="1">
      <alignment horizontal="right" vertical="top" wrapText="1"/>
    </xf>
    <xf numFmtId="0" fontId="35" fillId="0" borderId="0" xfId="0" applyFont="1" applyBorder="1" applyAlignment="1">
      <alignment horizontal="right" vertical="top" wrapText="1"/>
    </xf>
    <xf numFmtId="0" fontId="0" fillId="3" borderId="0" xfId="0" applyFont="1" applyFill="1" applyBorder="1" applyAlignment="1">
      <alignment horizontal="left" vertical="top" wrapText="1"/>
    </xf>
    <xf numFmtId="2" fontId="0" fillId="0" borderId="0" xfId="0" applyNumberFormat="1" applyFont="1" applyBorder="1" applyAlignment="1">
      <alignment horizontal="left" vertical="top" wrapText="1"/>
    </xf>
    <xf numFmtId="49" fontId="32" fillId="0" borderId="0" xfId="0" applyNumberFormat="1" applyFont="1" applyBorder="1" applyAlignment="1">
      <alignment horizontal="right" vertical="top" wrapText="1"/>
    </xf>
    <xf numFmtId="0" fontId="0" fillId="0" borderId="0" xfId="0" applyFont="1" applyFill="1" applyBorder="1" applyAlignment="1">
      <alignment horizontal="right" vertical="top" wrapText="1"/>
    </xf>
    <xf numFmtId="0" fontId="0" fillId="0" borderId="0" xfId="0" applyFont="1" applyFill="1" applyBorder="1" applyAlignment="1">
      <alignment horizontal="left" vertical="top" wrapText="1"/>
    </xf>
    <xf numFmtId="165" fontId="47" fillId="11" borderId="0" xfId="3" applyNumberFormat="1" applyFill="1" applyBorder="1" applyAlignment="1" applyProtection="1">
      <alignment horizontal="right" vertical="center" wrapText="1"/>
    </xf>
    <xf numFmtId="0" fontId="3" fillId="12" borderId="17" xfId="0" applyFont="1" applyFill="1" applyBorder="1" applyAlignment="1" applyProtection="1">
      <alignment horizontal="centerContinuous" vertical="center"/>
    </xf>
    <xf numFmtId="165" fontId="32" fillId="12" borderId="15" xfId="0" applyNumberFormat="1" applyFont="1" applyFill="1" applyBorder="1" applyAlignment="1">
      <alignment horizontal="centerContinuous" vertical="center"/>
    </xf>
    <xf numFmtId="0" fontId="32" fillId="12" borderId="18" xfId="0" applyFont="1" applyFill="1" applyBorder="1" applyAlignment="1">
      <alignment horizontal="centerContinuous" vertical="center"/>
    </xf>
    <xf numFmtId="165" fontId="42" fillId="12" borderId="8" xfId="0" applyNumberFormat="1" applyFont="1" applyFill="1" applyBorder="1" applyAlignment="1">
      <alignment horizontal="right" vertical="center" wrapText="1"/>
    </xf>
    <xf numFmtId="165" fontId="42" fillId="12" borderId="58" xfId="0" applyNumberFormat="1" applyFont="1" applyFill="1" applyBorder="1" applyAlignment="1">
      <alignment horizontal="right" vertical="center" wrapText="1"/>
    </xf>
    <xf numFmtId="9" fontId="22" fillId="9" borderId="59" xfId="2" applyFont="1" applyFill="1" applyBorder="1" applyAlignment="1" applyProtection="1">
      <alignment horizontal="center" vertical="center" wrapText="1"/>
    </xf>
    <xf numFmtId="9" fontId="36" fillId="10" borderId="59" xfId="2" applyFont="1" applyFill="1" applyBorder="1" applyAlignment="1">
      <alignment horizontal="center" vertical="center" wrapText="1"/>
    </xf>
    <xf numFmtId="9" fontId="4" fillId="0" borderId="60" xfId="2" applyFont="1" applyFill="1" applyBorder="1" applyAlignment="1" applyProtection="1">
      <alignment horizontal="center" vertical="center" wrapText="1"/>
    </xf>
    <xf numFmtId="0" fontId="3" fillId="0" borderId="4"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top" wrapText="1"/>
      <protection locked="0"/>
    </xf>
    <xf numFmtId="0" fontId="3" fillId="0" borderId="2"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3" fillId="2" borderId="28" xfId="0" applyFont="1" applyFill="1" applyBorder="1" applyAlignment="1" applyProtection="1">
      <alignment horizontal="left" vertical="center" wrapText="1"/>
    </xf>
    <xf numFmtId="0" fontId="3" fillId="2" borderId="30" xfId="0" applyFont="1" applyFill="1" applyBorder="1" applyAlignment="1" applyProtection="1">
      <alignment horizontal="left" vertical="center" wrapText="1"/>
    </xf>
    <xf numFmtId="0" fontId="3" fillId="2" borderId="37" xfId="0" applyFont="1" applyFill="1" applyBorder="1" applyAlignment="1" applyProtection="1">
      <alignment horizontal="left" vertical="center" wrapText="1"/>
    </xf>
    <xf numFmtId="0" fontId="3" fillId="2" borderId="16" xfId="0" applyFont="1" applyFill="1" applyBorder="1" applyAlignment="1" applyProtection="1">
      <alignment horizontal="left" vertical="center" wrapText="1"/>
    </xf>
    <xf numFmtId="0" fontId="0" fillId="5" borderId="12" xfId="0" applyFont="1" applyFill="1" applyBorder="1" applyAlignment="1" applyProtection="1">
      <alignment horizontal="left" vertical="center" wrapText="1"/>
    </xf>
    <xf numFmtId="0" fontId="0" fillId="5" borderId="14" xfId="0" applyFont="1" applyFill="1" applyBorder="1" applyAlignment="1" applyProtection="1">
      <alignment horizontal="left" vertical="center" wrapText="1"/>
    </xf>
    <xf numFmtId="0" fontId="1" fillId="2" borderId="35"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44" fontId="3" fillId="2" borderId="31" xfId="1" applyFont="1" applyFill="1" applyBorder="1" applyAlignment="1" applyProtection="1">
      <alignment horizontal="left" vertical="center" wrapText="1"/>
    </xf>
    <xf numFmtId="44" fontId="3" fillId="2" borderId="38" xfId="1"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39" xfId="0" applyFont="1" applyFill="1" applyBorder="1" applyAlignment="1" applyProtection="1">
      <alignment horizontal="left" vertical="center" wrapText="1"/>
    </xf>
    <xf numFmtId="0" fontId="3" fillId="2" borderId="31" xfId="0" applyFont="1" applyFill="1" applyBorder="1" applyAlignment="1" applyProtection="1">
      <alignment horizontal="left" vertical="center" wrapText="1"/>
    </xf>
    <xf numFmtId="0" fontId="3" fillId="2" borderId="38"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wrapText="1"/>
    </xf>
    <xf numFmtId="0" fontId="4" fillId="2" borderId="36" xfId="0" applyFont="1" applyFill="1" applyBorder="1" applyAlignment="1" applyProtection="1">
      <alignment horizontal="left" vertical="center" wrapText="1"/>
    </xf>
    <xf numFmtId="0" fontId="3" fillId="4" borderId="46" xfId="0" applyFont="1" applyFill="1" applyBorder="1" applyAlignment="1" applyProtection="1">
      <alignment horizontal="left" vertical="center" wrapText="1"/>
    </xf>
    <xf numFmtId="0" fontId="3" fillId="4" borderId="47" xfId="0" applyFont="1" applyFill="1" applyBorder="1" applyAlignment="1" applyProtection="1">
      <alignment horizontal="left" vertical="center" wrapText="1"/>
    </xf>
    <xf numFmtId="0" fontId="3" fillId="4" borderId="48" xfId="0" applyFont="1" applyFill="1" applyBorder="1" applyAlignment="1" applyProtection="1">
      <alignment horizontal="left" vertical="center" wrapText="1"/>
    </xf>
    <xf numFmtId="0" fontId="43" fillId="3" borderId="4" xfId="0" applyFont="1" applyFill="1" applyBorder="1" applyAlignment="1" applyProtection="1">
      <alignment horizontal="center" vertical="top" wrapText="1"/>
      <protection locked="0"/>
    </xf>
    <xf numFmtId="0" fontId="43" fillId="3" borderId="1" xfId="0" applyFont="1" applyFill="1" applyBorder="1" applyAlignment="1" applyProtection="1">
      <alignment horizontal="center" vertical="top" wrapText="1"/>
      <protection locked="0"/>
    </xf>
    <xf numFmtId="0" fontId="43" fillId="3" borderId="2" xfId="0" applyFont="1" applyFill="1" applyBorder="1" applyAlignment="1" applyProtection="1">
      <alignment horizontal="center" vertical="top" wrapText="1"/>
      <protection locked="0"/>
    </xf>
    <xf numFmtId="0" fontId="3" fillId="3" borderId="4" xfId="0" applyNumberFormat="1" applyFont="1" applyFill="1" applyBorder="1" applyAlignment="1" applyProtection="1">
      <alignment horizontal="center" vertical="top" wrapText="1"/>
      <protection locked="0"/>
    </xf>
    <xf numFmtId="0" fontId="3" fillId="3" borderId="1" xfId="0" applyNumberFormat="1" applyFont="1" applyFill="1" applyBorder="1" applyAlignment="1" applyProtection="1">
      <alignment horizontal="center" vertical="top" wrapText="1"/>
      <protection locked="0"/>
    </xf>
    <xf numFmtId="0" fontId="3" fillId="3" borderId="2" xfId="0" applyNumberFormat="1" applyFont="1" applyFill="1" applyBorder="1" applyAlignment="1" applyProtection="1">
      <alignment horizontal="center" vertical="top" wrapText="1"/>
      <protection locked="0"/>
    </xf>
    <xf numFmtId="0" fontId="3" fillId="3" borderId="4" xfId="0" applyFont="1" applyFill="1" applyBorder="1" applyAlignment="1" applyProtection="1">
      <alignment horizontal="center" vertical="top" wrapText="1"/>
      <protection locked="0"/>
    </xf>
    <xf numFmtId="0" fontId="3" fillId="3" borderId="1" xfId="0" applyFont="1" applyFill="1" applyBorder="1" applyAlignment="1" applyProtection="1">
      <alignment horizontal="center" vertical="top" wrapText="1"/>
      <protection locked="0"/>
    </xf>
    <xf numFmtId="0" fontId="3" fillId="3" borderId="2" xfId="0" applyFont="1" applyFill="1" applyBorder="1" applyAlignment="1" applyProtection="1">
      <alignment horizontal="center" vertical="top" wrapText="1"/>
      <protection locked="0"/>
    </xf>
    <xf numFmtId="0" fontId="43" fillId="0" borderId="4" xfId="0" applyFont="1" applyFill="1" applyBorder="1" applyAlignment="1" applyProtection="1">
      <alignment horizontal="center" vertical="top" wrapText="1"/>
      <protection locked="0"/>
    </xf>
    <xf numFmtId="0" fontId="43" fillId="0" borderId="1" xfId="0" applyFont="1" applyFill="1" applyBorder="1" applyAlignment="1" applyProtection="1">
      <alignment horizontal="center" vertical="top" wrapText="1"/>
      <protection locked="0"/>
    </xf>
    <xf numFmtId="0" fontId="43" fillId="0" borderId="2" xfId="0" applyFont="1" applyFill="1" applyBorder="1" applyAlignment="1" applyProtection="1">
      <alignment horizontal="center" vertical="top" wrapText="1"/>
      <protection locked="0"/>
    </xf>
    <xf numFmtId="0" fontId="19" fillId="0" borderId="0" xfId="0" applyFont="1" applyBorder="1" applyAlignment="1">
      <alignment horizontal="left" vertical="center"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49" fontId="3" fillId="3" borderId="3" xfId="0" applyNumberFormat="1" applyFont="1" applyFill="1" applyBorder="1" applyAlignment="1" applyProtection="1">
      <alignment horizontal="center" vertical="top" wrapText="1"/>
      <protection locked="0"/>
    </xf>
    <xf numFmtId="44" fontId="3" fillId="3" borderId="3" xfId="1" applyFont="1" applyFill="1" applyBorder="1" applyAlignment="1" applyProtection="1">
      <alignment horizontal="center" vertical="top" wrapText="1"/>
      <protection locked="0"/>
    </xf>
    <xf numFmtId="49" fontId="3" fillId="3" borderId="4" xfId="0" applyNumberFormat="1" applyFont="1" applyFill="1" applyBorder="1" applyAlignment="1" applyProtection="1">
      <alignment horizontal="center" vertical="top" wrapText="1"/>
      <protection locked="0"/>
    </xf>
    <xf numFmtId="49" fontId="3" fillId="3" borderId="1" xfId="0" applyNumberFormat="1" applyFont="1" applyFill="1" applyBorder="1" applyAlignment="1" applyProtection="1">
      <alignment horizontal="center" vertical="top" wrapText="1"/>
      <protection locked="0"/>
    </xf>
    <xf numFmtId="49" fontId="3" fillId="3" borderId="2" xfId="0" applyNumberFormat="1" applyFont="1" applyFill="1" applyBorder="1" applyAlignment="1" applyProtection="1">
      <alignment horizontal="center" vertical="top" wrapText="1"/>
      <protection locked="0"/>
    </xf>
    <xf numFmtId="0" fontId="5" fillId="6" borderId="19" xfId="0" applyFont="1" applyFill="1" applyBorder="1" applyAlignment="1">
      <alignment horizontal="left" wrapText="1"/>
    </xf>
    <xf numFmtId="0" fontId="5" fillId="6" borderId="25" xfId="0" applyFont="1" applyFill="1" applyBorder="1" applyAlignment="1">
      <alignment horizontal="left" wrapText="1"/>
    </xf>
    <xf numFmtId="44" fontId="5" fillId="6" borderId="25" xfId="1" applyFont="1" applyFill="1" applyBorder="1" applyAlignment="1">
      <alignment horizontal="left" wrapText="1"/>
    </xf>
    <xf numFmtId="0" fontId="5" fillId="6" borderId="20" xfId="0" applyFont="1" applyFill="1" applyBorder="1" applyAlignment="1">
      <alignment horizontal="left" wrapText="1"/>
    </xf>
    <xf numFmtId="0" fontId="3" fillId="0" borderId="4" xfId="0" quotePrefix="1" applyFont="1" applyFill="1" applyBorder="1" applyAlignment="1" applyProtection="1">
      <alignment horizontal="center" vertical="top" wrapText="1"/>
      <protection locked="0"/>
    </xf>
    <xf numFmtId="0" fontId="3" fillId="0" borderId="1" xfId="0" quotePrefix="1" applyFont="1" applyFill="1" applyBorder="1" applyAlignment="1" applyProtection="1">
      <alignment horizontal="center" vertical="top" wrapText="1"/>
      <protection locked="0"/>
    </xf>
    <xf numFmtId="0" fontId="3" fillId="0" borderId="2" xfId="0" quotePrefix="1" applyFont="1" applyFill="1" applyBorder="1" applyAlignment="1" applyProtection="1">
      <alignment horizontal="center" vertical="top"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0"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6" borderId="19" xfId="0" applyFont="1" applyFill="1" applyBorder="1" applyAlignment="1">
      <alignment horizontal="left" vertical="center" wrapText="1"/>
    </xf>
    <xf numFmtId="0" fontId="5" fillId="6" borderId="25" xfId="0" applyFont="1" applyFill="1" applyBorder="1" applyAlignment="1">
      <alignment horizontal="left" vertical="center" wrapText="1"/>
    </xf>
    <xf numFmtId="0" fontId="5" fillId="6" borderId="45" xfId="0" applyFont="1" applyFill="1" applyBorder="1" applyAlignment="1">
      <alignment horizontal="left"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19" fillId="0" borderId="0" xfId="0" applyFont="1" applyBorder="1" applyAlignment="1">
      <alignment horizontal="left" vertical="top" wrapText="1"/>
    </xf>
    <xf numFmtId="0" fontId="3" fillId="6" borderId="26" xfId="0" applyFont="1" applyFill="1" applyBorder="1" applyAlignment="1">
      <alignment horizontal="left" wrapText="1"/>
    </xf>
    <xf numFmtId="0" fontId="3" fillId="6" borderId="27" xfId="0" applyFont="1" applyFill="1" applyBorder="1" applyAlignment="1">
      <alignment horizontal="left" wrapText="1"/>
    </xf>
    <xf numFmtId="0" fontId="3" fillId="6" borderId="21" xfId="0" applyFont="1" applyFill="1" applyBorder="1" applyAlignment="1">
      <alignment horizontal="left"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44" fontId="4" fillId="2" borderId="49" xfId="0" applyNumberFormat="1" applyFont="1" applyFill="1" applyBorder="1" applyAlignment="1">
      <alignment horizontal="center"/>
    </xf>
    <xf numFmtId="44" fontId="4"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4" fillId="2" borderId="46" xfId="0" applyFont="1" applyFill="1" applyBorder="1" applyAlignment="1">
      <alignment horizontal="left"/>
    </xf>
    <xf numFmtId="0" fontId="4" fillId="2" borderId="47" xfId="0" applyFont="1" applyFill="1" applyBorder="1" applyAlignment="1">
      <alignment horizontal="left"/>
    </xf>
    <xf numFmtId="0" fontId="4" fillId="2" borderId="48" xfId="0" applyFont="1" applyFill="1" applyBorder="1" applyAlignment="1">
      <alignment horizontal="left"/>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cellXfs>
  <cellStyles count="4">
    <cellStyle name="Currency" xfId="1" builtinId="4"/>
    <cellStyle name="Hyperlink" xfId="3" builtinId="8"/>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9B9B"/>
      <color rgb="FFFF9797"/>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ohn_symons_undp_org/Documents/Budget/SSR%20Expert%20Atlas%20payroll%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gp035_4268433"/>
    </sheetNames>
    <sheetDataSet>
      <sheetData sheetId="0">
        <row r="31">
          <cell r="C31">
            <v>309324.38888873206</v>
          </cell>
        </row>
      </sheetData>
    </sheetDataSet>
  </externalBook>
</externalLink>
</file>

<file path=xl/persons/person.xml><?xml version="1.0" encoding="utf-8"?>
<personList xmlns="http://schemas.microsoft.com/office/spreadsheetml/2018/threadedcomments" xmlns:x="http://schemas.openxmlformats.org/spreadsheetml/2006/main">
  <person displayName="John Symons" id="{59AFF716-3354-4DB7-B691-6DDEF695CBCC}" userId="S::john.symons@undp.org::e0640810-d0a1-46dd-90e8-51cba913907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1" dT="2022-01-27T12:43:44.41" personId="{59AFF716-3354-4DB7-B691-6DDEF695CBCC}" id="{BA59772D-8FE3-4150-B2BF-13BBA8950641}">
    <text>UNDP Reported Expenditure from Atlas</text>
  </threadedComment>
  <threadedComment ref="L1" dT="2022-01-27T12:43:44.41" personId="{59AFF716-3354-4DB7-B691-6DDEF695CBCC}" id="{273B4FDF-3762-4D3B-92FC-7E4D50E658B1}">
    <text>OHCHR Reported Expenditure from Atlas</text>
  </threadedComment>
  <threadedComment ref="M1" dT="2022-01-27T12:43:44.41" personId="{59AFF716-3354-4DB7-B691-6DDEF695CBCC}" id="{8E6708A7-0AF6-44E5-8B8C-07FD6EBF4A3A}">
    <text>Total Reported Expenditure from Atlas</text>
  </threadedComment>
  <threadedComment ref="N1" dT="2022-01-27T12:43:44.41" personId="{59AFF716-3354-4DB7-B691-6DDEF695CBCC}" id="{60832728-DEA5-410F-AD8E-7A6D474878F5}">
    <text>NSSRP Budget (tranches 1 &amp; 2) less total reported expenditure in Atlas</text>
  </threadedComment>
  <threadedComment ref="K2" dT="2022-01-27T12:45:11.94" personId="{59AFF716-3354-4DB7-B691-6DDEF695CBCC}" id="{B4AF87BE-284E-4058-ADDA-7B8489DBC770}">
    <text>Total planned or committed UNDP expenditure from Column K</text>
  </threadedComment>
  <threadedComment ref="L2" dT="2022-01-27T12:45:31.93" personId="{59AFF716-3354-4DB7-B691-6DDEF695CBCC}" id="{F6354938-9968-448A-8D37-195672B91CA3}">
    <text>Total planned or committed OHCHR expenditure from Column L</text>
  </threadedComment>
  <threadedComment ref="M2" dT="2022-02-08T11:53:23.46" personId="{59AFF716-3354-4DB7-B691-6DDEF695CBCC}" id="{0E9FA665-BDCD-4FAC-9C1D-5F859633865F}">
    <text>Total planned or committed expenditure (UNDP + UN OHCHR)</text>
  </threadedComment>
  <threadedComment ref="N2" dT="2022-02-08T11:55:46.28" personId="{59AFF716-3354-4DB7-B691-6DDEF695CBCC}" id="{4A4ED863-47F2-416D-A95B-4944BF2A3057}">
    <text>Remaining [NSSRP Budget (tranches 1 &amp; 2) less planned or commited]</text>
  </threadedComment>
  <threadedComment ref="K18" dT="2022-01-27T12:36:17.28" personId="{59AFF716-3354-4DB7-B691-6DDEF695CBCC}" id="{C7643CC0-2A0B-4329-B3C5-11F6BA2CBF2F}">
    <text>NSP/S consultant, exact cost TBA after contract signed</text>
  </threadedComment>
  <threadedComment ref="C26" dT="2022-01-19T16:36:21.72" personId="{59AFF716-3354-4DB7-B691-6DDEF695CBCC}" id="{EF7F8D2B-8331-4EDA-872A-CF7D55000672}">
    <text>what assesment and costings?</text>
  </threadedComment>
  <threadedComment ref="C45" dT="2022-01-19T16:39:09.67" personId="{59AFF716-3354-4DB7-B691-6DDEF695CBCC}" id="{6E0C9969-D8CE-4135-AEF9-3C0569881821}">
    <text>Communication moved to output 4</text>
  </threadedComment>
  <threadedComment ref="C49" dT="2022-01-19T16:43:19.24" personId="{59AFF716-3354-4DB7-B691-6DDEF695CBCC}" id="{1914212E-5274-4838-8E14-B41B12B2D02A}">
    <text>Moved to Output 4</text>
  </threadedComment>
  <threadedComment ref="C50" dT="2022-01-19T16:52:35.40" personId="{59AFF716-3354-4DB7-B691-6DDEF695CBCC}" id="{FEECDFD7-4DAE-4B4E-BF65-0D583C51F89B}">
    <text>Moved to 4.3.3</text>
  </threadedComment>
  <threadedComment ref="C63" dT="2022-01-20T09:54:56.82" personId="{59AFF716-3354-4DB7-B691-6DDEF695CBCC}" id="{BC02D209-3C80-4374-85FA-3F63D306753B}">
    <text>Formerly Activity 3.4.2</text>
  </threadedComment>
  <threadedComment ref="C98" dT="2022-01-19T16:57:48.43" personId="{59AFF716-3354-4DB7-B691-6DDEF695CBCC}" id="{872E6EE7-6090-4419-A8A5-284B235D44DA}">
    <text>"Citizen participation" moved to Output 4, Consultation</text>
  </threadedComment>
  <threadedComment ref="C99" dT="2022-01-19T17:00:52.72" personId="{59AFF716-3354-4DB7-B691-6DDEF695CBCC}" id="{B1141D39-603D-4544-AF7E-068A017063FD}">
    <text>Constitution building removed from Output 3 (originally social engagement) because:
• it is reflected in PREGA Pillar 1: Accountable Governance, Effective Institutions, Social Cohesion and Inclusion, CPD Outputs 1.2 Constitution-making and the Omnibus submission,
• I do not believe it is directly relevant to the SSR project, and
• there are insufficient time and resources in the SSR project to do it justice.</text>
  </threadedComment>
  <threadedComment ref="C110" dT="2022-01-20T09:58:19.08" personId="{59AFF716-3354-4DB7-B691-6DDEF695CBCC}" id="{E667395E-C26D-4E76-8A4E-7D763F06B3A4}">
    <text>Moved to 4.1.1</text>
  </threadedComment>
  <threadedComment ref="C111" dT="2022-01-20T08:56:47.72" personId="{59AFF716-3354-4DB7-B691-6DDEF695CBCC}" id="{92CA7DF9-A49F-4B8E-B0F4-114C1CE7FB3A}">
    <text>Moved to 4.3.1 and combined with old activity 3.2.3</text>
  </threadedComment>
  <threadedComment ref="C112" dT="2022-01-20T08:56:52.33" personId="{59AFF716-3354-4DB7-B691-6DDEF695CBCC}" id="{38894A98-BC26-41B0-924E-909353698346}">
    <text>Moved to 4.3.1 and combined with old activity 3.2.2</text>
  </threadedComment>
  <threadedComment ref="C120" dT="2022-01-20T09:33:31.15" personId="{59AFF716-3354-4DB7-B691-6DDEF695CBCC}" id="{5CE8D68C-CE17-4531-9598-53F66987AC30}">
    <text>Same as 3.3.2 below (funding now combined)</text>
  </threadedComment>
  <threadedComment ref="C121" dT="2022-01-20T09:32:52.18" personId="{59AFF716-3354-4DB7-B691-6DDEF695CBCC}" id="{211C508D-37F7-4E84-8B9E-B18846FBDE67}">
    <text>Same as 3.3.1 above (funding now combined)</text>
  </threadedComment>
  <threadedComment ref="C129" dT="2022-02-08T12:48:47.74" personId="{59AFF716-3354-4DB7-B691-6DDEF695CBCC}" id="{118D2874-1658-4F27-B70A-BBAB850DD28B}">
    <text>Moved to Output 4</text>
  </threadedComment>
  <threadedComment ref="C130" dT="2022-01-20T09:39:19.64" personId="{59AFF716-3354-4DB7-B691-6DDEF695CBCC}" id="{2E7613C3-682F-4E5E-A733-DA16B561B155}">
    <text>Combined with old 3.4.6 &amp; moved to new Activity 4.1.1</text>
  </threadedComment>
  <threadedComment ref="C131" dT="2022-01-20T09:54:56.82" personId="{59AFF716-3354-4DB7-B691-6DDEF695CBCC}" id="{0AD48F36-5B31-4736-A2D5-D5369405C272}">
    <text>Moved to Output 2 "Oversight", Activity 2.1.6</text>
  </threadedComment>
  <threadedComment ref="C132" dT="2022-01-20T09:41:45.11" personId="{59AFF716-3354-4DB7-B691-6DDEF695CBCC}" id="{C33FDA71-66C9-40C6-8D9C-B92766F5F4BF}">
    <text>Moved to 4.1.2</text>
  </threadedComment>
  <threadedComment ref="C133" dT="2022-01-20T09:41:45.11" personId="{59AFF716-3354-4DB7-B691-6DDEF695CBCC}" id="{50B38148-5324-41FF-82D8-2B4050AFF1E9}">
    <text>Moved to 4.1.3</text>
  </threadedComment>
  <threadedComment ref="C134" dT="2022-01-20T09:41:45.11" personId="{59AFF716-3354-4DB7-B691-6DDEF695CBCC}" id="{FFC0A935-7532-4CD4-9BC3-3D79B6C4B305}">
    <text>Moved to 4.1.3</text>
  </threadedComment>
  <threadedComment ref="C135" dT="2022-01-20T09:41:45.11" personId="{59AFF716-3354-4DB7-B691-6DDEF695CBCC}" id="{CD9E33D7-F920-4A2C-BEC3-7C3FBF2B8F41}">
    <text>combined with old 3.4.1 &amp; moved to new Activity 4.1.1</text>
  </threadedComment>
  <threadedComment ref="C140" dT="2022-02-08T12:49:29.15" personId="{59AFF716-3354-4DB7-B691-6DDEF695CBCC}" id="{2B0136D9-DDF5-47F1-B97A-A11A7CC6FBFB}">
    <text>formerly Outcome 3</text>
  </threadedComment>
  <threadedComment ref="C141" dT="2022-02-08T12:49:51.88" personId="{59AFF716-3354-4DB7-B691-6DDEF695CBCC}" id="{89E35E7C-2E3E-451C-B9C5-36F6FDB63ACD}">
    <text>formerly Outcome 3.4</text>
  </threadedComment>
  <threadedComment ref="C142" dT="2022-01-20T10:58:16.80" personId="{59AFF716-3354-4DB7-B691-6DDEF695CBCC}" id="{104C101E-1DA2-4FF9-8E25-DAC222312F9E}">
    <text>From old 3.4.1 &amp; 3.4.6 (funding combined)</text>
  </threadedComment>
  <threadedComment ref="C151" dT="2022-02-08T12:50:14.77" personId="{59AFF716-3354-4DB7-B691-6DDEF695CBCC}" id="{8421A992-CBAE-45AF-BC09-642948E463FD}">
    <text>adapted from other outcomes and activities listed in the previous draft. All funding has been brought forward to this new output</text>
  </threadedComment>
  <threadedComment ref="C161" dT="2022-02-08T12:54:55.48" personId="{59AFF716-3354-4DB7-B691-6DDEF695CBCC}" id="{0A001323-877A-47B0-85CE-DE387659474D}">
    <text>adapted from other outcomes and activities listed in the previous draft. All funding has been brought forward to this new output</text>
  </threadedComment>
  <threadedComment ref="C162" dT="2022-01-20T09:12:23.44" personId="{59AFF716-3354-4DB7-B691-6DDEF695CBCC}" id="{BE24F871-8D21-412F-92ED-DFE24C58BB28}">
    <text>Moved from 3.2.2 and 3.2.4, and combined into one line item</text>
  </threadedComment>
  <threadedComment ref="C164" dT="2022-01-19T16:52:05.32" personId="{59AFF716-3354-4DB7-B691-6DDEF695CBCC}" id="{3804AB15-1A66-4AD4-9AB9-EDF67E78EAC2}">
    <text>Moved from 1.4.5. Duplicates 4.2.1</text>
  </threadedComment>
  <threadedComment ref="K183" dT="2022-01-26T10:37:50.73" personId="{59AFF716-3354-4DB7-B691-6DDEF695CBCC}" id="{A57B696C-F4E8-4780-B30B-685737164B97}">
    <text>SSR Expert Nov 2021 - Nov 2022 (actual and forecast). See 
"C:\Users\john.symons\OneDrive - United Nations Development Programme\Budget\SSR Expert Atlas payroll 2021.xlsx"
[Admin / finance assoc of approx $20k will come from undp TRAC]
[add $42k if NSSRPP SSR expert is extended until 31 March 2023]</text>
  </threadedComment>
  <threadedComment ref="L183" dT="2022-01-26T10:37:50.73" personId="{59AFF716-3354-4DB7-B691-6DDEF695CBCC}" id="{65DD4353-E3EE-452D-B897-1FBEE3ED66F7}">
    <text>expenditure to 31 December</text>
  </threadedComment>
  <threadedComment ref="K184" dT="2022-01-26T10:37:50.73" personId="{59AFF716-3354-4DB7-B691-6DDEF695CBCC}" id="{C4062D82-273B-43BE-835C-F9D7C75550AC}">
    <text>estimated (18 months less remaining months)</text>
  </threadedComment>
  <threadedComment ref="K185" dT="2022-01-27T12:59:33.93" personId="{59AFF716-3354-4DB7-B691-6DDEF695CBCC}" id="{E8AE78F1-E4CB-4562-B324-D15E88A5A19B}">
    <text>Commitment to UNDP "Conflict Prevention Thematic Evaluation"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D20" dT="2022-01-20T11:24:20.98" personId="{59AFF716-3354-4DB7-B691-6DDEF695CBCC}" id="{94AEA091-E263-4561-A454-1403ED3154C3}">
    <text>Will likely be used to fund an additional four months of the SSR adviser to the NRA SSR Sub-committee</text>
  </threadedComment>
  <threadedComment ref="D49" dT="2022-01-20T16:06:59.61" personId="{59AFF716-3354-4DB7-B691-6DDEF695CBCC}" id="{28CCBCDB-B6E8-4B6F-B30A-FB326E0C46A6}">
    <text>fix category totals throughout, noting the money has been moved around 
AAAAAGH</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le:///C:\Users\john.symons\OneDrive%20-%20United%20Nations%20Development%20Programme\Personnel\NSP-NSS%20NRA%20Consultant%20SSR\20220301%20SSR%20NSP%20NRA%20Consultant%20UNDP%20Contract%20with%20Dr.%20Norman%20Mlambo.pdf" TargetMode="External"/><Relationship Id="rId1" Type="http://schemas.openxmlformats.org/officeDocument/2006/relationships/hyperlink" Target="file:///C:\Users\john.symons\OneDrive%20-%20United%20Nations%20Development%20Programme\Budget\SSR%20Expert%20Atlas%20payroll%202021.xlsx"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sheetPr>
  <dimension ref="A1:BO230"/>
  <sheetViews>
    <sheetView showGridLines="0" showZeros="0" tabSelected="1" zoomScale="70" zoomScaleNormal="70" workbookViewId="0">
      <pane xSplit="2" ySplit="13" topLeftCell="C14" activePane="bottomRight" state="frozen"/>
      <selection pane="topRight" activeCell="C1" sqref="C1"/>
      <selection pane="bottomLeft" activeCell="A14" sqref="A14"/>
      <selection pane="bottomRight" activeCell="B2" sqref="B2:E2"/>
    </sheetView>
  </sheetViews>
  <sheetFormatPr defaultColWidth="9.08984375" defaultRowHeight="15.5" x14ac:dyDescent="0.35"/>
  <cols>
    <col min="1" max="1" width="1.6328125" style="128" customWidth="1"/>
    <col min="2" max="2" width="19.08984375" style="128" customWidth="1"/>
    <col min="3" max="3" width="48.54296875" style="198" customWidth="1"/>
    <col min="4" max="4" width="21.54296875" style="128" customWidth="1"/>
    <col min="5" max="5" width="20" style="128" customWidth="1"/>
    <col min="6" max="6" width="17.08984375" style="128" customWidth="1"/>
    <col min="7" max="7" width="20.36328125" style="128" customWidth="1"/>
    <col min="8" max="8" width="22.453125" style="128" customWidth="1"/>
    <col min="9" max="9" width="22.453125" style="130" customWidth="1"/>
    <col min="10" max="10" width="30.36328125" style="128" customWidth="1"/>
    <col min="11" max="11" width="18.90625" style="215" hidden="1" customWidth="1"/>
    <col min="12" max="12" width="15.453125" style="215" hidden="1" customWidth="1"/>
    <col min="13" max="13" width="17.6328125" style="215" hidden="1" customWidth="1"/>
    <col min="14" max="14" width="18.90625" style="216" hidden="1" customWidth="1"/>
    <col min="15" max="15" width="22.453125" style="216" hidden="1" customWidth="1"/>
    <col min="16" max="16" width="28.08984375" style="309" hidden="1" customWidth="1"/>
    <col min="17" max="17" width="23.453125" style="307" customWidth="1"/>
    <col min="18" max="18" width="18.453125" style="307" customWidth="1"/>
    <col min="19" max="19" width="17.453125" style="307" customWidth="1"/>
    <col min="20" max="20" width="25.08984375" style="307" customWidth="1"/>
    <col min="21" max="67" width="9.08984375" style="307"/>
    <col min="68" max="16384" width="9.08984375" style="128"/>
  </cols>
  <sheetData>
    <row r="1" spans="2:16" x14ac:dyDescent="0.35">
      <c r="J1" s="220"/>
      <c r="K1" s="285">
        <v>268113</v>
      </c>
      <c r="L1" s="285">
        <v>81851.67</v>
      </c>
      <c r="M1" s="286">
        <f>SUM(K1:L1)</f>
        <v>349964.67</v>
      </c>
      <c r="N1" s="286">
        <f>G209-M1</f>
        <v>1150175.33</v>
      </c>
      <c r="O1" s="287">
        <f>N1/$G$209</f>
        <v>0.76671199354726893</v>
      </c>
      <c r="P1" s="306"/>
    </row>
    <row r="2" spans="2:16" ht="47.15" customHeight="1" thickBot="1" x14ac:dyDescent="1.05">
      <c r="B2" s="362" t="s">
        <v>545</v>
      </c>
      <c r="C2" s="362"/>
      <c r="D2" s="362"/>
      <c r="E2" s="362"/>
      <c r="F2" s="126"/>
      <c r="G2" s="126"/>
      <c r="H2" s="127"/>
      <c r="J2" s="238"/>
      <c r="K2" s="242">
        <f>K24+K34+K44+K54+K66+K76+K86+K96+K108+K118+K128+K138+K150+K160+K170+K187+K180</f>
        <v>497498.8333331765</v>
      </c>
      <c r="L2" s="242">
        <f>L24+L34+L44+L54+L66+L76+L86+L96+L108+L118+L128+L138+L150+L160+L170+L180+L187</f>
        <v>289000</v>
      </c>
      <c r="M2" s="242">
        <f>M24+M34+M44+M54+M66+M76+M86+M96+M108+M118+M128+M138+M150+M160+M170+M180+M187</f>
        <v>786498.83333317656</v>
      </c>
      <c r="N2" s="242">
        <f>G209-M2</f>
        <v>713641.16666682344</v>
      </c>
      <c r="O2" s="239">
        <f>N2/$G$209</f>
        <v>0.47571637758264124</v>
      </c>
      <c r="P2" s="308"/>
    </row>
    <row r="3" spans="2:16" ht="16" hidden="1" thickTop="1" x14ac:dyDescent="0.35">
      <c r="B3" s="129"/>
      <c r="K3" s="229"/>
      <c r="L3" s="229"/>
      <c r="M3" s="229"/>
      <c r="N3" s="230"/>
      <c r="O3" s="230"/>
    </row>
    <row r="4" spans="2:16" ht="16" hidden="1" thickTop="1" x14ac:dyDescent="0.35">
      <c r="B4" s="129"/>
      <c r="K4" s="229"/>
      <c r="L4" s="229"/>
      <c r="M4" s="229"/>
      <c r="N4" s="230"/>
      <c r="O4" s="230"/>
    </row>
    <row r="5" spans="2:16" ht="36.75" hidden="1" customHeight="1" x14ac:dyDescent="0.8">
      <c r="B5" s="208" t="s">
        <v>15</v>
      </c>
      <c r="C5" s="131"/>
      <c r="D5" s="131"/>
      <c r="E5" s="131"/>
      <c r="F5" s="131"/>
      <c r="G5" s="131"/>
      <c r="H5" s="132"/>
      <c r="I5" s="133"/>
      <c r="J5" s="134"/>
      <c r="K5" s="229"/>
      <c r="L5" s="229"/>
      <c r="M5" s="229"/>
      <c r="N5" s="230"/>
      <c r="O5" s="230"/>
    </row>
    <row r="6" spans="2:16" ht="175.5" hidden="1" customHeight="1" thickBot="1" x14ac:dyDescent="0.55000000000000004">
      <c r="B6" s="371" t="s">
        <v>565</v>
      </c>
      <c r="C6" s="372"/>
      <c r="D6" s="372"/>
      <c r="E6" s="372"/>
      <c r="F6" s="372"/>
      <c r="G6" s="372"/>
      <c r="H6" s="372"/>
      <c r="I6" s="373"/>
      <c r="J6" s="374"/>
      <c r="K6" s="229"/>
      <c r="L6" s="229"/>
      <c r="M6" s="229"/>
      <c r="N6" s="230"/>
      <c r="O6" s="230"/>
    </row>
    <row r="7" spans="2:16" ht="16" hidden="1" thickTop="1" x14ac:dyDescent="0.35">
      <c r="B7" s="135"/>
      <c r="K7" s="229"/>
      <c r="L7" s="229"/>
      <c r="M7" s="229"/>
      <c r="N7" s="230"/>
      <c r="O7" s="230"/>
    </row>
    <row r="8" spans="2:16" ht="16" hidden="1" thickTop="1" x14ac:dyDescent="0.35">
      <c r="K8" s="229"/>
      <c r="L8" s="229"/>
      <c r="M8" s="229"/>
      <c r="N8" s="230"/>
      <c r="O8" s="230"/>
    </row>
    <row r="9" spans="2:16" ht="27" hidden="1" customHeight="1" thickBot="1" x14ac:dyDescent="0.65">
      <c r="B9" s="363" t="s">
        <v>176</v>
      </c>
      <c r="C9" s="364"/>
      <c r="D9" s="364"/>
      <c r="E9" s="364"/>
      <c r="F9" s="364"/>
      <c r="G9" s="364"/>
      <c r="H9" s="365"/>
      <c r="I9" s="115"/>
      <c r="K9" s="229"/>
      <c r="L9" s="229"/>
      <c r="M9" s="229"/>
      <c r="N9" s="230"/>
      <c r="O9" s="230"/>
    </row>
    <row r="10" spans="2:16" ht="16" hidden="1" thickTop="1" x14ac:dyDescent="0.35">
      <c r="K10" s="229"/>
      <c r="L10" s="229"/>
      <c r="M10" s="229"/>
      <c r="N10" s="230"/>
      <c r="O10" s="230"/>
    </row>
    <row r="11" spans="2:16" ht="7.75" customHeight="1" thickTop="1" x14ac:dyDescent="0.35">
      <c r="D11" s="136"/>
      <c r="E11" s="136"/>
      <c r="F11" s="136"/>
      <c r="G11" s="136"/>
      <c r="H11" s="136"/>
      <c r="I11" s="137"/>
      <c r="J11" s="138"/>
      <c r="K11" s="231"/>
      <c r="L11" s="229"/>
      <c r="M11" s="229"/>
      <c r="N11" s="230"/>
      <c r="O11" s="230"/>
    </row>
    <row r="12" spans="2:16" ht="99.75" customHeight="1" x14ac:dyDescent="0.35">
      <c r="B12" s="177" t="s">
        <v>562</v>
      </c>
      <c r="C12" s="177" t="s">
        <v>563</v>
      </c>
      <c r="D12" s="299" t="s">
        <v>564</v>
      </c>
      <c r="E12" s="300" t="s">
        <v>650</v>
      </c>
      <c r="F12" s="303" t="s">
        <v>651</v>
      </c>
      <c r="G12" s="139" t="s">
        <v>65</v>
      </c>
      <c r="H12" s="304" t="s">
        <v>670</v>
      </c>
      <c r="I12" s="304" t="s">
        <v>568</v>
      </c>
      <c r="J12" s="305" t="s">
        <v>20</v>
      </c>
      <c r="K12" s="232" t="s">
        <v>669</v>
      </c>
      <c r="L12" s="233"/>
      <c r="M12" s="233"/>
      <c r="N12" s="234"/>
      <c r="O12" s="235"/>
      <c r="P12" s="309" t="s">
        <v>665</v>
      </c>
    </row>
    <row r="13" spans="2:16" ht="18.75" customHeight="1" x14ac:dyDescent="0.35">
      <c r="B13" s="252" t="s">
        <v>618</v>
      </c>
      <c r="C13" s="177"/>
      <c r="D13" s="301" t="s">
        <v>572</v>
      </c>
      <c r="E13" s="302" t="s">
        <v>573</v>
      </c>
      <c r="F13" s="139"/>
      <c r="G13" s="139"/>
      <c r="H13" s="177"/>
      <c r="I13" s="178"/>
      <c r="J13" s="177"/>
      <c r="K13" s="237" t="s">
        <v>572</v>
      </c>
      <c r="L13" s="241" t="s">
        <v>573</v>
      </c>
      <c r="M13" s="228" t="s">
        <v>65</v>
      </c>
      <c r="N13" s="228" t="s">
        <v>639</v>
      </c>
      <c r="O13" s="228" t="s">
        <v>640</v>
      </c>
    </row>
    <row r="14" spans="2:16" ht="39.65" customHeight="1" x14ac:dyDescent="0.35">
      <c r="B14" s="139" t="s">
        <v>0</v>
      </c>
      <c r="C14" s="368" t="s">
        <v>663</v>
      </c>
      <c r="D14" s="369"/>
      <c r="E14" s="369"/>
      <c r="F14" s="369"/>
      <c r="G14" s="369"/>
      <c r="H14" s="369"/>
      <c r="I14" s="369"/>
      <c r="J14" s="370"/>
      <c r="L14" s="240"/>
      <c r="N14" s="215"/>
    </row>
    <row r="15" spans="2:16" ht="31.25" customHeight="1" x14ac:dyDescent="0.35">
      <c r="B15" s="139" t="s">
        <v>1</v>
      </c>
      <c r="C15" s="366" t="s">
        <v>638</v>
      </c>
      <c r="D15" s="366"/>
      <c r="E15" s="366"/>
      <c r="F15" s="366"/>
      <c r="G15" s="366"/>
      <c r="H15" s="366"/>
      <c r="I15" s="367"/>
      <c r="J15" s="366"/>
      <c r="K15" s="219"/>
      <c r="L15" s="240"/>
      <c r="N15" s="215"/>
    </row>
    <row r="16" spans="2:16" ht="77.5" x14ac:dyDescent="0.35">
      <c r="B16" s="177" t="s">
        <v>2</v>
      </c>
      <c r="C16" s="124" t="s">
        <v>623</v>
      </c>
      <c r="D16" s="179">
        <v>10000</v>
      </c>
      <c r="E16" s="179">
        <v>15000</v>
      </c>
      <c r="F16" s="179"/>
      <c r="G16" s="180">
        <f>SUM(D16:F16)</f>
        <v>25000</v>
      </c>
      <c r="H16" s="181">
        <v>0.5</v>
      </c>
      <c r="I16" s="182">
        <f>SUM(K16:L16)</f>
        <v>15000</v>
      </c>
      <c r="J16" s="171"/>
      <c r="K16" s="220"/>
      <c r="L16" s="240">
        <v>15000</v>
      </c>
      <c r="M16" s="215">
        <f t="shared" ref="M16:M80" si="0">SUM(K16:L16)</f>
        <v>15000</v>
      </c>
      <c r="N16" s="215">
        <f>G16-M16</f>
        <v>10000</v>
      </c>
      <c r="O16" s="221">
        <f>IFERROR((N16/G16),"-")</f>
        <v>0.4</v>
      </c>
    </row>
    <row r="17" spans="1:16" ht="85.75" customHeight="1" x14ac:dyDescent="0.35">
      <c r="B17" s="177" t="s">
        <v>3</v>
      </c>
      <c r="C17" s="124" t="s">
        <v>577</v>
      </c>
      <c r="D17" s="179">
        <v>30000</v>
      </c>
      <c r="E17" s="179">
        <v>15000</v>
      </c>
      <c r="F17" s="179"/>
      <c r="G17" s="180">
        <f t="shared" ref="G17:G23" si="1">SUM(D17:F17)</f>
        <v>45000</v>
      </c>
      <c r="H17" s="181">
        <v>0.5</v>
      </c>
      <c r="I17" s="182">
        <f t="shared" ref="I17:I53" si="2">SUM(K17:L17)</f>
        <v>37000</v>
      </c>
      <c r="J17" s="171" t="s">
        <v>599</v>
      </c>
      <c r="K17" s="220">
        <v>22000</v>
      </c>
      <c r="L17" s="240">
        <v>15000</v>
      </c>
      <c r="M17" s="215">
        <f t="shared" si="0"/>
        <v>37000</v>
      </c>
      <c r="N17" s="215">
        <f t="shared" ref="N17:N80" si="3">G17-M17</f>
        <v>8000</v>
      </c>
      <c r="O17" s="221">
        <f t="shared" ref="O17:O23" si="4">IFERROR((N17/G17),"-")</f>
        <v>0.17777777777777778</v>
      </c>
      <c r="P17" s="309">
        <v>22000</v>
      </c>
    </row>
    <row r="18" spans="1:16" ht="31" x14ac:dyDescent="0.35">
      <c r="B18" s="177" t="s">
        <v>4</v>
      </c>
      <c r="C18" s="124" t="s">
        <v>578</v>
      </c>
      <c r="D18" s="179">
        <v>25000</v>
      </c>
      <c r="E18" s="179">
        <v>10000</v>
      </c>
      <c r="F18" s="179"/>
      <c r="G18" s="180">
        <f t="shared" si="1"/>
        <v>35000</v>
      </c>
      <c r="H18" s="181">
        <v>0.5</v>
      </c>
      <c r="I18" s="182">
        <f t="shared" si="2"/>
        <v>47950</v>
      </c>
      <c r="J18" s="171"/>
      <c r="K18" s="316">
        <v>37950</v>
      </c>
      <c r="L18" s="240">
        <v>10000</v>
      </c>
      <c r="M18" s="215">
        <f t="shared" si="0"/>
        <v>47950</v>
      </c>
      <c r="N18" s="215">
        <f t="shared" si="3"/>
        <v>-12950</v>
      </c>
      <c r="O18" s="221">
        <f t="shared" si="4"/>
        <v>-0.37</v>
      </c>
    </row>
    <row r="19" spans="1:16" ht="93" x14ac:dyDescent="0.35">
      <c r="B19" s="177" t="s">
        <v>34</v>
      </c>
      <c r="C19" s="124" t="s">
        <v>579</v>
      </c>
      <c r="D19" s="179">
        <v>30000</v>
      </c>
      <c r="E19" s="179">
        <v>5000</v>
      </c>
      <c r="F19" s="179"/>
      <c r="G19" s="180">
        <f t="shared" si="1"/>
        <v>35000</v>
      </c>
      <c r="H19" s="181">
        <v>0.5</v>
      </c>
      <c r="I19" s="182">
        <f t="shared" si="2"/>
        <v>5000</v>
      </c>
      <c r="J19" s="171" t="s">
        <v>605</v>
      </c>
      <c r="K19" s="220"/>
      <c r="L19" s="240">
        <v>5000</v>
      </c>
      <c r="M19" s="215">
        <f t="shared" si="0"/>
        <v>5000</v>
      </c>
      <c r="N19" s="215">
        <f t="shared" si="3"/>
        <v>30000</v>
      </c>
      <c r="O19" s="221">
        <f t="shared" si="4"/>
        <v>0.8571428571428571</v>
      </c>
    </row>
    <row r="20" spans="1:16" ht="93" x14ac:dyDescent="0.35">
      <c r="B20" s="177" t="s">
        <v>35</v>
      </c>
      <c r="C20" s="265" t="s">
        <v>580</v>
      </c>
      <c r="D20" s="266">
        <v>30000</v>
      </c>
      <c r="E20" s="266">
        <v>5000</v>
      </c>
      <c r="F20" s="266"/>
      <c r="G20" s="267">
        <f t="shared" si="1"/>
        <v>35000</v>
      </c>
      <c r="H20" s="268">
        <v>0.5</v>
      </c>
      <c r="I20" s="269">
        <f t="shared" si="2"/>
        <v>5000</v>
      </c>
      <c r="J20" s="270" t="s">
        <v>606</v>
      </c>
      <c r="K20" s="220"/>
      <c r="L20" s="240">
        <v>5000</v>
      </c>
      <c r="M20" s="215">
        <f t="shared" si="0"/>
        <v>5000</v>
      </c>
      <c r="N20" s="215">
        <f t="shared" si="3"/>
        <v>30000</v>
      </c>
      <c r="O20" s="221">
        <f t="shared" si="4"/>
        <v>0.8571428571428571</v>
      </c>
    </row>
    <row r="21" spans="1:16" x14ac:dyDescent="0.35">
      <c r="B21" s="177" t="s">
        <v>36</v>
      </c>
      <c r="C21" s="265" t="s">
        <v>624</v>
      </c>
      <c r="D21" s="266"/>
      <c r="E21" s="266"/>
      <c r="F21" s="266"/>
      <c r="G21" s="267">
        <f t="shared" si="1"/>
        <v>0</v>
      </c>
      <c r="H21" s="268"/>
      <c r="I21" s="269">
        <f t="shared" si="2"/>
        <v>0</v>
      </c>
      <c r="J21" s="271"/>
      <c r="K21" s="220"/>
      <c r="L21" s="240"/>
      <c r="M21" s="215">
        <f t="shared" si="0"/>
        <v>0</v>
      </c>
      <c r="N21" s="215">
        <f t="shared" si="3"/>
        <v>0</v>
      </c>
      <c r="O21" s="221" t="str">
        <f t="shared" si="4"/>
        <v>-</v>
      </c>
    </row>
    <row r="22" spans="1:16" x14ac:dyDescent="0.35">
      <c r="B22" s="177" t="s">
        <v>37</v>
      </c>
      <c r="C22" s="272"/>
      <c r="D22" s="273"/>
      <c r="E22" s="273"/>
      <c r="F22" s="273"/>
      <c r="G22" s="267">
        <f t="shared" si="1"/>
        <v>0</v>
      </c>
      <c r="H22" s="274"/>
      <c r="I22" s="269">
        <f t="shared" si="2"/>
        <v>0</v>
      </c>
      <c r="J22" s="275"/>
      <c r="K22" s="220"/>
      <c r="L22" s="240"/>
      <c r="M22" s="215">
        <f t="shared" si="0"/>
        <v>0</v>
      </c>
      <c r="N22" s="215">
        <f t="shared" si="3"/>
        <v>0</v>
      </c>
      <c r="O22" s="221" t="str">
        <f t="shared" si="4"/>
        <v>-</v>
      </c>
    </row>
    <row r="23" spans="1:16" x14ac:dyDescent="0.35">
      <c r="A23" s="138"/>
      <c r="B23" s="177" t="s">
        <v>38</v>
      </c>
      <c r="C23" s="272"/>
      <c r="D23" s="273"/>
      <c r="E23" s="273"/>
      <c r="F23" s="273"/>
      <c r="G23" s="267">
        <f t="shared" si="1"/>
        <v>0</v>
      </c>
      <c r="H23" s="274"/>
      <c r="I23" s="269">
        <f t="shared" si="2"/>
        <v>0</v>
      </c>
      <c r="J23" s="275"/>
      <c r="K23" s="220"/>
      <c r="L23" s="240"/>
      <c r="M23" s="215">
        <f t="shared" si="0"/>
        <v>0</v>
      </c>
      <c r="N23" s="215">
        <f t="shared" si="3"/>
        <v>0</v>
      </c>
      <c r="O23" s="221" t="str">
        <f t="shared" si="4"/>
        <v>-</v>
      </c>
    </row>
    <row r="24" spans="1:16" x14ac:dyDescent="0.35">
      <c r="A24" s="138"/>
      <c r="B24" s="249" t="s">
        <v>641</v>
      </c>
      <c r="C24" s="276" t="s">
        <v>175</v>
      </c>
      <c r="D24" s="277">
        <f>SUM(D16:D23)</f>
        <v>125000</v>
      </c>
      <c r="E24" s="277">
        <f>SUM(E16:E23)</f>
        <v>50000</v>
      </c>
      <c r="F24" s="277">
        <f>SUM(F16:F23)</f>
        <v>0</v>
      </c>
      <c r="G24" s="277">
        <f>SUM(G16:G23)</f>
        <v>175000</v>
      </c>
      <c r="H24" s="278">
        <f>(H16*G16)+(H17*G17)+(H18*G18)+(H19*G19)+(H20*G20)+(H21*G21)+(H22*G22)+(H23*G23)</f>
        <v>87500</v>
      </c>
      <c r="I24" s="278">
        <f>SUM(I16:I23)</f>
        <v>109950</v>
      </c>
      <c r="J24" s="279"/>
      <c r="K24" s="254">
        <f>SUM(K16:K23)</f>
        <v>59950</v>
      </c>
      <c r="L24" s="255">
        <f>SUM(L16:L23)</f>
        <v>50000</v>
      </c>
      <c r="M24" s="255">
        <f>SUM(M16:M23)</f>
        <v>109950</v>
      </c>
      <c r="N24" s="256">
        <f t="shared" si="3"/>
        <v>65050</v>
      </c>
      <c r="O24" s="257">
        <f t="shared" ref="O24" si="5">N24/G24</f>
        <v>0.37171428571428572</v>
      </c>
      <c r="P24" s="310" t="s">
        <v>641</v>
      </c>
    </row>
    <row r="25" spans="1:16" ht="34.25" customHeight="1" x14ac:dyDescent="0.35">
      <c r="A25" s="138"/>
      <c r="B25" s="139" t="s">
        <v>5</v>
      </c>
      <c r="C25" s="350" t="s">
        <v>664</v>
      </c>
      <c r="D25" s="351"/>
      <c r="E25" s="351"/>
      <c r="F25" s="351"/>
      <c r="G25" s="351"/>
      <c r="H25" s="351"/>
      <c r="I25" s="351"/>
      <c r="J25" s="352"/>
      <c r="K25" s="220"/>
      <c r="L25" s="240"/>
      <c r="N25" s="215"/>
      <c r="O25" s="221"/>
    </row>
    <row r="26" spans="1:16" ht="62" x14ac:dyDescent="0.35">
      <c r="A26" s="138"/>
      <c r="B26" s="177" t="s">
        <v>45</v>
      </c>
      <c r="C26" s="206" t="s">
        <v>635</v>
      </c>
      <c r="D26" s="266">
        <v>30000</v>
      </c>
      <c r="E26" s="266">
        <v>10000</v>
      </c>
      <c r="F26" s="266"/>
      <c r="G26" s="267">
        <f>SUM(D26:F26)</f>
        <v>40000</v>
      </c>
      <c r="H26" s="268">
        <v>0.5</v>
      </c>
      <c r="I26" s="269">
        <f t="shared" si="2"/>
        <v>10000</v>
      </c>
      <c r="J26" s="280" t="s">
        <v>634</v>
      </c>
      <c r="K26" s="220"/>
      <c r="L26" s="240">
        <v>10000</v>
      </c>
      <c r="M26" s="215">
        <f t="shared" si="0"/>
        <v>10000</v>
      </c>
      <c r="N26" s="215">
        <f t="shared" si="3"/>
        <v>30000</v>
      </c>
      <c r="O26" s="221">
        <f t="shared" ref="O26:O89" si="6">IFERROR((N26/G26),"-")</f>
        <v>0.75</v>
      </c>
    </row>
    <row r="27" spans="1:16" ht="62" x14ac:dyDescent="0.35">
      <c r="A27" s="138"/>
      <c r="B27" s="177" t="s">
        <v>46</v>
      </c>
      <c r="C27" s="206" t="s">
        <v>636</v>
      </c>
      <c r="D27" s="266">
        <v>20000</v>
      </c>
      <c r="E27" s="266">
        <v>5000</v>
      </c>
      <c r="F27" s="266"/>
      <c r="G27" s="267">
        <f t="shared" ref="G27:G33" si="7">SUM(D27:F27)</f>
        <v>25000</v>
      </c>
      <c r="H27" s="268">
        <v>0.5</v>
      </c>
      <c r="I27" s="269">
        <f t="shared" si="2"/>
        <v>5000</v>
      </c>
      <c r="J27" s="270"/>
      <c r="K27" s="220"/>
      <c r="L27" s="240">
        <v>5000</v>
      </c>
      <c r="M27" s="215">
        <f t="shared" si="0"/>
        <v>5000</v>
      </c>
      <c r="N27" s="215">
        <f t="shared" si="3"/>
        <v>20000</v>
      </c>
      <c r="O27" s="221">
        <f t="shared" si="6"/>
        <v>0.8</v>
      </c>
    </row>
    <row r="28" spans="1:16" ht="62" x14ac:dyDescent="0.35">
      <c r="A28" s="138"/>
      <c r="B28" s="177" t="s">
        <v>39</v>
      </c>
      <c r="C28" s="265" t="s">
        <v>581</v>
      </c>
      <c r="D28" s="266">
        <v>20000</v>
      </c>
      <c r="E28" s="266">
        <v>5000</v>
      </c>
      <c r="F28" s="266"/>
      <c r="G28" s="267">
        <f t="shared" si="7"/>
        <v>25000</v>
      </c>
      <c r="H28" s="268">
        <v>1</v>
      </c>
      <c r="I28" s="269">
        <f t="shared" si="2"/>
        <v>5000</v>
      </c>
      <c r="J28" s="270"/>
      <c r="K28" s="220"/>
      <c r="L28" s="240">
        <v>5000</v>
      </c>
      <c r="M28" s="215">
        <f t="shared" si="0"/>
        <v>5000</v>
      </c>
      <c r="N28" s="215">
        <f t="shared" si="3"/>
        <v>20000</v>
      </c>
      <c r="O28" s="221">
        <f t="shared" si="6"/>
        <v>0.8</v>
      </c>
    </row>
    <row r="29" spans="1:16" ht="31" x14ac:dyDescent="0.35">
      <c r="A29" s="138"/>
      <c r="B29" s="177" t="s">
        <v>40</v>
      </c>
      <c r="C29" s="265" t="s">
        <v>582</v>
      </c>
      <c r="D29" s="266">
        <v>20000</v>
      </c>
      <c r="E29" s="266">
        <v>5000</v>
      </c>
      <c r="F29" s="266"/>
      <c r="G29" s="267">
        <f t="shared" si="7"/>
        <v>25000</v>
      </c>
      <c r="H29" s="268">
        <v>0.5</v>
      </c>
      <c r="I29" s="269">
        <f t="shared" si="2"/>
        <v>5000</v>
      </c>
      <c r="J29" s="270"/>
      <c r="K29" s="220"/>
      <c r="L29" s="240">
        <v>5000</v>
      </c>
      <c r="M29" s="215">
        <f t="shared" si="0"/>
        <v>5000</v>
      </c>
      <c r="N29" s="215">
        <f t="shared" si="3"/>
        <v>20000</v>
      </c>
      <c r="O29" s="221">
        <f t="shared" si="6"/>
        <v>0.8</v>
      </c>
    </row>
    <row r="30" spans="1:16" ht="31" x14ac:dyDescent="0.35">
      <c r="A30" s="138"/>
      <c r="B30" s="177" t="s">
        <v>41</v>
      </c>
      <c r="C30" s="206" t="s">
        <v>637</v>
      </c>
      <c r="D30" s="266"/>
      <c r="E30" s="266"/>
      <c r="F30" s="266"/>
      <c r="G30" s="267">
        <f t="shared" si="7"/>
        <v>0</v>
      </c>
      <c r="H30" s="268"/>
      <c r="I30" s="269">
        <f t="shared" si="2"/>
        <v>0</v>
      </c>
      <c r="J30" s="270"/>
      <c r="K30" s="220"/>
      <c r="L30" s="240"/>
      <c r="M30" s="215">
        <f t="shared" si="0"/>
        <v>0</v>
      </c>
      <c r="N30" s="215">
        <f t="shared" si="3"/>
        <v>0</v>
      </c>
      <c r="O30" s="221" t="str">
        <f t="shared" si="6"/>
        <v>-</v>
      </c>
    </row>
    <row r="31" spans="1:16" x14ac:dyDescent="0.35">
      <c r="A31" s="138"/>
      <c r="B31" s="177" t="s">
        <v>42</v>
      </c>
      <c r="C31" s="265"/>
      <c r="D31" s="266"/>
      <c r="E31" s="266"/>
      <c r="F31" s="266"/>
      <c r="G31" s="267">
        <f t="shared" si="7"/>
        <v>0</v>
      </c>
      <c r="H31" s="268"/>
      <c r="I31" s="269">
        <f t="shared" si="2"/>
        <v>0</v>
      </c>
      <c r="J31" s="271"/>
      <c r="K31" s="220"/>
      <c r="L31" s="240"/>
      <c r="M31" s="215">
        <f t="shared" si="0"/>
        <v>0</v>
      </c>
      <c r="N31" s="215">
        <f t="shared" si="3"/>
        <v>0</v>
      </c>
      <c r="O31" s="221" t="str">
        <f t="shared" si="6"/>
        <v>-</v>
      </c>
    </row>
    <row r="32" spans="1:16" x14ac:dyDescent="0.35">
      <c r="A32" s="138"/>
      <c r="B32" s="177" t="s">
        <v>43</v>
      </c>
      <c r="C32" s="272"/>
      <c r="D32" s="273"/>
      <c r="E32" s="273"/>
      <c r="F32" s="273"/>
      <c r="G32" s="267">
        <f t="shared" si="7"/>
        <v>0</v>
      </c>
      <c r="H32" s="274"/>
      <c r="I32" s="269">
        <f t="shared" si="2"/>
        <v>0</v>
      </c>
      <c r="J32" s="275"/>
      <c r="K32" s="220"/>
      <c r="L32" s="240"/>
      <c r="M32" s="215">
        <f t="shared" si="0"/>
        <v>0</v>
      </c>
      <c r="N32" s="215">
        <f t="shared" si="3"/>
        <v>0</v>
      </c>
      <c r="O32" s="221" t="str">
        <f t="shared" si="6"/>
        <v>-</v>
      </c>
    </row>
    <row r="33" spans="1:67" x14ac:dyDescent="0.35">
      <c r="A33" s="138"/>
      <c r="B33" s="177" t="s">
        <v>44</v>
      </c>
      <c r="C33" s="272"/>
      <c r="D33" s="273"/>
      <c r="E33" s="273"/>
      <c r="F33" s="273"/>
      <c r="G33" s="267">
        <f t="shared" si="7"/>
        <v>0</v>
      </c>
      <c r="H33" s="274"/>
      <c r="I33" s="269">
        <f t="shared" si="2"/>
        <v>0</v>
      </c>
      <c r="J33" s="275"/>
      <c r="K33" s="220"/>
      <c r="L33" s="240"/>
      <c r="M33" s="215">
        <f t="shared" si="0"/>
        <v>0</v>
      </c>
      <c r="N33" s="215">
        <f t="shared" si="3"/>
        <v>0</v>
      </c>
      <c r="O33" s="221" t="str">
        <f t="shared" si="6"/>
        <v>-</v>
      </c>
    </row>
    <row r="34" spans="1:67" x14ac:dyDescent="0.35">
      <c r="A34" s="138"/>
      <c r="B34" s="249" t="s">
        <v>641</v>
      </c>
      <c r="C34" s="276" t="s">
        <v>175</v>
      </c>
      <c r="D34" s="281">
        <f>SUM(D26:D33)</f>
        <v>90000</v>
      </c>
      <c r="E34" s="281">
        <f>SUM(E26:E33)</f>
        <v>25000</v>
      </c>
      <c r="F34" s="281">
        <f>SUM(F26:F33)</f>
        <v>0</v>
      </c>
      <c r="G34" s="281">
        <f>SUM(G26:G33)</f>
        <v>115000</v>
      </c>
      <c r="H34" s="278">
        <f>(H26*G26)+(H27*G27)+(H28*G28)+(H29*G29)+(H30*G30)+(H31*G31)+(H32*G32)+(H33*G33)</f>
        <v>70000</v>
      </c>
      <c r="I34" s="278">
        <f>SUM(I26:I33)</f>
        <v>25000</v>
      </c>
      <c r="J34" s="279"/>
      <c r="K34" s="254">
        <f>SUM(K26:K33)</f>
        <v>0</v>
      </c>
      <c r="L34" s="255">
        <f>SUM(L26:L33)</f>
        <v>25000</v>
      </c>
      <c r="M34" s="255">
        <f>SUM(M26:M33)</f>
        <v>25000</v>
      </c>
      <c r="N34" s="256">
        <f t="shared" ref="N34" si="8">G34-M34</f>
        <v>90000</v>
      </c>
      <c r="O34" s="257">
        <f t="shared" si="6"/>
        <v>0.78260869565217395</v>
      </c>
      <c r="P34" s="310" t="s">
        <v>641</v>
      </c>
    </row>
    <row r="35" spans="1:67" x14ac:dyDescent="0.35">
      <c r="A35" s="138"/>
      <c r="B35" s="139" t="s">
        <v>6</v>
      </c>
      <c r="C35" s="350" t="s">
        <v>656</v>
      </c>
      <c r="D35" s="351"/>
      <c r="E35" s="351"/>
      <c r="F35" s="351"/>
      <c r="G35" s="351"/>
      <c r="H35" s="351"/>
      <c r="I35" s="351"/>
      <c r="J35" s="352"/>
      <c r="K35" s="220"/>
      <c r="L35" s="240"/>
      <c r="N35" s="215"/>
      <c r="O35" s="221" t="str">
        <f t="shared" si="6"/>
        <v>-</v>
      </c>
    </row>
    <row r="36" spans="1:67" ht="46.5" x14ac:dyDescent="0.35">
      <c r="A36" s="138"/>
      <c r="B36" s="177" t="s">
        <v>47</v>
      </c>
      <c r="C36" s="265" t="s">
        <v>583</v>
      </c>
      <c r="D36" s="266">
        <v>30000</v>
      </c>
      <c r="E36" s="266"/>
      <c r="F36" s="266"/>
      <c r="G36" s="267">
        <f>SUM(D36:F36)</f>
        <v>30000</v>
      </c>
      <c r="H36" s="268">
        <v>1</v>
      </c>
      <c r="I36" s="269">
        <f t="shared" si="2"/>
        <v>0</v>
      </c>
      <c r="J36" s="271"/>
      <c r="K36" s="220"/>
      <c r="L36" s="240"/>
      <c r="M36" s="215">
        <f t="shared" si="0"/>
        <v>0</v>
      </c>
      <c r="N36" s="215">
        <f t="shared" si="3"/>
        <v>30000</v>
      </c>
      <c r="O36" s="221">
        <f t="shared" si="6"/>
        <v>1</v>
      </c>
    </row>
    <row r="37" spans="1:67" ht="31" x14ac:dyDescent="0.35">
      <c r="A37" s="138"/>
      <c r="B37" s="177" t="s">
        <v>48</v>
      </c>
      <c r="C37" s="265" t="s">
        <v>584</v>
      </c>
      <c r="D37" s="266">
        <v>30000</v>
      </c>
      <c r="E37" s="266"/>
      <c r="F37" s="266"/>
      <c r="G37" s="267">
        <f t="shared" ref="G37:G43" si="9">SUM(D37:F37)</f>
        <v>30000</v>
      </c>
      <c r="H37" s="268">
        <v>1</v>
      </c>
      <c r="I37" s="269">
        <f t="shared" si="2"/>
        <v>11000</v>
      </c>
      <c r="J37" s="271"/>
      <c r="K37" s="220">
        <v>11000</v>
      </c>
      <c r="L37" s="240"/>
      <c r="M37" s="215">
        <f t="shared" si="0"/>
        <v>11000</v>
      </c>
      <c r="N37" s="215">
        <f t="shared" si="3"/>
        <v>19000</v>
      </c>
      <c r="O37" s="221">
        <f t="shared" si="6"/>
        <v>0.6333333333333333</v>
      </c>
    </row>
    <row r="38" spans="1:67" x14ac:dyDescent="0.35">
      <c r="A38" s="138"/>
      <c r="B38" s="177" t="s">
        <v>49</v>
      </c>
      <c r="C38" s="265"/>
      <c r="D38" s="266"/>
      <c r="E38" s="266"/>
      <c r="F38" s="266"/>
      <c r="G38" s="267">
        <f t="shared" si="9"/>
        <v>0</v>
      </c>
      <c r="H38" s="268"/>
      <c r="I38" s="269">
        <f t="shared" si="2"/>
        <v>0</v>
      </c>
      <c r="J38" s="271"/>
      <c r="K38" s="220"/>
      <c r="L38" s="240"/>
      <c r="M38" s="215">
        <f t="shared" si="0"/>
        <v>0</v>
      </c>
      <c r="N38" s="215">
        <f t="shared" si="3"/>
        <v>0</v>
      </c>
      <c r="O38" s="221" t="str">
        <f t="shared" si="6"/>
        <v>-</v>
      </c>
    </row>
    <row r="39" spans="1:67" x14ac:dyDescent="0.35">
      <c r="A39" s="138"/>
      <c r="B39" s="177" t="s">
        <v>50</v>
      </c>
      <c r="C39" s="265"/>
      <c r="D39" s="266"/>
      <c r="E39" s="266"/>
      <c r="F39" s="266"/>
      <c r="G39" s="267">
        <f t="shared" si="9"/>
        <v>0</v>
      </c>
      <c r="H39" s="268"/>
      <c r="I39" s="269">
        <f t="shared" si="2"/>
        <v>0</v>
      </c>
      <c r="J39" s="271"/>
      <c r="K39" s="220"/>
      <c r="L39" s="240"/>
      <c r="M39" s="215">
        <f t="shared" si="0"/>
        <v>0</v>
      </c>
      <c r="N39" s="215">
        <f t="shared" si="3"/>
        <v>0</v>
      </c>
      <c r="O39" s="221" t="str">
        <f t="shared" si="6"/>
        <v>-</v>
      </c>
    </row>
    <row r="40" spans="1:67" s="138" customFormat="1" x14ac:dyDescent="0.35">
      <c r="B40" s="177" t="s">
        <v>51</v>
      </c>
      <c r="C40" s="265"/>
      <c r="D40" s="266"/>
      <c r="E40" s="266"/>
      <c r="F40" s="266"/>
      <c r="G40" s="267">
        <f t="shared" si="9"/>
        <v>0</v>
      </c>
      <c r="H40" s="268"/>
      <c r="I40" s="269">
        <f t="shared" si="2"/>
        <v>0</v>
      </c>
      <c r="J40" s="271"/>
      <c r="K40" s="220"/>
      <c r="L40" s="240"/>
      <c r="M40" s="215">
        <f t="shared" si="0"/>
        <v>0</v>
      </c>
      <c r="N40" s="215">
        <f t="shared" si="3"/>
        <v>0</v>
      </c>
      <c r="O40" s="221" t="str">
        <f t="shared" si="6"/>
        <v>-</v>
      </c>
      <c r="P40" s="309"/>
      <c r="Q40" s="311"/>
      <c r="R40" s="311"/>
      <c r="S40" s="311"/>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c r="AP40" s="311"/>
      <c r="AQ40" s="311"/>
      <c r="AR40" s="311"/>
      <c r="AS40" s="311"/>
      <c r="AT40" s="311"/>
      <c r="AU40" s="311"/>
      <c r="AV40" s="311"/>
      <c r="AW40" s="311"/>
      <c r="AX40" s="311"/>
      <c r="AY40" s="311"/>
      <c r="AZ40" s="311"/>
      <c r="BA40" s="311"/>
      <c r="BB40" s="311"/>
      <c r="BC40" s="311"/>
      <c r="BD40" s="311"/>
      <c r="BE40" s="311"/>
      <c r="BF40" s="311"/>
      <c r="BG40" s="311"/>
      <c r="BH40" s="311"/>
      <c r="BI40" s="311"/>
      <c r="BJ40" s="311"/>
      <c r="BK40" s="311"/>
      <c r="BL40" s="311"/>
      <c r="BM40" s="311"/>
      <c r="BN40" s="311"/>
      <c r="BO40" s="311"/>
    </row>
    <row r="41" spans="1:67" s="138" customFormat="1" x14ac:dyDescent="0.35">
      <c r="B41" s="177" t="s">
        <v>52</v>
      </c>
      <c r="C41" s="265"/>
      <c r="D41" s="266"/>
      <c r="E41" s="266"/>
      <c r="F41" s="266"/>
      <c r="G41" s="267">
        <f t="shared" si="9"/>
        <v>0</v>
      </c>
      <c r="H41" s="268"/>
      <c r="I41" s="269">
        <f t="shared" si="2"/>
        <v>0</v>
      </c>
      <c r="J41" s="271"/>
      <c r="K41" s="220"/>
      <c r="L41" s="240"/>
      <c r="M41" s="215">
        <f t="shared" si="0"/>
        <v>0</v>
      </c>
      <c r="N41" s="215">
        <f t="shared" si="3"/>
        <v>0</v>
      </c>
      <c r="O41" s="221" t="str">
        <f t="shared" si="6"/>
        <v>-</v>
      </c>
      <c r="P41" s="309"/>
      <c r="Q41" s="311"/>
      <c r="R41" s="311"/>
      <c r="S41" s="311"/>
      <c r="T41" s="311"/>
      <c r="U41" s="311"/>
      <c r="V41" s="311"/>
      <c r="W41" s="311"/>
      <c r="X41" s="311"/>
      <c r="Y41" s="311"/>
      <c r="Z41" s="311"/>
      <c r="AA41" s="311"/>
      <c r="AB41" s="311"/>
      <c r="AC41" s="311"/>
      <c r="AD41" s="311"/>
      <c r="AE41" s="311"/>
      <c r="AF41" s="311"/>
      <c r="AG41" s="311"/>
      <c r="AH41" s="311"/>
      <c r="AI41" s="311"/>
      <c r="AJ41" s="311"/>
      <c r="AK41" s="311"/>
      <c r="AL41" s="311"/>
      <c r="AM41" s="311"/>
      <c r="AN41" s="311"/>
      <c r="AO41" s="311"/>
      <c r="AP41" s="311"/>
      <c r="AQ41" s="311"/>
      <c r="AR41" s="311"/>
      <c r="AS41" s="311"/>
      <c r="AT41" s="311"/>
      <c r="AU41" s="311"/>
      <c r="AV41" s="311"/>
      <c r="AW41" s="311"/>
      <c r="AX41" s="311"/>
      <c r="AY41" s="311"/>
      <c r="AZ41" s="311"/>
      <c r="BA41" s="311"/>
      <c r="BB41" s="311"/>
      <c r="BC41" s="311"/>
      <c r="BD41" s="311"/>
      <c r="BE41" s="311"/>
      <c r="BF41" s="311"/>
      <c r="BG41" s="311"/>
      <c r="BH41" s="311"/>
      <c r="BI41" s="311"/>
      <c r="BJ41" s="311"/>
      <c r="BK41" s="311"/>
      <c r="BL41" s="311"/>
      <c r="BM41" s="311"/>
      <c r="BN41" s="311"/>
      <c r="BO41" s="311"/>
    </row>
    <row r="42" spans="1:67" s="138" customFormat="1" x14ac:dyDescent="0.35">
      <c r="A42" s="128"/>
      <c r="B42" s="177" t="s">
        <v>53</v>
      </c>
      <c r="C42" s="272"/>
      <c r="D42" s="273"/>
      <c r="E42" s="273"/>
      <c r="F42" s="273"/>
      <c r="G42" s="267">
        <f t="shared" si="9"/>
        <v>0</v>
      </c>
      <c r="H42" s="274"/>
      <c r="I42" s="269">
        <f t="shared" si="2"/>
        <v>0</v>
      </c>
      <c r="J42" s="275"/>
      <c r="K42" s="220"/>
      <c r="L42" s="240"/>
      <c r="M42" s="215">
        <f t="shared" si="0"/>
        <v>0</v>
      </c>
      <c r="N42" s="215">
        <f t="shared" si="3"/>
        <v>0</v>
      </c>
      <c r="O42" s="221" t="str">
        <f t="shared" si="6"/>
        <v>-</v>
      </c>
      <c r="P42" s="309"/>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c r="AN42" s="311"/>
      <c r="AO42" s="311"/>
      <c r="AP42" s="311"/>
      <c r="AQ42" s="311"/>
      <c r="AR42" s="311"/>
      <c r="AS42" s="311"/>
      <c r="AT42" s="311"/>
      <c r="AU42" s="311"/>
      <c r="AV42" s="311"/>
      <c r="AW42" s="311"/>
      <c r="AX42" s="311"/>
      <c r="AY42" s="311"/>
      <c r="AZ42" s="311"/>
      <c r="BA42" s="311"/>
      <c r="BB42" s="311"/>
      <c r="BC42" s="311"/>
      <c r="BD42" s="311"/>
      <c r="BE42" s="311"/>
      <c r="BF42" s="311"/>
      <c r="BG42" s="311"/>
      <c r="BH42" s="311"/>
      <c r="BI42" s="311"/>
      <c r="BJ42" s="311"/>
      <c r="BK42" s="311"/>
      <c r="BL42" s="311"/>
      <c r="BM42" s="311"/>
      <c r="BN42" s="311"/>
      <c r="BO42" s="311"/>
    </row>
    <row r="43" spans="1:67" x14ac:dyDescent="0.35">
      <c r="B43" s="177" t="s">
        <v>54</v>
      </c>
      <c r="C43" s="200"/>
      <c r="D43" s="183"/>
      <c r="E43" s="183"/>
      <c r="F43" s="183"/>
      <c r="G43" s="180">
        <f t="shared" si="9"/>
        <v>0</v>
      </c>
      <c r="H43" s="184"/>
      <c r="I43" s="182">
        <f t="shared" si="2"/>
        <v>0</v>
      </c>
      <c r="J43" s="186"/>
      <c r="K43" s="220"/>
      <c r="L43" s="240"/>
      <c r="M43" s="215">
        <f t="shared" si="0"/>
        <v>0</v>
      </c>
      <c r="N43" s="215">
        <f t="shared" si="3"/>
        <v>0</v>
      </c>
      <c r="O43" s="221" t="str">
        <f t="shared" si="6"/>
        <v>-</v>
      </c>
    </row>
    <row r="44" spans="1:67" x14ac:dyDescent="0.35">
      <c r="B44" s="249" t="s">
        <v>641</v>
      </c>
      <c r="C44" s="139" t="s">
        <v>175</v>
      </c>
      <c r="D44" s="142">
        <f>SUM(D36:D43)</f>
        <v>60000</v>
      </c>
      <c r="E44" s="142">
        <f>SUM(E36:E43)</f>
        <v>0</v>
      </c>
      <c r="F44" s="142">
        <f>SUM(F36:F43)</f>
        <v>0</v>
      </c>
      <c r="G44" s="142">
        <f>SUM(G36:G43)</f>
        <v>60000</v>
      </c>
      <c r="H44" s="141">
        <f>(H36*G36)+(H37*G37)+(H38*G38)+(H39*G39)+(H40*G40)+(H41*G41)+(H42*G42)+(H43*G43)</f>
        <v>60000</v>
      </c>
      <c r="I44" s="141">
        <f>SUM(I36:I43)</f>
        <v>11000</v>
      </c>
      <c r="J44" s="236"/>
      <c r="K44" s="254">
        <f>SUM(K36:K43)</f>
        <v>11000</v>
      </c>
      <c r="L44" s="255">
        <f>SUM(L36:L43)</f>
        <v>0</v>
      </c>
      <c r="M44" s="255">
        <f>SUM(M36:M43)</f>
        <v>11000</v>
      </c>
      <c r="N44" s="256">
        <f t="shared" ref="N44" si="10">G44-M44</f>
        <v>49000</v>
      </c>
      <c r="O44" s="257">
        <f t="shared" si="6"/>
        <v>0.81666666666666665</v>
      </c>
      <c r="P44" s="310" t="s">
        <v>641</v>
      </c>
    </row>
    <row r="45" spans="1:67" ht="31.25" customHeight="1" x14ac:dyDescent="0.35">
      <c r="B45" s="139" t="s">
        <v>55</v>
      </c>
      <c r="C45" s="350" t="s">
        <v>649</v>
      </c>
      <c r="D45" s="351"/>
      <c r="E45" s="351"/>
      <c r="F45" s="351"/>
      <c r="G45" s="351"/>
      <c r="H45" s="351"/>
      <c r="I45" s="351"/>
      <c r="J45" s="352"/>
      <c r="K45" s="220"/>
      <c r="L45" s="240"/>
      <c r="N45" s="215"/>
      <c r="O45" s="221" t="str">
        <f t="shared" si="6"/>
        <v>-</v>
      </c>
    </row>
    <row r="46" spans="1:67" ht="77.5" x14ac:dyDescent="0.35">
      <c r="B46" s="177" t="s">
        <v>56</v>
      </c>
      <c r="C46" s="124" t="s">
        <v>585</v>
      </c>
      <c r="D46" s="179">
        <v>10000</v>
      </c>
      <c r="E46" s="179">
        <v>10000</v>
      </c>
      <c r="F46" s="179"/>
      <c r="G46" s="180">
        <f>SUM(D46:F46)</f>
        <v>20000</v>
      </c>
      <c r="H46" s="181">
        <v>0.4</v>
      </c>
      <c r="I46" s="182">
        <f t="shared" si="2"/>
        <v>15567</v>
      </c>
      <c r="J46" s="171" t="s">
        <v>609</v>
      </c>
      <c r="K46" s="220">
        <v>5567</v>
      </c>
      <c r="L46" s="240">
        <v>10000</v>
      </c>
      <c r="M46" s="215">
        <f t="shared" si="0"/>
        <v>15567</v>
      </c>
      <c r="N46" s="215">
        <f t="shared" si="3"/>
        <v>4433</v>
      </c>
      <c r="O46" s="221">
        <f t="shared" si="6"/>
        <v>0.22165000000000001</v>
      </c>
    </row>
    <row r="47" spans="1:67" ht="77.5" x14ac:dyDescent="0.35">
      <c r="B47" s="177" t="s">
        <v>57</v>
      </c>
      <c r="C47" s="124" t="s">
        <v>586</v>
      </c>
      <c r="D47" s="179">
        <v>10000</v>
      </c>
      <c r="E47" s="179">
        <v>10000</v>
      </c>
      <c r="F47" s="179"/>
      <c r="G47" s="180">
        <f t="shared" ref="G47:G53" si="11">SUM(D47:F47)</f>
        <v>20000</v>
      </c>
      <c r="H47" s="181">
        <v>0.4</v>
      </c>
      <c r="I47" s="182">
        <f t="shared" si="2"/>
        <v>16543</v>
      </c>
      <c r="J47" s="171" t="s">
        <v>609</v>
      </c>
      <c r="K47" s="220">
        <v>6543</v>
      </c>
      <c r="L47" s="240">
        <v>10000</v>
      </c>
      <c r="M47" s="215">
        <f t="shared" si="0"/>
        <v>16543</v>
      </c>
      <c r="N47" s="215">
        <f t="shared" si="3"/>
        <v>3457</v>
      </c>
      <c r="O47" s="221">
        <f t="shared" si="6"/>
        <v>0.17285</v>
      </c>
    </row>
    <row r="48" spans="1:67" ht="77.5" x14ac:dyDescent="0.35">
      <c r="B48" s="177" t="s">
        <v>58</v>
      </c>
      <c r="C48" s="124" t="s">
        <v>587</v>
      </c>
      <c r="D48" s="179">
        <v>50000</v>
      </c>
      <c r="E48" s="179">
        <v>10000</v>
      </c>
      <c r="F48" s="179"/>
      <c r="G48" s="180">
        <f t="shared" si="11"/>
        <v>60000</v>
      </c>
      <c r="H48" s="181">
        <v>0.4</v>
      </c>
      <c r="I48" s="182">
        <f t="shared" si="2"/>
        <v>10000</v>
      </c>
      <c r="J48" s="171" t="s">
        <v>610</v>
      </c>
      <c r="K48" s="220"/>
      <c r="L48" s="240">
        <v>10000</v>
      </c>
      <c r="M48" s="215">
        <f t="shared" si="0"/>
        <v>10000</v>
      </c>
      <c r="N48" s="215">
        <f t="shared" si="3"/>
        <v>50000</v>
      </c>
      <c r="O48" s="221">
        <f t="shared" si="6"/>
        <v>0.83333333333333337</v>
      </c>
    </row>
    <row r="49" spans="1:67" x14ac:dyDescent="0.35">
      <c r="B49" s="177" t="s">
        <v>59</v>
      </c>
      <c r="C49" s="201"/>
      <c r="D49" s="179"/>
      <c r="E49" s="179"/>
      <c r="F49" s="179"/>
      <c r="G49" s="180">
        <f t="shared" si="11"/>
        <v>0</v>
      </c>
      <c r="H49" s="181"/>
      <c r="I49" s="182">
        <f t="shared" si="2"/>
        <v>0</v>
      </c>
      <c r="J49" s="171"/>
      <c r="K49" s="220"/>
      <c r="L49" s="240"/>
      <c r="M49" s="215">
        <f t="shared" si="0"/>
        <v>0</v>
      </c>
      <c r="N49" s="215">
        <f t="shared" si="3"/>
        <v>0</v>
      </c>
      <c r="O49" s="221" t="str">
        <f t="shared" si="6"/>
        <v>-</v>
      </c>
    </row>
    <row r="50" spans="1:67" x14ac:dyDescent="0.35">
      <c r="B50" s="177" t="s">
        <v>60</v>
      </c>
      <c r="C50" s="201"/>
      <c r="D50" s="179"/>
      <c r="E50" s="179"/>
      <c r="F50" s="179"/>
      <c r="G50" s="180">
        <f t="shared" si="11"/>
        <v>0</v>
      </c>
      <c r="H50" s="181"/>
      <c r="I50" s="182">
        <f t="shared" si="2"/>
        <v>0</v>
      </c>
      <c r="J50" s="171"/>
      <c r="K50" s="220"/>
      <c r="L50" s="240"/>
      <c r="M50" s="215">
        <f t="shared" si="0"/>
        <v>0</v>
      </c>
      <c r="N50" s="215">
        <f t="shared" si="3"/>
        <v>0</v>
      </c>
      <c r="O50" s="221" t="str">
        <f t="shared" si="6"/>
        <v>-</v>
      </c>
    </row>
    <row r="51" spans="1:67" x14ac:dyDescent="0.35">
      <c r="A51" s="138"/>
      <c r="B51" s="177" t="s">
        <v>61</v>
      </c>
      <c r="C51" s="124"/>
      <c r="D51" s="179"/>
      <c r="E51" s="179"/>
      <c r="F51" s="179"/>
      <c r="G51" s="180">
        <f t="shared" si="11"/>
        <v>0</v>
      </c>
      <c r="H51" s="181"/>
      <c r="I51" s="182">
        <f t="shared" si="2"/>
        <v>0</v>
      </c>
      <c r="J51" s="171"/>
      <c r="K51" s="220"/>
      <c r="L51" s="240"/>
      <c r="M51" s="215">
        <f t="shared" si="0"/>
        <v>0</v>
      </c>
      <c r="N51" s="215">
        <f t="shared" si="3"/>
        <v>0</v>
      </c>
      <c r="O51" s="221" t="str">
        <f t="shared" si="6"/>
        <v>-</v>
      </c>
    </row>
    <row r="52" spans="1:67" s="138" customFormat="1" x14ac:dyDescent="0.35">
      <c r="A52" s="128"/>
      <c r="B52" s="177" t="s">
        <v>62</v>
      </c>
      <c r="C52" s="200"/>
      <c r="D52" s="183"/>
      <c r="E52" s="183"/>
      <c r="F52" s="183"/>
      <c r="G52" s="180">
        <f t="shared" si="11"/>
        <v>0</v>
      </c>
      <c r="H52" s="184"/>
      <c r="I52" s="182">
        <f t="shared" si="2"/>
        <v>0</v>
      </c>
      <c r="J52" s="202"/>
      <c r="K52" s="220"/>
      <c r="L52" s="240"/>
      <c r="M52" s="215">
        <f t="shared" si="0"/>
        <v>0</v>
      </c>
      <c r="N52" s="215">
        <f t="shared" si="3"/>
        <v>0</v>
      </c>
      <c r="O52" s="221" t="str">
        <f t="shared" si="6"/>
        <v>-</v>
      </c>
      <c r="P52" s="309"/>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1"/>
      <c r="AR52" s="311"/>
      <c r="AS52" s="311"/>
      <c r="AT52" s="311"/>
      <c r="AU52" s="311"/>
      <c r="AV52" s="311"/>
      <c r="AW52" s="311"/>
      <c r="AX52" s="311"/>
      <c r="AY52" s="311"/>
      <c r="AZ52" s="311"/>
      <c r="BA52" s="311"/>
      <c r="BB52" s="311"/>
      <c r="BC52" s="311"/>
      <c r="BD52" s="311"/>
      <c r="BE52" s="311"/>
      <c r="BF52" s="311"/>
      <c r="BG52" s="311"/>
      <c r="BH52" s="311"/>
      <c r="BI52" s="311"/>
      <c r="BJ52" s="311"/>
      <c r="BK52" s="311"/>
      <c r="BL52" s="311"/>
      <c r="BM52" s="311"/>
      <c r="BN52" s="311"/>
      <c r="BO52" s="311"/>
    </row>
    <row r="53" spans="1:67" x14ac:dyDescent="0.35">
      <c r="B53" s="177" t="s">
        <v>63</v>
      </c>
      <c r="C53" s="200"/>
      <c r="D53" s="183"/>
      <c r="E53" s="183"/>
      <c r="F53" s="183"/>
      <c r="G53" s="180">
        <f t="shared" si="11"/>
        <v>0</v>
      </c>
      <c r="H53" s="184"/>
      <c r="I53" s="182">
        <f t="shared" si="2"/>
        <v>0</v>
      </c>
      <c r="J53" s="202"/>
      <c r="K53" s="220"/>
      <c r="L53" s="240"/>
      <c r="M53" s="215">
        <f t="shared" si="0"/>
        <v>0</v>
      </c>
      <c r="N53" s="215">
        <f t="shared" si="3"/>
        <v>0</v>
      </c>
      <c r="O53" s="221" t="str">
        <f t="shared" si="6"/>
        <v>-</v>
      </c>
    </row>
    <row r="54" spans="1:67" x14ac:dyDescent="0.35">
      <c r="B54" s="249" t="s">
        <v>641</v>
      </c>
      <c r="C54" s="139" t="s">
        <v>175</v>
      </c>
      <c r="D54" s="140">
        <f>SUM(D46:D53)</f>
        <v>70000</v>
      </c>
      <c r="E54" s="140">
        <f>SUM(E46:E53)</f>
        <v>30000</v>
      </c>
      <c r="F54" s="140">
        <f>SUM(F46:F53)</f>
        <v>0</v>
      </c>
      <c r="G54" s="140">
        <f>SUM(G46:G53)</f>
        <v>100000</v>
      </c>
      <c r="H54" s="141">
        <f>(H46*G46)+(H47*G47)+(H48*G48)+(H49*G49)+(H50*G50)+(H51*G51)+(H52*G52)+(H53*G53)</f>
        <v>40000</v>
      </c>
      <c r="I54" s="141">
        <f>SUM(I46:I53)</f>
        <v>42110</v>
      </c>
      <c r="J54" s="236"/>
      <c r="K54" s="254">
        <f>SUM(K46:K53)</f>
        <v>12110</v>
      </c>
      <c r="L54" s="255">
        <f>SUM(L46:L53)</f>
        <v>30000</v>
      </c>
      <c r="M54" s="255">
        <f t="shared" ref="M54" si="12">SUM(M46:M53)</f>
        <v>42110</v>
      </c>
      <c r="N54" s="256">
        <f t="shared" ref="N54" si="13">G54-M54</f>
        <v>57890</v>
      </c>
      <c r="O54" s="257">
        <f t="shared" si="6"/>
        <v>0.57889999999999997</v>
      </c>
      <c r="P54" s="310" t="s">
        <v>641</v>
      </c>
    </row>
    <row r="55" spans="1:67" x14ac:dyDescent="0.35">
      <c r="B55" s="250" t="s">
        <v>618</v>
      </c>
      <c r="C55" s="188"/>
      <c r="D55" s="189"/>
      <c r="E55" s="189"/>
      <c r="F55" s="189"/>
      <c r="G55" s="189"/>
      <c r="H55" s="189"/>
      <c r="I55" s="189"/>
      <c r="J55" s="189"/>
      <c r="K55" s="220"/>
      <c r="L55" s="240"/>
      <c r="M55" s="215">
        <f t="shared" si="0"/>
        <v>0</v>
      </c>
      <c r="N55" s="215">
        <f t="shared" si="3"/>
        <v>0</v>
      </c>
      <c r="O55" s="221" t="str">
        <f t="shared" si="6"/>
        <v>-</v>
      </c>
    </row>
    <row r="56" spans="1:67" ht="31.25" customHeight="1" x14ac:dyDescent="0.35">
      <c r="B56" s="139" t="s">
        <v>7</v>
      </c>
      <c r="C56" s="353" t="s">
        <v>666</v>
      </c>
      <c r="D56" s="354"/>
      <c r="E56" s="354"/>
      <c r="F56" s="354"/>
      <c r="G56" s="354"/>
      <c r="H56" s="354"/>
      <c r="I56" s="354"/>
      <c r="J56" s="355"/>
      <c r="K56" s="220"/>
      <c r="L56" s="240"/>
      <c r="N56" s="215"/>
      <c r="O56" s="221" t="str">
        <f t="shared" si="6"/>
        <v>-</v>
      </c>
    </row>
    <row r="57" spans="1:67" ht="15.65" customHeight="1" x14ac:dyDescent="0.35">
      <c r="B57" s="139" t="s">
        <v>193</v>
      </c>
      <c r="C57" s="356" t="s">
        <v>657</v>
      </c>
      <c r="D57" s="357"/>
      <c r="E57" s="357"/>
      <c r="F57" s="357"/>
      <c r="G57" s="357"/>
      <c r="H57" s="357"/>
      <c r="I57" s="357"/>
      <c r="J57" s="358"/>
      <c r="K57" s="220"/>
      <c r="L57" s="240"/>
      <c r="N57" s="215"/>
      <c r="O57" s="221" t="str">
        <f t="shared" si="6"/>
        <v>-</v>
      </c>
    </row>
    <row r="58" spans="1:67" ht="62" x14ac:dyDescent="0.35">
      <c r="B58" s="177" t="s">
        <v>68</v>
      </c>
      <c r="C58" s="124" t="s">
        <v>588</v>
      </c>
      <c r="D58" s="179">
        <v>10000</v>
      </c>
      <c r="E58" s="179">
        <v>10000</v>
      </c>
      <c r="F58" s="179"/>
      <c r="G58" s="180">
        <f>SUM(D58:F58)</f>
        <v>20000</v>
      </c>
      <c r="H58" s="181">
        <v>0.45</v>
      </c>
      <c r="I58" s="182">
        <f t="shared" ref="I58:I65" si="14">SUM(K58:L58)</f>
        <v>10000</v>
      </c>
      <c r="J58" s="171" t="s">
        <v>600</v>
      </c>
      <c r="K58" s="220"/>
      <c r="L58" s="240">
        <v>10000</v>
      </c>
      <c r="M58" s="215">
        <f t="shared" si="0"/>
        <v>10000</v>
      </c>
      <c r="N58" s="215">
        <f t="shared" si="3"/>
        <v>10000</v>
      </c>
      <c r="O58" s="221">
        <f t="shared" si="6"/>
        <v>0.5</v>
      </c>
    </row>
    <row r="59" spans="1:67" ht="77.5" x14ac:dyDescent="0.35">
      <c r="B59" s="177" t="s">
        <v>67</v>
      </c>
      <c r="C59" s="124" t="s">
        <v>589</v>
      </c>
      <c r="D59" s="179">
        <v>10000</v>
      </c>
      <c r="E59" s="179">
        <v>10000</v>
      </c>
      <c r="F59" s="179"/>
      <c r="G59" s="180">
        <f t="shared" ref="G59:G65" si="15">SUM(D59:F59)</f>
        <v>20000</v>
      </c>
      <c r="H59" s="181">
        <v>0.5</v>
      </c>
      <c r="I59" s="182">
        <f t="shared" si="14"/>
        <v>17789</v>
      </c>
      <c r="J59" s="171" t="s">
        <v>600</v>
      </c>
      <c r="K59" s="220">
        <v>7789</v>
      </c>
      <c r="L59" s="240">
        <v>10000</v>
      </c>
      <c r="M59" s="215">
        <f t="shared" si="0"/>
        <v>17789</v>
      </c>
      <c r="N59" s="215">
        <f t="shared" si="3"/>
        <v>2211</v>
      </c>
      <c r="O59" s="221">
        <f t="shared" si="6"/>
        <v>0.11055</v>
      </c>
    </row>
    <row r="60" spans="1:67" ht="46.5" x14ac:dyDescent="0.35">
      <c r="B60" s="177" t="s">
        <v>69</v>
      </c>
      <c r="C60" s="124" t="s">
        <v>590</v>
      </c>
      <c r="D60" s="183">
        <v>30000</v>
      </c>
      <c r="E60" s="179">
        <v>10000</v>
      </c>
      <c r="F60" s="179"/>
      <c r="G60" s="180">
        <f t="shared" si="15"/>
        <v>40000</v>
      </c>
      <c r="H60" s="181">
        <v>0.5</v>
      </c>
      <c r="I60" s="182">
        <f t="shared" si="14"/>
        <v>10000</v>
      </c>
      <c r="J60" s="171" t="s">
        <v>601</v>
      </c>
      <c r="K60" s="220"/>
      <c r="L60" s="240">
        <v>10000</v>
      </c>
      <c r="M60" s="215">
        <f t="shared" si="0"/>
        <v>10000</v>
      </c>
      <c r="N60" s="215">
        <f t="shared" si="3"/>
        <v>30000</v>
      </c>
      <c r="O60" s="221">
        <f t="shared" si="6"/>
        <v>0.75</v>
      </c>
    </row>
    <row r="61" spans="1:67" ht="93" x14ac:dyDescent="0.35">
      <c r="B61" s="177" t="s">
        <v>70</v>
      </c>
      <c r="C61" s="124" t="s">
        <v>668</v>
      </c>
      <c r="D61" s="179">
        <v>10000</v>
      </c>
      <c r="E61" s="179">
        <v>10000</v>
      </c>
      <c r="F61" s="179"/>
      <c r="G61" s="180">
        <f t="shared" si="15"/>
        <v>20000</v>
      </c>
      <c r="H61" s="181">
        <v>0.5</v>
      </c>
      <c r="I61" s="182">
        <f t="shared" si="14"/>
        <v>10000</v>
      </c>
      <c r="J61" s="171" t="s">
        <v>602</v>
      </c>
      <c r="K61" s="220"/>
      <c r="L61" s="240">
        <v>10000</v>
      </c>
      <c r="M61" s="215">
        <f t="shared" si="0"/>
        <v>10000</v>
      </c>
      <c r="N61" s="215">
        <f t="shared" si="3"/>
        <v>10000</v>
      </c>
      <c r="O61" s="221">
        <f t="shared" si="6"/>
        <v>0.5</v>
      </c>
    </row>
    <row r="62" spans="1:67" ht="62" x14ac:dyDescent="0.35">
      <c r="B62" s="177" t="s">
        <v>71</v>
      </c>
      <c r="C62" s="124" t="s">
        <v>591</v>
      </c>
      <c r="D62" s="179">
        <v>10000</v>
      </c>
      <c r="E62" s="179">
        <v>10000</v>
      </c>
      <c r="F62" s="179"/>
      <c r="G62" s="180">
        <f t="shared" si="15"/>
        <v>20000</v>
      </c>
      <c r="H62" s="181">
        <v>0.5</v>
      </c>
      <c r="I62" s="182">
        <f t="shared" si="14"/>
        <v>10000</v>
      </c>
      <c r="J62" s="125" t="s">
        <v>603</v>
      </c>
      <c r="K62" s="220"/>
      <c r="L62" s="240">
        <v>10000</v>
      </c>
      <c r="M62" s="215">
        <f t="shared" si="0"/>
        <v>10000</v>
      </c>
      <c r="N62" s="215">
        <f t="shared" si="3"/>
        <v>10000</v>
      </c>
      <c r="O62" s="221">
        <f t="shared" si="6"/>
        <v>0.5</v>
      </c>
    </row>
    <row r="63" spans="1:67" ht="62" x14ac:dyDescent="0.35">
      <c r="B63" s="177" t="s">
        <v>72</v>
      </c>
      <c r="C63" s="204" t="s">
        <v>574</v>
      </c>
      <c r="D63" s="179">
        <v>10000</v>
      </c>
      <c r="E63" s="179">
        <v>5000</v>
      </c>
      <c r="F63" s="179"/>
      <c r="G63" s="180">
        <f t="shared" ref="G63" si="16">SUM(D63:F63)</f>
        <v>15000</v>
      </c>
      <c r="H63" s="181">
        <v>0.5</v>
      </c>
      <c r="I63" s="182">
        <f t="shared" si="14"/>
        <v>5000</v>
      </c>
      <c r="J63" s="125" t="s">
        <v>607</v>
      </c>
      <c r="K63" s="220"/>
      <c r="L63" s="240">
        <v>5000</v>
      </c>
      <c r="M63" s="215">
        <f t="shared" si="0"/>
        <v>5000</v>
      </c>
      <c r="N63" s="215">
        <f t="shared" si="3"/>
        <v>10000</v>
      </c>
      <c r="O63" s="221">
        <f t="shared" si="6"/>
        <v>0.66666666666666663</v>
      </c>
    </row>
    <row r="64" spans="1:67" x14ac:dyDescent="0.35">
      <c r="A64" s="138"/>
      <c r="B64" s="177" t="s">
        <v>73</v>
      </c>
      <c r="C64" s="200"/>
      <c r="D64" s="183"/>
      <c r="E64" s="183"/>
      <c r="F64" s="183"/>
      <c r="G64" s="180">
        <f t="shared" si="15"/>
        <v>0</v>
      </c>
      <c r="H64" s="184"/>
      <c r="I64" s="182">
        <f t="shared" si="14"/>
        <v>0</v>
      </c>
      <c r="J64" s="186"/>
      <c r="K64" s="220"/>
      <c r="L64" s="240"/>
      <c r="M64" s="215">
        <f t="shared" si="0"/>
        <v>0</v>
      </c>
      <c r="N64" s="215">
        <f t="shared" si="3"/>
        <v>0</v>
      </c>
      <c r="O64" s="221" t="str">
        <f t="shared" si="6"/>
        <v>-</v>
      </c>
    </row>
    <row r="65" spans="1:67" s="138" customFormat="1" x14ac:dyDescent="0.35">
      <c r="B65" s="177" t="s">
        <v>74</v>
      </c>
      <c r="C65" s="200"/>
      <c r="D65" s="183"/>
      <c r="E65" s="183"/>
      <c r="F65" s="183"/>
      <c r="G65" s="180">
        <f t="shared" si="15"/>
        <v>0</v>
      </c>
      <c r="H65" s="184"/>
      <c r="I65" s="182">
        <f t="shared" si="14"/>
        <v>0</v>
      </c>
      <c r="J65" s="186"/>
      <c r="K65" s="220"/>
      <c r="L65" s="240"/>
      <c r="M65" s="215">
        <f t="shared" si="0"/>
        <v>0</v>
      </c>
      <c r="N65" s="215">
        <f t="shared" si="3"/>
        <v>0</v>
      </c>
      <c r="O65" s="221" t="str">
        <f t="shared" si="6"/>
        <v>-</v>
      </c>
      <c r="P65" s="309"/>
      <c r="Q65" s="311"/>
      <c r="R65" s="311"/>
      <c r="S65" s="311"/>
      <c r="T65" s="311"/>
      <c r="U65" s="311"/>
      <c r="V65" s="311"/>
      <c r="W65" s="311"/>
      <c r="X65" s="311"/>
      <c r="Y65" s="311"/>
      <c r="Z65" s="311"/>
      <c r="AA65" s="311"/>
      <c r="AB65" s="311"/>
      <c r="AC65" s="311"/>
      <c r="AD65" s="311"/>
      <c r="AE65" s="311"/>
      <c r="AF65" s="311"/>
      <c r="AG65" s="311"/>
      <c r="AH65" s="311"/>
      <c r="AI65" s="311"/>
      <c r="AJ65" s="311"/>
      <c r="AK65" s="311"/>
      <c r="AL65" s="311"/>
      <c r="AM65" s="311"/>
      <c r="AN65" s="311"/>
      <c r="AO65" s="311"/>
      <c r="AP65" s="311"/>
      <c r="AQ65" s="311"/>
      <c r="AR65" s="311"/>
      <c r="AS65" s="311"/>
      <c r="AT65" s="311"/>
      <c r="AU65" s="311"/>
      <c r="AV65" s="311"/>
      <c r="AW65" s="311"/>
      <c r="AX65" s="311"/>
      <c r="AY65" s="311"/>
      <c r="AZ65" s="311"/>
      <c r="BA65" s="311"/>
      <c r="BB65" s="311"/>
      <c r="BC65" s="311"/>
      <c r="BD65" s="311"/>
      <c r="BE65" s="311"/>
      <c r="BF65" s="311"/>
      <c r="BG65" s="311"/>
      <c r="BH65" s="311"/>
      <c r="BI65" s="311"/>
      <c r="BJ65" s="311"/>
      <c r="BK65" s="311"/>
      <c r="BL65" s="311"/>
      <c r="BM65" s="311"/>
      <c r="BN65" s="311"/>
      <c r="BO65" s="311"/>
    </row>
    <row r="66" spans="1:67" s="138" customFormat="1" x14ac:dyDescent="0.35">
      <c r="A66" s="128"/>
      <c r="B66" s="249" t="s">
        <v>641</v>
      </c>
      <c r="C66" s="139" t="s">
        <v>175</v>
      </c>
      <c r="D66" s="140">
        <f>SUM(D58:D65)</f>
        <v>80000</v>
      </c>
      <c r="E66" s="140">
        <f>SUM(E58:E65)</f>
        <v>55000</v>
      </c>
      <c r="F66" s="140">
        <f>SUM(F58:F65)</f>
        <v>0</v>
      </c>
      <c r="G66" s="142">
        <f>SUM(G58:G65)</f>
        <v>135000</v>
      </c>
      <c r="H66" s="141">
        <f>(H58*G58)+(H59*G59)+(H60*G60)+(H61*G61)+(H62*G62)+(H63*G63)+(H64*G64)+(H65*G65)</f>
        <v>66500</v>
      </c>
      <c r="I66" s="141">
        <f>SUM(I58:I65)</f>
        <v>62789</v>
      </c>
      <c r="J66" s="236"/>
      <c r="K66" s="254">
        <f>SUM(K58:K65)</f>
        <v>7789</v>
      </c>
      <c r="L66" s="255">
        <f>SUM(L58:L65)</f>
        <v>55000</v>
      </c>
      <c r="M66" s="255">
        <f>SUM(M58:M65)</f>
        <v>62789</v>
      </c>
      <c r="N66" s="256">
        <f t="shared" ref="N66" si="17">G66-M66</f>
        <v>72211</v>
      </c>
      <c r="O66" s="257">
        <f t="shared" si="6"/>
        <v>0.53489629629629631</v>
      </c>
      <c r="P66" s="310" t="s">
        <v>641</v>
      </c>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11"/>
      <c r="AT66" s="311"/>
      <c r="AU66" s="311"/>
      <c r="AV66" s="311"/>
      <c r="AW66" s="311"/>
      <c r="AX66" s="311"/>
      <c r="AY66" s="311"/>
      <c r="AZ66" s="311"/>
      <c r="BA66" s="311"/>
      <c r="BB66" s="311"/>
      <c r="BC66" s="311"/>
      <c r="BD66" s="311"/>
      <c r="BE66" s="311"/>
      <c r="BF66" s="311"/>
      <c r="BG66" s="311"/>
      <c r="BH66" s="311"/>
      <c r="BI66" s="311"/>
      <c r="BJ66" s="311"/>
      <c r="BK66" s="311"/>
      <c r="BL66" s="311"/>
      <c r="BM66" s="311"/>
      <c r="BN66" s="311"/>
      <c r="BO66" s="311"/>
    </row>
    <row r="67" spans="1:67" ht="15.65" customHeight="1" x14ac:dyDescent="0.35">
      <c r="B67" s="139" t="s">
        <v>75</v>
      </c>
      <c r="C67" s="356" t="s">
        <v>658</v>
      </c>
      <c r="D67" s="357"/>
      <c r="E67" s="357"/>
      <c r="F67" s="357"/>
      <c r="G67" s="357"/>
      <c r="H67" s="357"/>
      <c r="I67" s="357"/>
      <c r="J67" s="358"/>
      <c r="K67" s="220"/>
      <c r="L67" s="240"/>
      <c r="N67" s="215"/>
      <c r="O67" s="221" t="str">
        <f t="shared" si="6"/>
        <v>-</v>
      </c>
    </row>
    <row r="68" spans="1:67" ht="77.5" x14ac:dyDescent="0.35">
      <c r="B68" s="177" t="s">
        <v>76</v>
      </c>
      <c r="C68" s="124" t="s">
        <v>592</v>
      </c>
      <c r="D68" s="179">
        <v>5000</v>
      </c>
      <c r="E68" s="179">
        <v>10000</v>
      </c>
      <c r="F68" s="179"/>
      <c r="G68" s="180">
        <f>SUM(D68:F68)</f>
        <v>15000</v>
      </c>
      <c r="H68" s="181">
        <v>0.5</v>
      </c>
      <c r="I68" s="182">
        <f t="shared" ref="I68:I75" si="18">SUM(K68:L68)</f>
        <v>13321</v>
      </c>
      <c r="J68" s="171" t="s">
        <v>602</v>
      </c>
      <c r="K68" s="220">
        <v>3321</v>
      </c>
      <c r="L68" s="240">
        <v>10000</v>
      </c>
      <c r="M68" s="215">
        <f t="shared" si="0"/>
        <v>13321</v>
      </c>
      <c r="N68" s="215">
        <f t="shared" si="3"/>
        <v>1679</v>
      </c>
      <c r="O68" s="221">
        <f t="shared" si="6"/>
        <v>0.11193333333333333</v>
      </c>
    </row>
    <row r="69" spans="1:67" ht="62" x14ac:dyDescent="0.35">
      <c r="B69" s="177" t="s">
        <v>77</v>
      </c>
      <c r="C69" s="124" t="s">
        <v>593</v>
      </c>
      <c r="D69" s="179">
        <v>5000</v>
      </c>
      <c r="E69" s="179">
        <v>10000</v>
      </c>
      <c r="F69" s="179"/>
      <c r="G69" s="180">
        <f t="shared" ref="G69:G75" si="19">SUM(D69:F69)</f>
        <v>15000</v>
      </c>
      <c r="H69" s="181">
        <v>0.5</v>
      </c>
      <c r="I69" s="182">
        <f t="shared" si="18"/>
        <v>10000</v>
      </c>
      <c r="J69" s="171" t="s">
        <v>603</v>
      </c>
      <c r="K69" s="220"/>
      <c r="L69" s="240">
        <v>10000</v>
      </c>
      <c r="M69" s="215">
        <f t="shared" si="0"/>
        <v>10000</v>
      </c>
      <c r="N69" s="215">
        <f t="shared" si="3"/>
        <v>5000</v>
      </c>
      <c r="O69" s="221">
        <f t="shared" si="6"/>
        <v>0.33333333333333331</v>
      </c>
    </row>
    <row r="70" spans="1:67" x14ac:dyDescent="0.35">
      <c r="B70" s="177" t="s">
        <v>78</v>
      </c>
      <c r="C70" s="124"/>
      <c r="D70" s="179"/>
      <c r="E70" s="179"/>
      <c r="F70" s="179"/>
      <c r="G70" s="180">
        <f t="shared" si="19"/>
        <v>0</v>
      </c>
      <c r="H70" s="181"/>
      <c r="I70" s="182">
        <f t="shared" si="18"/>
        <v>0</v>
      </c>
      <c r="J70" s="125"/>
      <c r="K70" s="220"/>
      <c r="L70" s="240"/>
      <c r="M70" s="215">
        <f t="shared" si="0"/>
        <v>0</v>
      </c>
      <c r="N70" s="215">
        <f t="shared" si="3"/>
        <v>0</v>
      </c>
      <c r="O70" s="221" t="str">
        <f t="shared" si="6"/>
        <v>-</v>
      </c>
    </row>
    <row r="71" spans="1:67" x14ac:dyDescent="0.35">
      <c r="B71" s="177" t="s">
        <v>79</v>
      </c>
      <c r="C71" s="124"/>
      <c r="D71" s="179"/>
      <c r="E71" s="179"/>
      <c r="F71" s="179"/>
      <c r="G71" s="180">
        <f t="shared" si="19"/>
        <v>0</v>
      </c>
      <c r="H71" s="181"/>
      <c r="I71" s="182">
        <f t="shared" si="18"/>
        <v>0</v>
      </c>
      <c r="J71" s="125"/>
      <c r="K71" s="220"/>
      <c r="L71" s="240"/>
      <c r="M71" s="215">
        <f t="shared" si="0"/>
        <v>0</v>
      </c>
      <c r="N71" s="215">
        <f t="shared" si="3"/>
        <v>0</v>
      </c>
      <c r="O71" s="221" t="str">
        <f t="shared" si="6"/>
        <v>-</v>
      </c>
    </row>
    <row r="72" spans="1:67" x14ac:dyDescent="0.35">
      <c r="B72" s="177" t="s">
        <v>80</v>
      </c>
      <c r="C72" s="124"/>
      <c r="D72" s="179"/>
      <c r="E72" s="179"/>
      <c r="F72" s="179"/>
      <c r="G72" s="180">
        <f t="shared" si="19"/>
        <v>0</v>
      </c>
      <c r="H72" s="181"/>
      <c r="I72" s="182">
        <f t="shared" si="18"/>
        <v>0</v>
      </c>
      <c r="J72" s="125"/>
      <c r="K72" s="220"/>
      <c r="L72" s="240"/>
      <c r="M72" s="215">
        <f t="shared" si="0"/>
        <v>0</v>
      </c>
      <c r="N72" s="215">
        <f t="shared" si="3"/>
        <v>0</v>
      </c>
      <c r="O72" s="221" t="str">
        <f t="shared" si="6"/>
        <v>-</v>
      </c>
    </row>
    <row r="73" spans="1:67" x14ac:dyDescent="0.35">
      <c r="B73" s="177" t="s">
        <v>81</v>
      </c>
      <c r="C73" s="124"/>
      <c r="D73" s="179"/>
      <c r="E73" s="179"/>
      <c r="F73" s="179"/>
      <c r="G73" s="180">
        <f t="shared" si="19"/>
        <v>0</v>
      </c>
      <c r="H73" s="181"/>
      <c r="I73" s="182">
        <f t="shared" si="18"/>
        <v>0</v>
      </c>
      <c r="J73" s="125"/>
      <c r="K73" s="220"/>
      <c r="L73" s="240"/>
      <c r="M73" s="215">
        <f t="shared" si="0"/>
        <v>0</v>
      </c>
      <c r="N73" s="215">
        <f t="shared" si="3"/>
        <v>0</v>
      </c>
      <c r="O73" s="221" t="str">
        <f t="shared" si="6"/>
        <v>-</v>
      </c>
    </row>
    <row r="74" spans="1:67" x14ac:dyDescent="0.35">
      <c r="B74" s="177" t="s">
        <v>82</v>
      </c>
      <c r="C74" s="200"/>
      <c r="D74" s="183"/>
      <c r="E74" s="183"/>
      <c r="F74" s="183"/>
      <c r="G74" s="180">
        <f t="shared" si="19"/>
        <v>0</v>
      </c>
      <c r="H74" s="184"/>
      <c r="I74" s="182">
        <f t="shared" si="18"/>
        <v>0</v>
      </c>
      <c r="J74" s="186"/>
      <c r="K74" s="220"/>
      <c r="L74" s="240"/>
      <c r="M74" s="215">
        <f t="shared" si="0"/>
        <v>0</v>
      </c>
      <c r="N74" s="215">
        <f t="shared" si="3"/>
        <v>0</v>
      </c>
      <c r="O74" s="221" t="str">
        <f t="shared" si="6"/>
        <v>-</v>
      </c>
    </row>
    <row r="75" spans="1:67" x14ac:dyDescent="0.35">
      <c r="B75" s="177" t="s">
        <v>83</v>
      </c>
      <c r="C75" s="200"/>
      <c r="D75" s="183"/>
      <c r="E75" s="183"/>
      <c r="F75" s="183"/>
      <c r="G75" s="180">
        <f t="shared" si="19"/>
        <v>0</v>
      </c>
      <c r="H75" s="184"/>
      <c r="I75" s="182">
        <f t="shared" si="18"/>
        <v>0</v>
      </c>
      <c r="J75" s="186"/>
      <c r="K75" s="220"/>
      <c r="L75" s="240"/>
      <c r="M75" s="215">
        <f t="shared" si="0"/>
        <v>0</v>
      </c>
      <c r="N75" s="215">
        <f t="shared" si="3"/>
        <v>0</v>
      </c>
      <c r="O75" s="221" t="str">
        <f t="shared" si="6"/>
        <v>-</v>
      </c>
    </row>
    <row r="76" spans="1:67" x14ac:dyDescent="0.35">
      <c r="B76" s="249" t="s">
        <v>641</v>
      </c>
      <c r="C76" s="139" t="s">
        <v>175</v>
      </c>
      <c r="D76" s="142">
        <f>SUM(D68:D75)</f>
        <v>10000</v>
      </c>
      <c r="E76" s="142">
        <f>SUM(E68:E75)</f>
        <v>20000</v>
      </c>
      <c r="F76" s="142">
        <f>SUM(F68:F75)</f>
        <v>0</v>
      </c>
      <c r="G76" s="142">
        <f>SUM(G68:G75)</f>
        <v>30000</v>
      </c>
      <c r="H76" s="141">
        <f>(H68*G68)+(H69*G69)+(H70*G70)+(H71*G71)+(H72*G72)+(H73*G73)+(H74*G74)+(H75*G75)</f>
        <v>15000</v>
      </c>
      <c r="I76" s="143">
        <f>SUM(I68:I75)</f>
        <v>23321</v>
      </c>
      <c r="J76" s="236"/>
      <c r="K76" s="254">
        <f>SUM(K68:K75)</f>
        <v>3321</v>
      </c>
      <c r="L76" s="255">
        <f>SUM(L68:L75)</f>
        <v>20000</v>
      </c>
      <c r="M76" s="255">
        <f>SUM(M68:M75)</f>
        <v>23321</v>
      </c>
      <c r="N76" s="256">
        <f t="shared" ref="N76" si="20">G76-M76</f>
        <v>6679</v>
      </c>
      <c r="O76" s="257">
        <f t="shared" si="6"/>
        <v>0.22263333333333332</v>
      </c>
      <c r="P76" s="310" t="s">
        <v>641</v>
      </c>
    </row>
    <row r="77" spans="1:67" x14ac:dyDescent="0.35">
      <c r="B77" s="139" t="s">
        <v>84</v>
      </c>
      <c r="C77" s="328"/>
      <c r="D77" s="329"/>
      <c r="E77" s="329"/>
      <c r="F77" s="329"/>
      <c r="G77" s="329"/>
      <c r="H77" s="329"/>
      <c r="I77" s="329"/>
      <c r="J77" s="330"/>
      <c r="K77" s="220"/>
      <c r="L77" s="240"/>
      <c r="M77" s="215">
        <f t="shared" si="0"/>
        <v>0</v>
      </c>
      <c r="N77" s="215">
        <f t="shared" si="3"/>
        <v>0</v>
      </c>
      <c r="O77" s="221" t="str">
        <f t="shared" si="6"/>
        <v>-</v>
      </c>
    </row>
    <row r="78" spans="1:67" x14ac:dyDescent="0.35">
      <c r="B78" s="177" t="s">
        <v>85</v>
      </c>
      <c r="C78" s="124"/>
      <c r="D78" s="179"/>
      <c r="E78" s="179"/>
      <c r="F78" s="179"/>
      <c r="G78" s="180">
        <f>SUM(D78:F78)</f>
        <v>0</v>
      </c>
      <c r="H78" s="181"/>
      <c r="I78" s="182">
        <f t="shared" ref="I78:I85" si="21">SUM(K78:L78)</f>
        <v>0</v>
      </c>
      <c r="J78" s="125"/>
      <c r="K78" s="220"/>
      <c r="L78" s="240"/>
      <c r="M78" s="215">
        <f t="shared" si="0"/>
        <v>0</v>
      </c>
      <c r="N78" s="215">
        <f t="shared" si="3"/>
        <v>0</v>
      </c>
      <c r="O78" s="221" t="str">
        <f t="shared" si="6"/>
        <v>-</v>
      </c>
    </row>
    <row r="79" spans="1:67" x14ac:dyDescent="0.35">
      <c r="B79" s="177" t="s">
        <v>86</v>
      </c>
      <c r="C79" s="124"/>
      <c r="D79" s="179"/>
      <c r="E79" s="179"/>
      <c r="F79" s="179"/>
      <c r="G79" s="180">
        <f t="shared" ref="G79:G85" si="22">SUM(D79:F79)</f>
        <v>0</v>
      </c>
      <c r="H79" s="181"/>
      <c r="I79" s="182">
        <f t="shared" si="21"/>
        <v>0</v>
      </c>
      <c r="J79" s="125"/>
      <c r="K79" s="220"/>
      <c r="L79" s="240"/>
      <c r="M79" s="215">
        <f t="shared" si="0"/>
        <v>0</v>
      </c>
      <c r="N79" s="215">
        <f t="shared" si="3"/>
        <v>0</v>
      </c>
      <c r="O79" s="221" t="str">
        <f t="shared" si="6"/>
        <v>-</v>
      </c>
    </row>
    <row r="80" spans="1:67" x14ac:dyDescent="0.35">
      <c r="B80" s="177" t="s">
        <v>87</v>
      </c>
      <c r="C80" s="124"/>
      <c r="D80" s="179"/>
      <c r="E80" s="179"/>
      <c r="F80" s="179"/>
      <c r="G80" s="180">
        <f t="shared" si="22"/>
        <v>0</v>
      </c>
      <c r="H80" s="181"/>
      <c r="I80" s="182">
        <f t="shared" si="21"/>
        <v>0</v>
      </c>
      <c r="J80" s="125"/>
      <c r="K80" s="220"/>
      <c r="L80" s="240"/>
      <c r="M80" s="215">
        <f t="shared" si="0"/>
        <v>0</v>
      </c>
      <c r="N80" s="215">
        <f t="shared" si="3"/>
        <v>0</v>
      </c>
      <c r="O80" s="221" t="str">
        <f t="shared" si="6"/>
        <v>-</v>
      </c>
    </row>
    <row r="81" spans="1:67" x14ac:dyDescent="0.35">
      <c r="A81" s="138"/>
      <c r="B81" s="177" t="s">
        <v>88</v>
      </c>
      <c r="C81" s="124"/>
      <c r="D81" s="179"/>
      <c r="E81" s="179"/>
      <c r="F81" s="179"/>
      <c r="G81" s="180">
        <f t="shared" si="22"/>
        <v>0</v>
      </c>
      <c r="H81" s="181"/>
      <c r="I81" s="182">
        <f t="shared" si="21"/>
        <v>0</v>
      </c>
      <c r="J81" s="125"/>
      <c r="K81" s="220"/>
      <c r="L81" s="240"/>
      <c r="M81" s="215">
        <f t="shared" ref="M81:M144" si="23">SUM(K81:L81)</f>
        <v>0</v>
      </c>
      <c r="N81" s="215">
        <f t="shared" ref="N81:N144" si="24">G81-M81</f>
        <v>0</v>
      </c>
      <c r="O81" s="221" t="str">
        <f t="shared" si="6"/>
        <v>-</v>
      </c>
    </row>
    <row r="82" spans="1:67" s="138" customFormat="1" x14ac:dyDescent="0.35">
      <c r="A82" s="128"/>
      <c r="B82" s="177" t="s">
        <v>89</v>
      </c>
      <c r="C82" s="124"/>
      <c r="D82" s="179"/>
      <c r="E82" s="179"/>
      <c r="F82" s="179"/>
      <c r="G82" s="180">
        <f t="shared" si="22"/>
        <v>0</v>
      </c>
      <c r="H82" s="181"/>
      <c r="I82" s="182">
        <f t="shared" si="21"/>
        <v>0</v>
      </c>
      <c r="J82" s="125"/>
      <c r="K82" s="220"/>
      <c r="L82" s="240"/>
      <c r="M82" s="215">
        <f t="shared" si="23"/>
        <v>0</v>
      </c>
      <c r="N82" s="215">
        <f t="shared" si="24"/>
        <v>0</v>
      </c>
      <c r="O82" s="221" t="str">
        <f t="shared" si="6"/>
        <v>-</v>
      </c>
      <c r="P82" s="309"/>
      <c r="Q82" s="311"/>
      <c r="R82" s="311"/>
      <c r="S82" s="311"/>
      <c r="T82" s="311"/>
      <c r="U82" s="311"/>
      <c r="V82" s="311"/>
      <c r="W82" s="311"/>
      <c r="X82" s="311"/>
      <c r="Y82" s="311"/>
      <c r="Z82" s="311"/>
      <c r="AA82" s="311"/>
      <c r="AB82" s="311"/>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1"/>
      <c r="AY82" s="311"/>
      <c r="AZ82" s="311"/>
      <c r="BA82" s="311"/>
      <c r="BB82" s="311"/>
      <c r="BC82" s="311"/>
      <c r="BD82" s="311"/>
      <c r="BE82" s="311"/>
      <c r="BF82" s="311"/>
      <c r="BG82" s="311"/>
      <c r="BH82" s="311"/>
      <c r="BI82" s="311"/>
      <c r="BJ82" s="311"/>
      <c r="BK82" s="311"/>
      <c r="BL82" s="311"/>
      <c r="BM82" s="311"/>
      <c r="BN82" s="311"/>
      <c r="BO82" s="311"/>
    </row>
    <row r="83" spans="1:67" x14ac:dyDescent="0.35">
      <c r="B83" s="177" t="s">
        <v>90</v>
      </c>
      <c r="C83" s="124"/>
      <c r="D83" s="179"/>
      <c r="E83" s="179"/>
      <c r="F83" s="179"/>
      <c r="G83" s="180">
        <f t="shared" si="22"/>
        <v>0</v>
      </c>
      <c r="H83" s="181"/>
      <c r="I83" s="182">
        <f t="shared" si="21"/>
        <v>0</v>
      </c>
      <c r="J83" s="125"/>
      <c r="K83" s="220"/>
      <c r="L83" s="240"/>
      <c r="M83" s="215">
        <f t="shared" si="23"/>
        <v>0</v>
      </c>
      <c r="N83" s="215">
        <f t="shared" si="24"/>
        <v>0</v>
      </c>
      <c r="O83" s="221" t="str">
        <f t="shared" si="6"/>
        <v>-</v>
      </c>
    </row>
    <row r="84" spans="1:67" x14ac:dyDescent="0.35">
      <c r="B84" s="177" t="s">
        <v>91</v>
      </c>
      <c r="C84" s="200"/>
      <c r="D84" s="183"/>
      <c r="E84" s="183"/>
      <c r="F84" s="183"/>
      <c r="G84" s="180">
        <f t="shared" si="22"/>
        <v>0</v>
      </c>
      <c r="H84" s="184"/>
      <c r="I84" s="185">
        <f t="shared" si="21"/>
        <v>0</v>
      </c>
      <c r="J84" s="186"/>
      <c r="K84" s="220"/>
      <c r="L84" s="240"/>
      <c r="M84" s="215">
        <f t="shared" si="23"/>
        <v>0</v>
      </c>
      <c r="N84" s="215">
        <f t="shared" si="24"/>
        <v>0</v>
      </c>
      <c r="O84" s="221" t="str">
        <f t="shared" si="6"/>
        <v>-</v>
      </c>
    </row>
    <row r="85" spans="1:67" x14ac:dyDescent="0.35">
      <c r="B85" s="177" t="s">
        <v>92</v>
      </c>
      <c r="C85" s="200"/>
      <c r="D85" s="183"/>
      <c r="E85" s="183"/>
      <c r="F85" s="183"/>
      <c r="G85" s="180">
        <f t="shared" si="22"/>
        <v>0</v>
      </c>
      <c r="H85" s="184"/>
      <c r="I85" s="185">
        <f t="shared" si="21"/>
        <v>0</v>
      </c>
      <c r="J85" s="186"/>
      <c r="K85" s="220"/>
      <c r="L85" s="240"/>
      <c r="M85" s="215">
        <f t="shared" si="23"/>
        <v>0</v>
      </c>
      <c r="N85" s="215">
        <f t="shared" si="24"/>
        <v>0</v>
      </c>
      <c r="O85" s="221" t="str">
        <f t="shared" si="6"/>
        <v>-</v>
      </c>
    </row>
    <row r="86" spans="1:67" x14ac:dyDescent="0.35">
      <c r="B86" s="249" t="s">
        <v>641</v>
      </c>
      <c r="C86" s="139" t="s">
        <v>175</v>
      </c>
      <c r="D86" s="142">
        <f>SUM(D78:D85)</f>
        <v>0</v>
      </c>
      <c r="E86" s="142">
        <f>SUM(E78:E85)</f>
        <v>0</v>
      </c>
      <c r="F86" s="142">
        <f>SUM(F78:F85)</f>
        <v>0</v>
      </c>
      <c r="G86" s="142">
        <f>SUM(G78:G85)</f>
        <v>0</v>
      </c>
      <c r="H86" s="141">
        <f>(H78*G78)+(H79*G79)+(H80*G80)+(H81*G81)+(H82*G82)+(H83*G83)+(H84*G84)+(H85*G85)</f>
        <v>0</v>
      </c>
      <c r="I86" s="143">
        <f>SUM(I78:I85)</f>
        <v>0</v>
      </c>
      <c r="J86" s="236"/>
      <c r="K86" s="254">
        <f>SUM(K78:K85)</f>
        <v>0</v>
      </c>
      <c r="L86" s="255">
        <f>SUM(L78:L85)</f>
        <v>0</v>
      </c>
      <c r="M86" s="255">
        <f t="shared" ref="M86" si="25">SUM(M78:M85)</f>
        <v>0</v>
      </c>
      <c r="N86" s="256">
        <f t="shared" si="24"/>
        <v>0</v>
      </c>
      <c r="O86" s="257" t="str">
        <f t="shared" si="6"/>
        <v>-</v>
      </c>
      <c r="P86" s="310" t="s">
        <v>641</v>
      </c>
    </row>
    <row r="87" spans="1:67" x14ac:dyDescent="0.35">
      <c r="B87" s="139" t="s">
        <v>101</v>
      </c>
      <c r="C87" s="328"/>
      <c r="D87" s="329"/>
      <c r="E87" s="329"/>
      <c r="F87" s="329"/>
      <c r="G87" s="329"/>
      <c r="H87" s="329"/>
      <c r="I87" s="329"/>
      <c r="J87" s="330"/>
      <c r="K87" s="220"/>
      <c r="L87" s="240"/>
      <c r="M87" s="215">
        <f t="shared" si="23"/>
        <v>0</v>
      </c>
      <c r="N87" s="215">
        <f t="shared" si="24"/>
        <v>0</v>
      </c>
      <c r="O87" s="221" t="str">
        <f t="shared" si="6"/>
        <v>-</v>
      </c>
    </row>
    <row r="88" spans="1:67" x14ac:dyDescent="0.35">
      <c r="B88" s="177" t="s">
        <v>93</v>
      </c>
      <c r="C88" s="124"/>
      <c r="D88" s="179"/>
      <c r="E88" s="179"/>
      <c r="F88" s="179"/>
      <c r="G88" s="180">
        <f>SUM(D88:F88)</f>
        <v>0</v>
      </c>
      <c r="H88" s="181"/>
      <c r="I88" s="182">
        <f t="shared" ref="I88:I95" si="26">SUM(K88:L88)</f>
        <v>0</v>
      </c>
      <c r="J88" s="125"/>
      <c r="K88" s="220"/>
      <c r="L88" s="240"/>
      <c r="M88" s="215">
        <f t="shared" si="23"/>
        <v>0</v>
      </c>
      <c r="N88" s="215">
        <f t="shared" si="24"/>
        <v>0</v>
      </c>
      <c r="O88" s="221" t="str">
        <f t="shared" si="6"/>
        <v>-</v>
      </c>
    </row>
    <row r="89" spans="1:67" x14ac:dyDescent="0.35">
      <c r="B89" s="177" t="s">
        <v>94</v>
      </c>
      <c r="C89" s="124"/>
      <c r="D89" s="179"/>
      <c r="E89" s="179"/>
      <c r="F89" s="179"/>
      <c r="G89" s="180">
        <f t="shared" ref="G89:G95" si="27">SUM(D89:F89)</f>
        <v>0</v>
      </c>
      <c r="H89" s="181"/>
      <c r="I89" s="182">
        <f t="shared" si="26"/>
        <v>0</v>
      </c>
      <c r="J89" s="125"/>
      <c r="K89" s="220"/>
      <c r="L89" s="240"/>
      <c r="M89" s="215">
        <f t="shared" si="23"/>
        <v>0</v>
      </c>
      <c r="N89" s="215">
        <f t="shared" si="24"/>
        <v>0</v>
      </c>
      <c r="O89" s="221" t="str">
        <f t="shared" si="6"/>
        <v>-</v>
      </c>
    </row>
    <row r="90" spans="1:67" x14ac:dyDescent="0.35">
      <c r="B90" s="177" t="s">
        <v>95</v>
      </c>
      <c r="C90" s="124"/>
      <c r="D90" s="179"/>
      <c r="E90" s="179"/>
      <c r="F90" s="179"/>
      <c r="G90" s="180">
        <f t="shared" si="27"/>
        <v>0</v>
      </c>
      <c r="H90" s="181"/>
      <c r="I90" s="182">
        <f t="shared" si="26"/>
        <v>0</v>
      </c>
      <c r="J90" s="125"/>
      <c r="K90" s="220"/>
      <c r="L90" s="240"/>
      <c r="M90" s="215">
        <f t="shared" si="23"/>
        <v>0</v>
      </c>
      <c r="N90" s="215">
        <f t="shared" si="24"/>
        <v>0</v>
      </c>
      <c r="O90" s="221" t="str">
        <f t="shared" ref="O90:O153" si="28">IFERROR((N90/G90),"-")</f>
        <v>-</v>
      </c>
    </row>
    <row r="91" spans="1:67" x14ac:dyDescent="0.35">
      <c r="B91" s="177" t="s">
        <v>96</v>
      </c>
      <c r="C91" s="124"/>
      <c r="D91" s="179"/>
      <c r="E91" s="179"/>
      <c r="F91" s="179"/>
      <c r="G91" s="180">
        <f t="shared" si="27"/>
        <v>0</v>
      </c>
      <c r="H91" s="181"/>
      <c r="I91" s="182">
        <f t="shared" si="26"/>
        <v>0</v>
      </c>
      <c r="J91" s="125"/>
      <c r="K91" s="220"/>
      <c r="L91" s="240"/>
      <c r="M91" s="215">
        <f t="shared" si="23"/>
        <v>0</v>
      </c>
      <c r="N91" s="215">
        <f t="shared" si="24"/>
        <v>0</v>
      </c>
      <c r="O91" s="221" t="str">
        <f t="shared" si="28"/>
        <v>-</v>
      </c>
    </row>
    <row r="92" spans="1:67" x14ac:dyDescent="0.35">
      <c r="B92" s="177" t="s">
        <v>97</v>
      </c>
      <c r="C92" s="124"/>
      <c r="D92" s="179"/>
      <c r="E92" s="179"/>
      <c r="F92" s="179"/>
      <c r="G92" s="180">
        <f t="shared" si="27"/>
        <v>0</v>
      </c>
      <c r="H92" s="181"/>
      <c r="I92" s="182">
        <f t="shared" si="26"/>
        <v>0</v>
      </c>
      <c r="J92" s="125"/>
      <c r="K92" s="220"/>
      <c r="L92" s="240"/>
      <c r="M92" s="215">
        <f t="shared" si="23"/>
        <v>0</v>
      </c>
      <c r="N92" s="215">
        <f t="shared" si="24"/>
        <v>0</v>
      </c>
      <c r="O92" s="221" t="str">
        <f t="shared" si="28"/>
        <v>-</v>
      </c>
    </row>
    <row r="93" spans="1:67" x14ac:dyDescent="0.35">
      <c r="B93" s="177" t="s">
        <v>98</v>
      </c>
      <c r="C93" s="124"/>
      <c r="D93" s="179"/>
      <c r="E93" s="179"/>
      <c r="F93" s="179"/>
      <c r="G93" s="180">
        <f t="shared" si="27"/>
        <v>0</v>
      </c>
      <c r="H93" s="181"/>
      <c r="I93" s="182">
        <f t="shared" si="26"/>
        <v>0</v>
      </c>
      <c r="J93" s="125"/>
      <c r="K93" s="220"/>
      <c r="L93" s="240"/>
      <c r="M93" s="215">
        <f t="shared" si="23"/>
        <v>0</v>
      </c>
      <c r="N93" s="215">
        <f t="shared" si="24"/>
        <v>0</v>
      </c>
      <c r="O93" s="221" t="str">
        <f t="shared" si="28"/>
        <v>-</v>
      </c>
    </row>
    <row r="94" spans="1:67" x14ac:dyDescent="0.35">
      <c r="B94" s="177" t="s">
        <v>99</v>
      </c>
      <c r="C94" s="200"/>
      <c r="D94" s="183"/>
      <c r="E94" s="183"/>
      <c r="F94" s="183"/>
      <c r="G94" s="180">
        <f t="shared" si="27"/>
        <v>0</v>
      </c>
      <c r="H94" s="184"/>
      <c r="I94" s="185">
        <f t="shared" si="26"/>
        <v>0</v>
      </c>
      <c r="J94" s="186"/>
      <c r="K94" s="220"/>
      <c r="L94" s="240"/>
      <c r="M94" s="215">
        <f t="shared" si="23"/>
        <v>0</v>
      </c>
      <c r="N94" s="215">
        <f t="shared" si="24"/>
        <v>0</v>
      </c>
      <c r="O94" s="221" t="str">
        <f t="shared" si="28"/>
        <v>-</v>
      </c>
    </row>
    <row r="95" spans="1:67" x14ac:dyDescent="0.35">
      <c r="B95" s="177" t="s">
        <v>100</v>
      </c>
      <c r="C95" s="200"/>
      <c r="D95" s="183"/>
      <c r="E95" s="183"/>
      <c r="F95" s="183"/>
      <c r="G95" s="180">
        <f t="shared" si="27"/>
        <v>0</v>
      </c>
      <c r="H95" s="184"/>
      <c r="I95" s="185">
        <f t="shared" si="26"/>
        <v>0</v>
      </c>
      <c r="J95" s="186"/>
      <c r="K95" s="220"/>
      <c r="L95" s="240"/>
      <c r="M95" s="215">
        <f t="shared" si="23"/>
        <v>0</v>
      </c>
      <c r="N95" s="215">
        <f t="shared" si="24"/>
        <v>0</v>
      </c>
      <c r="O95" s="221" t="str">
        <f t="shared" si="28"/>
        <v>-</v>
      </c>
    </row>
    <row r="96" spans="1:67" x14ac:dyDescent="0.35">
      <c r="B96" s="249" t="s">
        <v>641</v>
      </c>
      <c r="C96" s="139" t="s">
        <v>175</v>
      </c>
      <c r="D96" s="140">
        <f>SUM(D88:D95)</f>
        <v>0</v>
      </c>
      <c r="E96" s="140">
        <f>SUM(E88:E95)</f>
        <v>0</v>
      </c>
      <c r="F96" s="140">
        <f>SUM(F88:F95)</f>
        <v>0</v>
      </c>
      <c r="G96" s="140">
        <f>SUM(G88:G95)</f>
        <v>0</v>
      </c>
      <c r="H96" s="141">
        <f>(H88*G88)+(H89*G89)+(H90*G90)+(H91*G91)+(H92*G92)+(H93*G93)+(H94*G94)+(H95*G95)</f>
        <v>0</v>
      </c>
      <c r="I96" s="143">
        <f>SUM(I88:I95)</f>
        <v>0</v>
      </c>
      <c r="J96" s="236"/>
      <c r="K96" s="254">
        <f t="shared" ref="K96:M96" si="29">SUM(K88:K95)</f>
        <v>0</v>
      </c>
      <c r="L96" s="255">
        <f t="shared" si="29"/>
        <v>0</v>
      </c>
      <c r="M96" s="255">
        <f t="shared" si="29"/>
        <v>0</v>
      </c>
      <c r="N96" s="256">
        <f t="shared" si="24"/>
        <v>0</v>
      </c>
      <c r="O96" s="257" t="str">
        <f t="shared" si="28"/>
        <v>-</v>
      </c>
      <c r="P96" s="310" t="s">
        <v>641</v>
      </c>
    </row>
    <row r="97" spans="2:67" x14ac:dyDescent="0.35">
      <c r="B97" s="251" t="s">
        <v>618</v>
      </c>
      <c r="C97" s="187"/>
      <c r="D97" s="189"/>
      <c r="E97" s="189"/>
      <c r="F97" s="189"/>
      <c r="G97" s="189"/>
      <c r="H97" s="189"/>
      <c r="I97" s="189"/>
      <c r="J97" s="187"/>
      <c r="K97" s="220"/>
      <c r="L97" s="240"/>
      <c r="M97" s="215">
        <f t="shared" si="23"/>
        <v>0</v>
      </c>
      <c r="N97" s="215">
        <f t="shared" si="24"/>
        <v>0</v>
      </c>
      <c r="O97" s="221" t="str">
        <f t="shared" si="28"/>
        <v>-</v>
      </c>
    </row>
    <row r="98" spans="2:67" ht="15.65" customHeight="1" x14ac:dyDescent="0.35">
      <c r="B98" s="139" t="s">
        <v>102</v>
      </c>
      <c r="C98" s="359" t="s">
        <v>652</v>
      </c>
      <c r="D98" s="360"/>
      <c r="E98" s="360"/>
      <c r="F98" s="360"/>
      <c r="G98" s="360"/>
      <c r="H98" s="360"/>
      <c r="I98" s="360"/>
      <c r="J98" s="361"/>
      <c r="K98" s="220"/>
      <c r="L98" s="240"/>
      <c r="N98" s="215"/>
      <c r="O98" s="221" t="str">
        <f t="shared" si="28"/>
        <v>-</v>
      </c>
    </row>
    <row r="99" spans="2:67" ht="31.25" customHeight="1" x14ac:dyDescent="0.35">
      <c r="B99" s="139" t="s">
        <v>103</v>
      </c>
      <c r="C99" s="350" t="s">
        <v>653</v>
      </c>
      <c r="D99" s="351"/>
      <c r="E99" s="351"/>
      <c r="F99" s="351"/>
      <c r="G99" s="351"/>
      <c r="H99" s="351"/>
      <c r="I99" s="351"/>
      <c r="J99" s="352"/>
      <c r="K99" s="220"/>
      <c r="L99" s="240"/>
      <c r="N99" s="215"/>
      <c r="O99" s="221" t="str">
        <f t="shared" si="28"/>
        <v>-</v>
      </c>
    </row>
    <row r="100" spans="2:67" ht="31" x14ac:dyDescent="0.35">
      <c r="B100" s="177" t="s">
        <v>104</v>
      </c>
      <c r="C100" s="124" t="s">
        <v>594</v>
      </c>
      <c r="D100" s="179">
        <v>37000</v>
      </c>
      <c r="E100" s="179"/>
      <c r="F100" s="179"/>
      <c r="G100" s="180">
        <f>SUM(D100:F100)</f>
        <v>37000</v>
      </c>
      <c r="H100" s="181">
        <v>0.5</v>
      </c>
      <c r="I100" s="182">
        <f t="shared" ref="I100:I107" si="30">SUM(K100:L100)</f>
        <v>3061</v>
      </c>
      <c r="J100" s="125"/>
      <c r="K100" s="220">
        <v>3061</v>
      </c>
      <c r="L100" s="240"/>
      <c r="M100" s="215">
        <f t="shared" si="23"/>
        <v>3061</v>
      </c>
      <c r="N100" s="215">
        <f t="shared" si="24"/>
        <v>33939</v>
      </c>
      <c r="O100" s="221">
        <f t="shared" si="28"/>
        <v>0.9172702702702703</v>
      </c>
    </row>
    <row r="101" spans="2:67" x14ac:dyDescent="0.35">
      <c r="B101" s="177" t="s">
        <v>105</v>
      </c>
      <c r="C101" s="265" t="s">
        <v>630</v>
      </c>
      <c r="D101" s="179"/>
      <c r="E101" s="179"/>
      <c r="F101" s="179"/>
      <c r="G101" s="180">
        <f t="shared" ref="G101:G107" si="31">SUM(D101:F101)</f>
        <v>0</v>
      </c>
      <c r="H101" s="181"/>
      <c r="I101" s="182">
        <f t="shared" si="30"/>
        <v>0</v>
      </c>
      <c r="J101" s="125"/>
      <c r="K101" s="220"/>
      <c r="L101" s="240"/>
      <c r="M101" s="215">
        <f t="shared" si="23"/>
        <v>0</v>
      </c>
      <c r="N101" s="215">
        <f t="shared" si="24"/>
        <v>0</v>
      </c>
      <c r="O101" s="221" t="str">
        <f t="shared" si="28"/>
        <v>-</v>
      </c>
    </row>
    <row r="102" spans="2:67" x14ac:dyDescent="0.35">
      <c r="B102" s="177" t="s">
        <v>106</v>
      </c>
      <c r="C102" s="265" t="s">
        <v>631</v>
      </c>
      <c r="D102" s="179"/>
      <c r="E102" s="179"/>
      <c r="F102" s="179"/>
      <c r="G102" s="180">
        <f t="shared" si="31"/>
        <v>0</v>
      </c>
      <c r="H102" s="181"/>
      <c r="I102" s="182">
        <f t="shared" si="30"/>
        <v>0</v>
      </c>
      <c r="J102" s="125"/>
      <c r="K102" s="220"/>
      <c r="L102" s="240"/>
      <c r="M102" s="215">
        <f t="shared" si="23"/>
        <v>0</v>
      </c>
      <c r="N102" s="215">
        <f t="shared" si="24"/>
        <v>0</v>
      </c>
      <c r="O102" s="221" t="str">
        <f t="shared" si="28"/>
        <v>-</v>
      </c>
    </row>
    <row r="103" spans="2:67" ht="31" x14ac:dyDescent="0.35">
      <c r="B103" s="177" t="s">
        <v>107</v>
      </c>
      <c r="C103" s="265" t="s">
        <v>632</v>
      </c>
      <c r="D103" s="179"/>
      <c r="E103" s="179"/>
      <c r="F103" s="179"/>
      <c r="G103" s="180">
        <f t="shared" si="31"/>
        <v>0</v>
      </c>
      <c r="H103" s="181"/>
      <c r="I103" s="182">
        <f t="shared" si="30"/>
        <v>0</v>
      </c>
      <c r="J103" s="125"/>
      <c r="K103" s="220"/>
      <c r="L103" s="240"/>
      <c r="M103" s="215">
        <f t="shared" si="23"/>
        <v>0</v>
      </c>
      <c r="N103" s="215">
        <f t="shared" si="24"/>
        <v>0</v>
      </c>
      <c r="O103" s="221" t="str">
        <f t="shared" si="28"/>
        <v>-</v>
      </c>
    </row>
    <row r="104" spans="2:67" x14ac:dyDescent="0.35">
      <c r="B104" s="177" t="s">
        <v>108</v>
      </c>
      <c r="C104" s="200"/>
      <c r="D104" s="179"/>
      <c r="E104" s="179"/>
      <c r="F104" s="179"/>
      <c r="G104" s="180">
        <f t="shared" si="31"/>
        <v>0</v>
      </c>
      <c r="H104" s="181"/>
      <c r="I104" s="182">
        <f t="shared" si="30"/>
        <v>0</v>
      </c>
      <c r="J104" s="125"/>
      <c r="K104" s="220"/>
      <c r="L104" s="240"/>
      <c r="M104" s="215">
        <f t="shared" si="23"/>
        <v>0</v>
      </c>
      <c r="N104" s="215">
        <f t="shared" si="24"/>
        <v>0</v>
      </c>
      <c r="O104" s="221" t="str">
        <f t="shared" si="28"/>
        <v>-</v>
      </c>
    </row>
    <row r="105" spans="2:67" x14ac:dyDescent="0.35">
      <c r="B105" s="177" t="s">
        <v>109</v>
      </c>
      <c r="C105" s="200"/>
      <c r="D105" s="179"/>
      <c r="E105" s="179"/>
      <c r="F105" s="179"/>
      <c r="G105" s="180">
        <f t="shared" si="31"/>
        <v>0</v>
      </c>
      <c r="H105" s="181"/>
      <c r="I105" s="182">
        <f t="shared" si="30"/>
        <v>0</v>
      </c>
      <c r="J105" s="125"/>
      <c r="K105" s="220"/>
      <c r="L105" s="240"/>
      <c r="M105" s="215">
        <f t="shared" si="23"/>
        <v>0</v>
      </c>
      <c r="N105" s="215">
        <f t="shared" si="24"/>
        <v>0</v>
      </c>
      <c r="O105" s="221" t="str">
        <f t="shared" si="28"/>
        <v>-</v>
      </c>
    </row>
    <row r="106" spans="2:67" x14ac:dyDescent="0.35">
      <c r="B106" s="177" t="s">
        <v>110</v>
      </c>
      <c r="C106" s="200"/>
      <c r="D106" s="183"/>
      <c r="E106" s="183"/>
      <c r="F106" s="183"/>
      <c r="G106" s="180">
        <f t="shared" si="31"/>
        <v>0</v>
      </c>
      <c r="H106" s="184"/>
      <c r="I106" s="182">
        <f t="shared" si="30"/>
        <v>0</v>
      </c>
      <c r="J106" s="186"/>
      <c r="K106" s="220"/>
      <c r="L106" s="240"/>
      <c r="M106" s="215">
        <f t="shared" si="23"/>
        <v>0</v>
      </c>
      <c r="N106" s="215">
        <f t="shared" si="24"/>
        <v>0</v>
      </c>
      <c r="O106" s="221" t="str">
        <f t="shared" si="28"/>
        <v>-</v>
      </c>
    </row>
    <row r="107" spans="2:67" x14ac:dyDescent="0.35">
      <c r="B107" s="177" t="s">
        <v>111</v>
      </c>
      <c r="C107" s="200"/>
      <c r="D107" s="183"/>
      <c r="E107" s="183"/>
      <c r="F107" s="183"/>
      <c r="G107" s="180">
        <f t="shared" si="31"/>
        <v>0</v>
      </c>
      <c r="H107" s="184"/>
      <c r="I107" s="182">
        <f t="shared" si="30"/>
        <v>0</v>
      </c>
      <c r="J107" s="186"/>
      <c r="K107" s="220"/>
      <c r="L107" s="240"/>
      <c r="M107" s="215">
        <f t="shared" si="23"/>
        <v>0</v>
      </c>
      <c r="N107" s="215">
        <f t="shared" si="24"/>
        <v>0</v>
      </c>
      <c r="O107" s="221" t="str">
        <f t="shared" si="28"/>
        <v>-</v>
      </c>
    </row>
    <row r="108" spans="2:67" x14ac:dyDescent="0.35">
      <c r="B108" s="249" t="s">
        <v>641</v>
      </c>
      <c r="C108" s="139" t="s">
        <v>175</v>
      </c>
      <c r="D108" s="140">
        <f>SUM(D100:D107)</f>
        <v>37000</v>
      </c>
      <c r="E108" s="140">
        <f>SUM(E100:E107)</f>
        <v>0</v>
      </c>
      <c r="F108" s="140">
        <f>SUM(F100:F107)</f>
        <v>0</v>
      </c>
      <c r="G108" s="142">
        <f>SUM(G100:G107)</f>
        <v>37000</v>
      </c>
      <c r="H108" s="141">
        <f>(H100*G100)+(H101*G101)+(H102*G102)+(H103*G103)+(H104*G104)+(H105*G105)+(H106*G106)+(H107*G107)</f>
        <v>18500</v>
      </c>
      <c r="I108" s="143">
        <f>SUM(I100:I107)</f>
        <v>3061</v>
      </c>
      <c r="J108" s="236"/>
      <c r="K108" s="254">
        <f>SUM(K100:K107)</f>
        <v>3061</v>
      </c>
      <c r="L108" s="255">
        <f>SUM(L100:L107)</f>
        <v>0</v>
      </c>
      <c r="M108" s="255">
        <f t="shared" ref="M108" si="32">SUM(M100:M107)</f>
        <v>3061</v>
      </c>
      <c r="N108" s="256">
        <f t="shared" si="24"/>
        <v>33939</v>
      </c>
      <c r="O108" s="257">
        <f t="shared" si="28"/>
        <v>0.9172702702702703</v>
      </c>
      <c r="P108" s="310" t="s">
        <v>641</v>
      </c>
    </row>
    <row r="109" spans="2:67" s="203" customFormat="1" ht="15.65" customHeight="1" x14ac:dyDescent="0.35">
      <c r="B109" s="139" t="s">
        <v>8</v>
      </c>
      <c r="C109" s="356" t="s">
        <v>595</v>
      </c>
      <c r="D109" s="357"/>
      <c r="E109" s="357"/>
      <c r="F109" s="357"/>
      <c r="G109" s="357"/>
      <c r="H109" s="357"/>
      <c r="I109" s="357"/>
      <c r="J109" s="358"/>
      <c r="K109" s="220"/>
      <c r="L109" s="240"/>
      <c r="M109" s="215"/>
      <c r="N109" s="215"/>
      <c r="O109" s="221" t="str">
        <f t="shared" si="28"/>
        <v>-</v>
      </c>
      <c r="P109" s="309"/>
      <c r="Q109" s="307"/>
      <c r="R109" s="307"/>
      <c r="S109" s="307"/>
      <c r="T109" s="307"/>
      <c r="U109" s="307"/>
      <c r="V109" s="307"/>
      <c r="W109" s="307"/>
      <c r="X109" s="307"/>
      <c r="Y109" s="307"/>
      <c r="Z109" s="307"/>
      <c r="AA109" s="307"/>
      <c r="AB109" s="307"/>
      <c r="AC109" s="307"/>
      <c r="AD109" s="307"/>
      <c r="AE109" s="307"/>
      <c r="AF109" s="307"/>
      <c r="AG109" s="307"/>
      <c r="AH109" s="307"/>
      <c r="AI109" s="307"/>
      <c r="AJ109" s="307"/>
      <c r="AK109" s="307"/>
      <c r="AL109" s="307"/>
      <c r="AM109" s="307"/>
      <c r="AN109" s="307"/>
      <c r="AO109" s="307"/>
      <c r="AP109" s="307"/>
      <c r="AQ109" s="307"/>
      <c r="AR109" s="307"/>
      <c r="AS109" s="307"/>
      <c r="AT109" s="307"/>
      <c r="AU109" s="307"/>
      <c r="AV109" s="307"/>
      <c r="AW109" s="307"/>
      <c r="AX109" s="307"/>
      <c r="AY109" s="307"/>
      <c r="AZ109" s="307"/>
      <c r="BA109" s="307"/>
      <c r="BB109" s="307"/>
      <c r="BC109" s="307"/>
      <c r="BD109" s="307"/>
      <c r="BE109" s="307"/>
      <c r="BF109" s="307"/>
      <c r="BG109" s="307"/>
      <c r="BH109" s="307"/>
      <c r="BI109" s="307"/>
      <c r="BJ109" s="307"/>
      <c r="BK109" s="307"/>
      <c r="BL109" s="307"/>
      <c r="BM109" s="307"/>
      <c r="BN109" s="307"/>
      <c r="BO109" s="307"/>
    </row>
    <row r="110" spans="2:67" x14ac:dyDescent="0.35">
      <c r="B110" s="177" t="s">
        <v>112</v>
      </c>
      <c r="C110" s="201"/>
      <c r="D110" s="179"/>
      <c r="E110" s="179"/>
      <c r="F110" s="179"/>
      <c r="G110" s="180"/>
      <c r="H110" s="181"/>
      <c r="I110" s="182">
        <f t="shared" ref="I110:I117" si="33">SUM(K110:L110)</f>
        <v>0</v>
      </c>
      <c r="J110" s="171"/>
      <c r="K110" s="220"/>
      <c r="L110" s="240"/>
      <c r="M110" s="215">
        <f t="shared" si="23"/>
        <v>0</v>
      </c>
      <c r="N110" s="215">
        <f t="shared" si="24"/>
        <v>0</v>
      </c>
      <c r="O110" s="221" t="str">
        <f t="shared" si="28"/>
        <v>-</v>
      </c>
    </row>
    <row r="111" spans="2:67" x14ac:dyDescent="0.35">
      <c r="B111" s="177" t="s">
        <v>113</v>
      </c>
      <c r="C111" s="201"/>
      <c r="D111" s="179"/>
      <c r="E111" s="179"/>
      <c r="F111" s="179"/>
      <c r="G111" s="180"/>
      <c r="H111" s="181"/>
      <c r="I111" s="182">
        <f t="shared" si="33"/>
        <v>0</v>
      </c>
      <c r="J111" s="171"/>
      <c r="K111" s="220"/>
      <c r="L111" s="240"/>
      <c r="M111" s="215">
        <f t="shared" si="23"/>
        <v>0</v>
      </c>
      <c r="N111" s="215">
        <f t="shared" si="24"/>
        <v>0</v>
      </c>
      <c r="O111" s="221" t="str">
        <f t="shared" si="28"/>
        <v>-</v>
      </c>
    </row>
    <row r="112" spans="2:67" x14ac:dyDescent="0.35">
      <c r="B112" s="177" t="s">
        <v>114</v>
      </c>
      <c r="C112" s="201"/>
      <c r="D112" s="179"/>
      <c r="E112" s="179"/>
      <c r="F112" s="179"/>
      <c r="G112" s="180"/>
      <c r="H112" s="181"/>
      <c r="I112" s="182">
        <f t="shared" si="33"/>
        <v>0</v>
      </c>
      <c r="J112" s="171"/>
      <c r="K112" s="220"/>
      <c r="L112" s="240"/>
      <c r="M112" s="215">
        <f t="shared" si="23"/>
        <v>0</v>
      </c>
      <c r="N112" s="215">
        <f t="shared" si="24"/>
        <v>0</v>
      </c>
      <c r="O112" s="221" t="str">
        <f t="shared" si="28"/>
        <v>-</v>
      </c>
    </row>
    <row r="113" spans="2:16" ht="139.5" x14ac:dyDescent="0.35">
      <c r="B113" s="211" t="s">
        <v>115</v>
      </c>
      <c r="C113" s="124" t="s">
        <v>667</v>
      </c>
      <c r="D113" s="179"/>
      <c r="E113" s="179"/>
      <c r="F113" s="179"/>
      <c r="G113" s="180">
        <f t="shared" ref="G113:G117" si="34">SUM(D113:F113)</f>
        <v>0</v>
      </c>
      <c r="H113" s="181"/>
      <c r="I113" s="182">
        <f t="shared" si="33"/>
        <v>0</v>
      </c>
      <c r="J113" s="293" t="s">
        <v>654</v>
      </c>
      <c r="K113" s="220"/>
      <c r="L113" s="240"/>
      <c r="M113" s="215">
        <f t="shared" si="23"/>
        <v>0</v>
      </c>
      <c r="N113" s="215">
        <f t="shared" si="24"/>
        <v>0</v>
      </c>
      <c r="O113" s="221" t="str">
        <f t="shared" si="28"/>
        <v>-</v>
      </c>
    </row>
    <row r="114" spans="2:16" x14ac:dyDescent="0.35">
      <c r="B114" s="177" t="s">
        <v>116</v>
      </c>
      <c r="C114" s="124"/>
      <c r="D114" s="179"/>
      <c r="E114" s="179"/>
      <c r="F114" s="179"/>
      <c r="G114" s="180">
        <f t="shared" si="34"/>
        <v>0</v>
      </c>
      <c r="H114" s="181"/>
      <c r="I114" s="182">
        <f t="shared" si="33"/>
        <v>0</v>
      </c>
      <c r="J114" s="125"/>
      <c r="K114" s="220"/>
      <c r="L114" s="240"/>
      <c r="M114" s="215">
        <f t="shared" si="23"/>
        <v>0</v>
      </c>
      <c r="N114" s="215">
        <f t="shared" si="24"/>
        <v>0</v>
      </c>
      <c r="O114" s="221" t="str">
        <f t="shared" si="28"/>
        <v>-</v>
      </c>
    </row>
    <row r="115" spans="2:16" x14ac:dyDescent="0.35">
      <c r="B115" s="177" t="s">
        <v>117</v>
      </c>
      <c r="C115" s="124"/>
      <c r="D115" s="179"/>
      <c r="E115" s="179"/>
      <c r="F115" s="179"/>
      <c r="G115" s="180">
        <f t="shared" si="34"/>
        <v>0</v>
      </c>
      <c r="H115" s="181"/>
      <c r="I115" s="182">
        <f t="shared" si="33"/>
        <v>0</v>
      </c>
      <c r="J115" s="125"/>
      <c r="K115" s="220"/>
      <c r="L115" s="240"/>
      <c r="M115" s="215">
        <f t="shared" si="23"/>
        <v>0</v>
      </c>
      <c r="N115" s="215">
        <f t="shared" si="24"/>
        <v>0</v>
      </c>
      <c r="O115" s="221" t="str">
        <f t="shared" si="28"/>
        <v>-</v>
      </c>
    </row>
    <row r="116" spans="2:16" x14ac:dyDescent="0.35">
      <c r="B116" s="177" t="s">
        <v>118</v>
      </c>
      <c r="C116" s="200"/>
      <c r="D116" s="183"/>
      <c r="E116" s="183"/>
      <c r="F116" s="183"/>
      <c r="G116" s="180">
        <f t="shared" si="34"/>
        <v>0</v>
      </c>
      <c r="H116" s="184"/>
      <c r="I116" s="182">
        <f t="shared" si="33"/>
        <v>0</v>
      </c>
      <c r="J116" s="186"/>
      <c r="K116" s="220"/>
      <c r="L116" s="240"/>
      <c r="M116" s="215">
        <f t="shared" si="23"/>
        <v>0</v>
      </c>
      <c r="N116" s="215">
        <f t="shared" si="24"/>
        <v>0</v>
      </c>
      <c r="O116" s="221" t="str">
        <f t="shared" si="28"/>
        <v>-</v>
      </c>
    </row>
    <row r="117" spans="2:16" x14ac:dyDescent="0.35">
      <c r="B117" s="177" t="s">
        <v>119</v>
      </c>
      <c r="C117" s="200"/>
      <c r="D117" s="183"/>
      <c r="E117" s="183"/>
      <c r="F117" s="183"/>
      <c r="G117" s="180">
        <f t="shared" si="34"/>
        <v>0</v>
      </c>
      <c r="H117" s="184"/>
      <c r="I117" s="182">
        <f t="shared" si="33"/>
        <v>0</v>
      </c>
      <c r="J117" s="186"/>
      <c r="K117" s="220"/>
      <c r="L117" s="240"/>
      <c r="M117" s="215">
        <f t="shared" si="23"/>
        <v>0</v>
      </c>
      <c r="N117" s="215">
        <f t="shared" si="24"/>
        <v>0</v>
      </c>
      <c r="O117" s="221" t="str">
        <f t="shared" si="28"/>
        <v>-</v>
      </c>
    </row>
    <row r="118" spans="2:16" x14ac:dyDescent="0.35">
      <c r="B118" s="249" t="s">
        <v>641</v>
      </c>
      <c r="C118" s="139" t="s">
        <v>175</v>
      </c>
      <c r="D118" s="142">
        <f>SUM(D110:D117)</f>
        <v>0</v>
      </c>
      <c r="E118" s="142">
        <f>SUM(E110:E117)</f>
        <v>0</v>
      </c>
      <c r="F118" s="142">
        <f>SUM(F110:F117)</f>
        <v>0</v>
      </c>
      <c r="G118" s="142">
        <f>SUM(G110:G117)</f>
        <v>0</v>
      </c>
      <c r="H118" s="141">
        <f>(H110*G110)+(H165*G165)+(H166*G166)+(H113*G113)+(H114*G114)+(H115*G115)+(H116*G116)+(H117*G117)</f>
        <v>0</v>
      </c>
      <c r="I118" s="143">
        <f>SUM(I110:I117)</f>
        <v>0</v>
      </c>
      <c r="J118" s="236"/>
      <c r="K118" s="254">
        <f>SUM(K110:K117)</f>
        <v>0</v>
      </c>
      <c r="L118" s="255">
        <f>SUM(L110:L117)</f>
        <v>0</v>
      </c>
      <c r="M118" s="255">
        <f t="shared" ref="M118" si="35">SUM(M110:M117)</f>
        <v>0</v>
      </c>
      <c r="N118" s="256">
        <f t="shared" si="24"/>
        <v>0</v>
      </c>
      <c r="O118" s="257" t="str">
        <f t="shared" si="28"/>
        <v>-</v>
      </c>
      <c r="P118" s="310" t="s">
        <v>641</v>
      </c>
    </row>
    <row r="119" spans="2:16" ht="15.65" customHeight="1" x14ac:dyDescent="0.35">
      <c r="B119" s="139" t="s">
        <v>120</v>
      </c>
      <c r="C119" s="356" t="s">
        <v>659</v>
      </c>
      <c r="D119" s="357"/>
      <c r="E119" s="357"/>
      <c r="F119" s="357"/>
      <c r="G119" s="357"/>
      <c r="H119" s="357"/>
      <c r="I119" s="357"/>
      <c r="J119" s="358"/>
      <c r="K119" s="220"/>
      <c r="L119" s="240"/>
      <c r="N119" s="215"/>
      <c r="O119" s="221" t="str">
        <f t="shared" si="28"/>
        <v>-</v>
      </c>
    </row>
    <row r="120" spans="2:16" ht="62" x14ac:dyDescent="0.35">
      <c r="B120" s="177" t="s">
        <v>121</v>
      </c>
      <c r="C120" s="204" t="s">
        <v>596</v>
      </c>
      <c r="D120" s="179">
        <v>13000</v>
      </c>
      <c r="E120" s="179">
        <v>20000</v>
      </c>
      <c r="F120" s="179"/>
      <c r="G120" s="180">
        <f>SUM(D120:F120)</f>
        <v>33000</v>
      </c>
      <c r="H120" s="181">
        <v>0.5</v>
      </c>
      <c r="I120" s="182">
        <f t="shared" ref="I120:I127" si="36">SUM(K120:L120)</f>
        <v>20000</v>
      </c>
      <c r="J120" s="171" t="s">
        <v>576</v>
      </c>
      <c r="K120" s="220"/>
      <c r="L120" s="240">
        <v>20000</v>
      </c>
      <c r="M120" s="215">
        <f t="shared" si="23"/>
        <v>20000</v>
      </c>
      <c r="N120" s="215">
        <f t="shared" si="24"/>
        <v>13000</v>
      </c>
      <c r="O120" s="221">
        <f t="shared" si="28"/>
        <v>0.39393939393939392</v>
      </c>
    </row>
    <row r="121" spans="2:16" x14ac:dyDescent="0.35">
      <c r="B121" s="177" t="s">
        <v>122</v>
      </c>
      <c r="C121" s="201"/>
      <c r="D121" s="179"/>
      <c r="E121" s="179"/>
      <c r="F121" s="179"/>
      <c r="G121" s="180"/>
      <c r="H121" s="181"/>
      <c r="I121" s="182">
        <f t="shared" si="36"/>
        <v>0</v>
      </c>
      <c r="J121" s="171"/>
      <c r="K121" s="220"/>
      <c r="L121" s="240"/>
      <c r="M121" s="215">
        <f t="shared" si="23"/>
        <v>0</v>
      </c>
      <c r="N121" s="215">
        <f t="shared" si="24"/>
        <v>0</v>
      </c>
      <c r="O121" s="221" t="str">
        <f t="shared" si="28"/>
        <v>-</v>
      </c>
    </row>
    <row r="122" spans="2:16" x14ac:dyDescent="0.35">
      <c r="B122" s="177" t="s">
        <v>123</v>
      </c>
      <c r="C122" s="124"/>
      <c r="D122" s="179"/>
      <c r="E122" s="179"/>
      <c r="F122" s="179"/>
      <c r="G122" s="180">
        <f t="shared" ref="G122:G127" si="37">SUM(D122:F122)</f>
        <v>0</v>
      </c>
      <c r="H122" s="181"/>
      <c r="I122" s="182">
        <f t="shared" si="36"/>
        <v>0</v>
      </c>
      <c r="J122" s="125"/>
      <c r="K122" s="220"/>
      <c r="L122" s="240"/>
      <c r="M122" s="215">
        <f t="shared" si="23"/>
        <v>0</v>
      </c>
      <c r="N122" s="215">
        <f t="shared" si="24"/>
        <v>0</v>
      </c>
      <c r="O122" s="221" t="str">
        <f t="shared" si="28"/>
        <v>-</v>
      </c>
    </row>
    <row r="123" spans="2:16" x14ac:dyDescent="0.35">
      <c r="B123" s="177" t="s">
        <v>124</v>
      </c>
      <c r="C123" s="124"/>
      <c r="D123" s="179"/>
      <c r="E123" s="179"/>
      <c r="F123" s="179"/>
      <c r="G123" s="180">
        <f t="shared" si="37"/>
        <v>0</v>
      </c>
      <c r="H123" s="181"/>
      <c r="I123" s="182">
        <f t="shared" si="36"/>
        <v>0</v>
      </c>
      <c r="J123" s="125"/>
      <c r="K123" s="220"/>
      <c r="L123" s="240"/>
      <c r="M123" s="215">
        <f t="shared" si="23"/>
        <v>0</v>
      </c>
      <c r="N123" s="215">
        <f t="shared" si="24"/>
        <v>0</v>
      </c>
      <c r="O123" s="221" t="str">
        <f t="shared" si="28"/>
        <v>-</v>
      </c>
    </row>
    <row r="124" spans="2:16" x14ac:dyDescent="0.35">
      <c r="B124" s="177" t="s">
        <v>125</v>
      </c>
      <c r="C124" s="124"/>
      <c r="D124" s="179"/>
      <c r="E124" s="179"/>
      <c r="F124" s="179"/>
      <c r="G124" s="180">
        <f t="shared" si="37"/>
        <v>0</v>
      </c>
      <c r="H124" s="181"/>
      <c r="I124" s="182">
        <f t="shared" si="36"/>
        <v>0</v>
      </c>
      <c r="J124" s="125"/>
      <c r="K124" s="220"/>
      <c r="L124" s="240"/>
      <c r="M124" s="215">
        <f t="shared" si="23"/>
        <v>0</v>
      </c>
      <c r="N124" s="215">
        <f t="shared" si="24"/>
        <v>0</v>
      </c>
      <c r="O124" s="221" t="str">
        <f t="shared" si="28"/>
        <v>-</v>
      </c>
    </row>
    <row r="125" spans="2:16" x14ac:dyDescent="0.35">
      <c r="B125" s="177" t="s">
        <v>126</v>
      </c>
      <c r="C125" s="124"/>
      <c r="D125" s="179"/>
      <c r="E125" s="179"/>
      <c r="F125" s="179"/>
      <c r="G125" s="180">
        <f t="shared" si="37"/>
        <v>0</v>
      </c>
      <c r="H125" s="181"/>
      <c r="I125" s="182">
        <f t="shared" si="36"/>
        <v>0</v>
      </c>
      <c r="J125" s="125"/>
      <c r="K125" s="220"/>
      <c r="L125" s="240"/>
      <c r="M125" s="215">
        <f t="shared" si="23"/>
        <v>0</v>
      </c>
      <c r="N125" s="215">
        <f t="shared" si="24"/>
        <v>0</v>
      </c>
      <c r="O125" s="221" t="str">
        <f t="shared" si="28"/>
        <v>-</v>
      </c>
    </row>
    <row r="126" spans="2:16" x14ac:dyDescent="0.35">
      <c r="B126" s="177" t="s">
        <v>127</v>
      </c>
      <c r="C126" s="200"/>
      <c r="D126" s="183"/>
      <c r="E126" s="183"/>
      <c r="F126" s="183"/>
      <c r="G126" s="180">
        <f t="shared" si="37"/>
        <v>0</v>
      </c>
      <c r="H126" s="184"/>
      <c r="I126" s="182">
        <f t="shared" si="36"/>
        <v>0</v>
      </c>
      <c r="J126" s="186"/>
      <c r="K126" s="220"/>
      <c r="L126" s="240"/>
      <c r="M126" s="215">
        <f t="shared" si="23"/>
        <v>0</v>
      </c>
      <c r="N126" s="215">
        <f t="shared" si="24"/>
        <v>0</v>
      </c>
      <c r="O126" s="221" t="str">
        <f t="shared" si="28"/>
        <v>-</v>
      </c>
    </row>
    <row r="127" spans="2:16" x14ac:dyDescent="0.35">
      <c r="B127" s="177" t="s">
        <v>128</v>
      </c>
      <c r="C127" s="200"/>
      <c r="D127" s="183"/>
      <c r="E127" s="183"/>
      <c r="F127" s="183"/>
      <c r="G127" s="180">
        <f t="shared" si="37"/>
        <v>0</v>
      </c>
      <c r="H127" s="184"/>
      <c r="I127" s="182">
        <f t="shared" si="36"/>
        <v>0</v>
      </c>
      <c r="J127" s="186"/>
      <c r="K127" s="220"/>
      <c r="L127" s="240"/>
      <c r="M127" s="215">
        <f t="shared" si="23"/>
        <v>0</v>
      </c>
      <c r="N127" s="215">
        <f t="shared" si="24"/>
        <v>0</v>
      </c>
      <c r="O127" s="221" t="str">
        <f t="shared" si="28"/>
        <v>-</v>
      </c>
    </row>
    <row r="128" spans="2:16" x14ac:dyDescent="0.35">
      <c r="B128" s="249" t="s">
        <v>641</v>
      </c>
      <c r="C128" s="139" t="s">
        <v>175</v>
      </c>
      <c r="D128" s="142">
        <f>SUM(D120:D127)</f>
        <v>13000</v>
      </c>
      <c r="E128" s="142">
        <f>SUM(E120:E127)</f>
        <v>20000</v>
      </c>
      <c r="F128" s="142">
        <f>SUM(F120:F127)</f>
        <v>0</v>
      </c>
      <c r="G128" s="142">
        <f>SUM(G120:G127)</f>
        <v>33000</v>
      </c>
      <c r="H128" s="141">
        <f>(H120*G120)+(H121*G121)+(H122*G122)+(H123*G123)+(H124*G124)+(H125*G125)+(H126*G126)+(H127*G127)</f>
        <v>16500</v>
      </c>
      <c r="I128" s="143">
        <f>SUM(I120:I127)</f>
        <v>20000</v>
      </c>
      <c r="J128" s="236"/>
      <c r="K128" s="254">
        <f>SUM(K120:K127)</f>
        <v>0</v>
      </c>
      <c r="L128" s="255">
        <f>SUM(L120:L127)</f>
        <v>20000</v>
      </c>
      <c r="M128" s="255">
        <f t="shared" ref="M128" si="38">SUM(M120:M127)</f>
        <v>20000</v>
      </c>
      <c r="N128" s="256">
        <f t="shared" si="24"/>
        <v>13000</v>
      </c>
      <c r="O128" s="257">
        <f t="shared" si="28"/>
        <v>0.39393939393939392</v>
      </c>
      <c r="P128" s="310" t="s">
        <v>641</v>
      </c>
    </row>
    <row r="129" spans="2:16" x14ac:dyDescent="0.35">
      <c r="B129" s="139" t="s">
        <v>129</v>
      </c>
      <c r="C129" s="296"/>
      <c r="D129" s="297"/>
      <c r="E129" s="297"/>
      <c r="F129" s="297"/>
      <c r="G129" s="297"/>
      <c r="H129" s="297"/>
      <c r="I129" s="297"/>
      <c r="J129" s="297"/>
      <c r="K129" s="220"/>
      <c r="L129" s="240"/>
      <c r="N129" s="215"/>
      <c r="O129" s="221" t="str">
        <f t="shared" si="28"/>
        <v>-</v>
      </c>
    </row>
    <row r="130" spans="2:16" x14ac:dyDescent="0.35">
      <c r="B130" s="177" t="s">
        <v>130</v>
      </c>
      <c r="C130" s="201"/>
      <c r="D130" s="179"/>
      <c r="E130" s="179"/>
      <c r="F130" s="179"/>
      <c r="G130" s="180"/>
      <c r="H130" s="181"/>
      <c r="I130" s="182">
        <f t="shared" ref="I130:I137" si="39">SUM(K130:L130)</f>
        <v>0</v>
      </c>
      <c r="J130" s="125"/>
      <c r="K130" s="220"/>
      <c r="L130" s="240"/>
      <c r="M130" s="215">
        <f t="shared" si="23"/>
        <v>0</v>
      </c>
      <c r="N130" s="215">
        <f t="shared" si="24"/>
        <v>0</v>
      </c>
      <c r="O130" s="221" t="str">
        <f t="shared" si="28"/>
        <v>-</v>
      </c>
    </row>
    <row r="131" spans="2:16" x14ac:dyDescent="0.35">
      <c r="B131" s="177" t="s">
        <v>131</v>
      </c>
      <c r="C131" s="201"/>
      <c r="D131" s="179"/>
      <c r="E131" s="179"/>
      <c r="F131" s="179"/>
      <c r="G131" s="180"/>
      <c r="H131" s="181"/>
      <c r="I131" s="182">
        <f t="shared" si="39"/>
        <v>0</v>
      </c>
      <c r="J131" s="125"/>
      <c r="K131" s="220"/>
      <c r="L131" s="240"/>
      <c r="M131" s="215">
        <f t="shared" si="23"/>
        <v>0</v>
      </c>
      <c r="N131" s="215">
        <f t="shared" si="24"/>
        <v>0</v>
      </c>
      <c r="O131" s="221" t="str">
        <f t="shared" si="28"/>
        <v>-</v>
      </c>
    </row>
    <row r="132" spans="2:16" x14ac:dyDescent="0.35">
      <c r="B132" s="177" t="s">
        <v>132</v>
      </c>
      <c r="C132" s="201"/>
      <c r="D132" s="179"/>
      <c r="E132" s="179"/>
      <c r="F132" s="179"/>
      <c r="G132" s="180"/>
      <c r="H132" s="181"/>
      <c r="I132" s="182">
        <f t="shared" si="39"/>
        <v>0</v>
      </c>
      <c r="J132" s="171"/>
      <c r="K132" s="220"/>
      <c r="L132" s="240"/>
      <c r="M132" s="215">
        <f t="shared" si="23"/>
        <v>0</v>
      </c>
      <c r="N132" s="215">
        <f t="shared" si="24"/>
        <v>0</v>
      </c>
      <c r="O132" s="221" t="str">
        <f t="shared" si="28"/>
        <v>-</v>
      </c>
    </row>
    <row r="133" spans="2:16" x14ac:dyDescent="0.35">
      <c r="B133" s="177" t="s">
        <v>133</v>
      </c>
      <c r="C133" s="201"/>
      <c r="D133" s="179"/>
      <c r="E133" s="179"/>
      <c r="F133" s="179"/>
      <c r="G133" s="180"/>
      <c r="H133" s="181"/>
      <c r="I133" s="182">
        <f t="shared" si="39"/>
        <v>0</v>
      </c>
      <c r="J133" s="171"/>
      <c r="K133" s="220"/>
      <c r="L133" s="240"/>
      <c r="M133" s="215">
        <f t="shared" si="23"/>
        <v>0</v>
      </c>
      <c r="N133" s="215">
        <f t="shared" si="24"/>
        <v>0</v>
      </c>
      <c r="O133" s="221" t="str">
        <f t="shared" si="28"/>
        <v>-</v>
      </c>
    </row>
    <row r="134" spans="2:16" x14ac:dyDescent="0.35">
      <c r="B134" s="177" t="s">
        <v>134</v>
      </c>
      <c r="C134" s="201"/>
      <c r="D134" s="179"/>
      <c r="E134" s="179"/>
      <c r="F134" s="179"/>
      <c r="G134" s="180"/>
      <c r="H134" s="181"/>
      <c r="I134" s="182">
        <f t="shared" si="39"/>
        <v>0</v>
      </c>
      <c r="J134" s="171"/>
      <c r="K134" s="220"/>
      <c r="L134" s="240"/>
      <c r="M134" s="215">
        <f t="shared" si="23"/>
        <v>0</v>
      </c>
      <c r="N134" s="215">
        <f t="shared" si="24"/>
        <v>0</v>
      </c>
      <c r="O134" s="221" t="str">
        <f t="shared" si="28"/>
        <v>-</v>
      </c>
    </row>
    <row r="135" spans="2:16" x14ac:dyDescent="0.35">
      <c r="B135" s="177" t="s">
        <v>135</v>
      </c>
      <c r="C135" s="201"/>
      <c r="D135" s="179"/>
      <c r="E135" s="179"/>
      <c r="F135" s="179"/>
      <c r="G135" s="180"/>
      <c r="H135" s="181"/>
      <c r="I135" s="182">
        <f t="shared" si="39"/>
        <v>0</v>
      </c>
      <c r="J135" s="171"/>
      <c r="K135" s="220"/>
      <c r="L135" s="240"/>
      <c r="M135" s="215">
        <f t="shared" si="23"/>
        <v>0</v>
      </c>
      <c r="N135" s="215">
        <f t="shared" si="24"/>
        <v>0</v>
      </c>
      <c r="O135" s="221" t="str">
        <f t="shared" si="28"/>
        <v>-</v>
      </c>
    </row>
    <row r="136" spans="2:16" x14ac:dyDescent="0.35">
      <c r="B136" s="177" t="s">
        <v>136</v>
      </c>
      <c r="C136" s="200"/>
      <c r="D136" s="183"/>
      <c r="E136" s="183"/>
      <c r="F136" s="183"/>
      <c r="G136" s="180">
        <f t="shared" ref="G136:G137" si="40">SUM(D136:F136)</f>
        <v>0</v>
      </c>
      <c r="H136" s="184"/>
      <c r="I136" s="182">
        <f t="shared" si="39"/>
        <v>0</v>
      </c>
      <c r="J136" s="171"/>
      <c r="K136" s="220"/>
      <c r="L136" s="240"/>
      <c r="M136" s="215">
        <f t="shared" si="23"/>
        <v>0</v>
      </c>
      <c r="N136" s="215">
        <f t="shared" si="24"/>
        <v>0</v>
      </c>
      <c r="O136" s="221" t="str">
        <f t="shared" si="28"/>
        <v>-</v>
      </c>
    </row>
    <row r="137" spans="2:16" x14ac:dyDescent="0.35">
      <c r="B137" s="177" t="s">
        <v>137</v>
      </c>
      <c r="C137" s="200"/>
      <c r="D137" s="183"/>
      <c r="E137" s="183"/>
      <c r="F137" s="183"/>
      <c r="G137" s="180">
        <f t="shared" si="40"/>
        <v>0</v>
      </c>
      <c r="H137" s="184"/>
      <c r="I137" s="182">
        <f t="shared" si="39"/>
        <v>0</v>
      </c>
      <c r="J137" s="186"/>
      <c r="K137" s="220"/>
      <c r="L137" s="240"/>
      <c r="M137" s="215">
        <f t="shared" si="23"/>
        <v>0</v>
      </c>
      <c r="N137" s="215">
        <f t="shared" si="24"/>
        <v>0</v>
      </c>
      <c r="O137" s="221" t="str">
        <f t="shared" si="28"/>
        <v>-</v>
      </c>
    </row>
    <row r="138" spans="2:16" x14ac:dyDescent="0.35">
      <c r="B138" s="249" t="s">
        <v>641</v>
      </c>
      <c r="C138" s="139" t="s">
        <v>175</v>
      </c>
      <c r="D138" s="140">
        <f>SUM(D130:D137)</f>
        <v>0</v>
      </c>
      <c r="E138" s="140">
        <f>SUM(E130:E137)</f>
        <v>0</v>
      </c>
      <c r="F138" s="140">
        <f>SUM(F130:F137)</f>
        <v>0</v>
      </c>
      <c r="G138" s="140">
        <f>SUM(G130:G137)</f>
        <v>0</v>
      </c>
      <c r="H138" s="141">
        <f>(H130*G130)+(H131*G131)+(H132*G132)+(H133*G133)+(H134*G134)+(H135*G135)+(H136*G136)+(H137*G137)</f>
        <v>0</v>
      </c>
      <c r="I138" s="143">
        <f>SUM(I130:I137)</f>
        <v>0</v>
      </c>
      <c r="J138" s="236"/>
      <c r="K138" s="254">
        <f>SUM(K130:K137)</f>
        <v>0</v>
      </c>
      <c r="L138" s="255">
        <f>SUM(L130:L137)</f>
        <v>0</v>
      </c>
      <c r="M138" s="255">
        <f t="shared" ref="M138" si="41">SUM(M130:M137)</f>
        <v>0</v>
      </c>
      <c r="N138" s="256">
        <f t="shared" si="24"/>
        <v>0</v>
      </c>
      <c r="O138" s="257" t="str">
        <f t="shared" si="28"/>
        <v>-</v>
      </c>
      <c r="P138" s="310" t="s">
        <v>641</v>
      </c>
    </row>
    <row r="139" spans="2:16" x14ac:dyDescent="0.35">
      <c r="B139" s="251" t="s">
        <v>618</v>
      </c>
      <c r="C139" s="187"/>
      <c r="D139" s="189"/>
      <c r="E139" s="189"/>
      <c r="F139" s="189"/>
      <c r="G139" s="189"/>
      <c r="H139" s="189"/>
      <c r="I139" s="189"/>
      <c r="J139" s="190"/>
      <c r="K139" s="220"/>
      <c r="L139" s="240"/>
      <c r="M139" s="215">
        <f t="shared" si="23"/>
        <v>0</v>
      </c>
      <c r="N139" s="215">
        <f t="shared" si="24"/>
        <v>0</v>
      </c>
      <c r="O139" s="221" t="str">
        <f t="shared" si="28"/>
        <v>-</v>
      </c>
    </row>
    <row r="140" spans="2:16" ht="15.65" customHeight="1" x14ac:dyDescent="0.35">
      <c r="B140" s="139" t="s">
        <v>138</v>
      </c>
      <c r="C140" s="375" t="s">
        <v>660</v>
      </c>
      <c r="D140" s="376"/>
      <c r="E140" s="376"/>
      <c r="F140" s="376"/>
      <c r="G140" s="376"/>
      <c r="H140" s="376"/>
      <c r="I140" s="376"/>
      <c r="J140" s="377"/>
      <c r="K140" s="220"/>
      <c r="L140" s="240"/>
      <c r="N140" s="215"/>
      <c r="O140" s="221" t="str">
        <f t="shared" si="28"/>
        <v>-</v>
      </c>
    </row>
    <row r="141" spans="2:16" ht="15.65" customHeight="1" x14ac:dyDescent="0.35">
      <c r="B141" s="139" t="s">
        <v>139</v>
      </c>
      <c r="C141" s="325" t="s">
        <v>661</v>
      </c>
      <c r="D141" s="326"/>
      <c r="E141" s="326"/>
      <c r="F141" s="326"/>
      <c r="G141" s="326"/>
      <c r="H141" s="326"/>
      <c r="I141" s="326"/>
      <c r="J141" s="327"/>
      <c r="K141" s="220"/>
      <c r="L141" s="240"/>
      <c r="N141" s="215"/>
      <c r="O141" s="221" t="str">
        <f t="shared" si="28"/>
        <v>-</v>
      </c>
    </row>
    <row r="142" spans="2:16" ht="62" x14ac:dyDescent="0.35">
      <c r="B142" s="177" t="s">
        <v>140</v>
      </c>
      <c r="C142" s="207" t="s">
        <v>633</v>
      </c>
      <c r="D142" s="179">
        <v>30000</v>
      </c>
      <c r="E142" s="179">
        <v>9000</v>
      </c>
      <c r="F142" s="179"/>
      <c r="G142" s="180">
        <f>SUM(D142:F142)</f>
        <v>39000</v>
      </c>
      <c r="H142" s="181">
        <v>0.4</v>
      </c>
      <c r="I142" s="182">
        <f t="shared" ref="I142:I149" si="42">SUM(K142:L142)</f>
        <v>9000</v>
      </c>
      <c r="J142" s="125" t="s">
        <v>598</v>
      </c>
      <c r="K142" s="220"/>
      <c r="L142" s="240">
        <v>9000</v>
      </c>
      <c r="M142" s="215">
        <f t="shared" si="23"/>
        <v>9000</v>
      </c>
      <c r="N142" s="215">
        <f t="shared" si="24"/>
        <v>30000</v>
      </c>
      <c r="O142" s="221">
        <f t="shared" si="28"/>
        <v>0.76923076923076927</v>
      </c>
    </row>
    <row r="143" spans="2:16" ht="62" x14ac:dyDescent="0.35">
      <c r="B143" s="177" t="s">
        <v>141</v>
      </c>
      <c r="C143" s="207" t="s">
        <v>628</v>
      </c>
      <c r="D143" s="179">
        <v>10000</v>
      </c>
      <c r="E143" s="179"/>
      <c r="F143" s="179"/>
      <c r="G143" s="180">
        <f t="shared" ref="G143:G144" si="43">SUM(D143:F143)</f>
        <v>10000</v>
      </c>
      <c r="H143" s="181">
        <v>0.5</v>
      </c>
      <c r="I143" s="182">
        <f t="shared" si="42"/>
        <v>12654</v>
      </c>
      <c r="J143" s="171" t="s">
        <v>629</v>
      </c>
      <c r="K143" s="220">
        <v>12654</v>
      </c>
      <c r="L143" s="240"/>
      <c r="M143" s="215">
        <f t="shared" si="23"/>
        <v>12654</v>
      </c>
      <c r="N143" s="215">
        <f t="shared" si="24"/>
        <v>-2654</v>
      </c>
      <c r="O143" s="221">
        <f t="shared" si="28"/>
        <v>-0.26540000000000002</v>
      </c>
    </row>
    <row r="144" spans="2:16" ht="72.5" x14ac:dyDescent="0.35">
      <c r="B144" s="177" t="s">
        <v>142</v>
      </c>
      <c r="C144" s="207" t="s">
        <v>619</v>
      </c>
      <c r="D144" s="179">
        <v>10000</v>
      </c>
      <c r="E144" s="179">
        <v>5000</v>
      </c>
      <c r="F144" s="179"/>
      <c r="G144" s="180">
        <f t="shared" si="43"/>
        <v>15000</v>
      </c>
      <c r="H144" s="181">
        <v>0.5</v>
      </c>
      <c r="I144" s="182">
        <f t="shared" si="42"/>
        <v>5000</v>
      </c>
      <c r="J144" s="171" t="s">
        <v>597</v>
      </c>
      <c r="K144" s="220"/>
      <c r="L144" s="240">
        <v>5000</v>
      </c>
      <c r="M144" s="215">
        <f t="shared" si="23"/>
        <v>5000</v>
      </c>
      <c r="N144" s="215">
        <f t="shared" si="24"/>
        <v>10000</v>
      </c>
      <c r="O144" s="221">
        <f t="shared" si="28"/>
        <v>0.66666666666666663</v>
      </c>
    </row>
    <row r="145" spans="2:16" x14ac:dyDescent="0.35">
      <c r="B145" s="177" t="s">
        <v>143</v>
      </c>
      <c r="C145" s="207"/>
      <c r="D145" s="179"/>
      <c r="E145" s="179"/>
      <c r="F145" s="179"/>
      <c r="G145" s="180">
        <f t="shared" ref="G145" si="44">SUM(D145:F145)</f>
        <v>0</v>
      </c>
      <c r="H145" s="181"/>
      <c r="I145" s="182">
        <f t="shared" si="42"/>
        <v>0</v>
      </c>
      <c r="J145" s="171"/>
      <c r="K145" s="220"/>
      <c r="L145" s="240"/>
      <c r="M145" s="215">
        <f t="shared" ref="M145:M186" si="45">SUM(K145:L145)</f>
        <v>0</v>
      </c>
      <c r="N145" s="215">
        <f t="shared" ref="N145:N187" si="46">G145-M145</f>
        <v>0</v>
      </c>
      <c r="O145" s="221" t="str">
        <f t="shared" si="28"/>
        <v>-</v>
      </c>
    </row>
    <row r="146" spans="2:16" x14ac:dyDescent="0.35">
      <c r="B146" s="177" t="s">
        <v>144</v>
      </c>
      <c r="C146" s="124"/>
      <c r="D146" s="179"/>
      <c r="E146" s="179"/>
      <c r="F146" s="179"/>
      <c r="G146" s="180">
        <f t="shared" ref="G146:G149" si="47">SUM(D146:F146)</f>
        <v>0</v>
      </c>
      <c r="H146" s="181"/>
      <c r="I146" s="182">
        <f t="shared" si="42"/>
        <v>0</v>
      </c>
      <c r="J146" s="125"/>
      <c r="K146" s="220"/>
      <c r="L146" s="240"/>
      <c r="M146" s="215">
        <f t="shared" si="45"/>
        <v>0</v>
      </c>
      <c r="N146" s="215">
        <f t="shared" si="46"/>
        <v>0</v>
      </c>
      <c r="O146" s="221" t="str">
        <f t="shared" si="28"/>
        <v>-</v>
      </c>
    </row>
    <row r="147" spans="2:16" x14ac:dyDescent="0.35">
      <c r="B147" s="177" t="s">
        <v>145</v>
      </c>
      <c r="C147" s="124"/>
      <c r="D147" s="179"/>
      <c r="E147" s="179"/>
      <c r="F147" s="179"/>
      <c r="G147" s="180">
        <f t="shared" si="47"/>
        <v>0</v>
      </c>
      <c r="H147" s="181"/>
      <c r="I147" s="182">
        <f t="shared" si="42"/>
        <v>0</v>
      </c>
      <c r="J147" s="125"/>
      <c r="K147" s="220"/>
      <c r="L147" s="240"/>
      <c r="M147" s="215">
        <f t="shared" si="45"/>
        <v>0</v>
      </c>
      <c r="N147" s="215">
        <f t="shared" si="46"/>
        <v>0</v>
      </c>
      <c r="O147" s="221" t="str">
        <f t="shared" si="28"/>
        <v>-</v>
      </c>
    </row>
    <row r="148" spans="2:16" x14ac:dyDescent="0.35">
      <c r="B148" s="177" t="s">
        <v>146</v>
      </c>
      <c r="C148" s="200"/>
      <c r="D148" s="183"/>
      <c r="E148" s="183"/>
      <c r="F148" s="183"/>
      <c r="G148" s="180">
        <f t="shared" si="47"/>
        <v>0</v>
      </c>
      <c r="H148" s="184"/>
      <c r="I148" s="182">
        <f t="shared" si="42"/>
        <v>0</v>
      </c>
      <c r="J148" s="186"/>
      <c r="K148" s="220"/>
      <c r="L148" s="240"/>
      <c r="M148" s="215">
        <f t="shared" si="45"/>
        <v>0</v>
      </c>
      <c r="N148" s="215">
        <f t="shared" si="46"/>
        <v>0</v>
      </c>
      <c r="O148" s="221" t="str">
        <f t="shared" si="28"/>
        <v>-</v>
      </c>
    </row>
    <row r="149" spans="2:16" x14ac:dyDescent="0.35">
      <c r="B149" s="177" t="s">
        <v>147</v>
      </c>
      <c r="C149" s="200"/>
      <c r="D149" s="183"/>
      <c r="E149" s="183"/>
      <c r="F149" s="183"/>
      <c r="G149" s="180">
        <f t="shared" si="47"/>
        <v>0</v>
      </c>
      <c r="H149" s="184"/>
      <c r="I149" s="182">
        <f t="shared" si="42"/>
        <v>0</v>
      </c>
      <c r="J149" s="186"/>
      <c r="K149" s="220"/>
      <c r="L149" s="240"/>
      <c r="M149" s="215">
        <f t="shared" si="45"/>
        <v>0</v>
      </c>
      <c r="N149" s="215">
        <f t="shared" si="46"/>
        <v>0</v>
      </c>
      <c r="O149" s="221" t="str">
        <f t="shared" si="28"/>
        <v>-</v>
      </c>
    </row>
    <row r="150" spans="2:16" x14ac:dyDescent="0.35">
      <c r="B150" s="249" t="s">
        <v>641</v>
      </c>
      <c r="C150" s="139" t="s">
        <v>175</v>
      </c>
      <c r="D150" s="140">
        <f>SUM(D142:D149)</f>
        <v>50000</v>
      </c>
      <c r="E150" s="140">
        <f>SUM(E142:E149)</f>
        <v>14000</v>
      </c>
      <c r="F150" s="140">
        <f>SUM(F142:F149)</f>
        <v>0</v>
      </c>
      <c r="G150" s="142">
        <f>SUM(G142:G149)</f>
        <v>64000</v>
      </c>
      <c r="H150" s="141">
        <f>(H142*G142)+(H143*G143)+(H144*G144)+(H145*G145)+(H146*G146)+(H147*G147)+(H148*G148)+(H149*G149)</f>
        <v>28100</v>
      </c>
      <c r="I150" s="143">
        <f>SUM(I142:I149)</f>
        <v>26654</v>
      </c>
      <c r="J150" s="236"/>
      <c r="K150" s="254">
        <f>SUM(K142:K149)</f>
        <v>12654</v>
      </c>
      <c r="L150" s="255">
        <f>SUM(L142:L149)</f>
        <v>14000</v>
      </c>
      <c r="M150" s="255">
        <f>SUM(M142:M149)</f>
        <v>26654</v>
      </c>
      <c r="N150" s="256">
        <f t="shared" si="46"/>
        <v>37346</v>
      </c>
      <c r="O150" s="257">
        <f t="shared" si="28"/>
        <v>0.58353124999999995</v>
      </c>
      <c r="P150" s="310" t="s">
        <v>641</v>
      </c>
    </row>
    <row r="151" spans="2:16" ht="15.65" customHeight="1" x14ac:dyDescent="0.35">
      <c r="B151" s="139" t="s">
        <v>148</v>
      </c>
      <c r="C151" s="325" t="s">
        <v>655</v>
      </c>
      <c r="D151" s="326"/>
      <c r="E151" s="326"/>
      <c r="F151" s="326"/>
      <c r="G151" s="326"/>
      <c r="H151" s="326"/>
      <c r="I151" s="326"/>
      <c r="J151" s="327"/>
      <c r="K151" s="220"/>
      <c r="L151" s="240"/>
      <c r="N151" s="215"/>
      <c r="O151" s="221" t="str">
        <f t="shared" si="28"/>
        <v>-</v>
      </c>
    </row>
    <row r="152" spans="2:16" ht="62" x14ac:dyDescent="0.35">
      <c r="B152" s="177" t="s">
        <v>149</v>
      </c>
      <c r="C152" s="204" t="s">
        <v>620</v>
      </c>
      <c r="D152" s="179">
        <v>40000</v>
      </c>
      <c r="E152" s="179">
        <v>20000</v>
      </c>
      <c r="F152" s="179"/>
      <c r="G152" s="180">
        <f>SUM(D152:F152)</f>
        <v>60000</v>
      </c>
      <c r="H152" s="181"/>
      <c r="I152" s="182">
        <f t="shared" ref="I152:I159" si="48">SUM(K152:L152)</f>
        <v>28000</v>
      </c>
      <c r="J152" s="125"/>
      <c r="K152" s="220">
        <v>8000</v>
      </c>
      <c r="L152" s="240">
        <v>20000</v>
      </c>
      <c r="M152" s="215">
        <f t="shared" si="45"/>
        <v>28000</v>
      </c>
      <c r="N152" s="215">
        <f t="shared" si="46"/>
        <v>32000</v>
      </c>
      <c r="O152" s="221">
        <f t="shared" si="28"/>
        <v>0.53333333333333333</v>
      </c>
    </row>
    <row r="153" spans="2:16" ht="62" x14ac:dyDescent="0.35">
      <c r="B153" s="177" t="s">
        <v>150</v>
      </c>
      <c r="C153" s="204" t="s">
        <v>621</v>
      </c>
      <c r="D153" s="179">
        <v>30000</v>
      </c>
      <c r="E153" s="179"/>
      <c r="F153" s="179"/>
      <c r="G153" s="180">
        <f t="shared" ref="G153:G159" si="49">SUM(D153:F153)</f>
        <v>30000</v>
      </c>
      <c r="H153" s="181">
        <v>0.4</v>
      </c>
      <c r="I153" s="182">
        <f t="shared" si="48"/>
        <v>0</v>
      </c>
      <c r="J153" s="171" t="s">
        <v>611</v>
      </c>
      <c r="K153" s="220"/>
      <c r="L153" s="240"/>
      <c r="M153" s="215">
        <f t="shared" si="45"/>
        <v>0</v>
      </c>
      <c r="N153" s="215">
        <f t="shared" si="46"/>
        <v>30000</v>
      </c>
      <c r="O153" s="221">
        <f t="shared" si="28"/>
        <v>1</v>
      </c>
    </row>
    <row r="154" spans="2:16" ht="46.5" x14ac:dyDescent="0.35">
      <c r="B154" s="177" t="s">
        <v>151</v>
      </c>
      <c r="C154" s="204" t="s">
        <v>622</v>
      </c>
      <c r="D154" s="179"/>
      <c r="E154" s="179"/>
      <c r="F154" s="179"/>
      <c r="G154" s="180">
        <f t="shared" si="49"/>
        <v>0</v>
      </c>
      <c r="H154" s="181"/>
      <c r="I154" s="182">
        <f t="shared" si="48"/>
        <v>22345</v>
      </c>
      <c r="J154" s="125"/>
      <c r="K154" s="220">
        <v>22345</v>
      </c>
      <c r="L154" s="240"/>
      <c r="M154" s="215">
        <f t="shared" si="45"/>
        <v>22345</v>
      </c>
      <c r="N154" s="215">
        <f t="shared" si="46"/>
        <v>-22345</v>
      </c>
      <c r="O154" s="221" t="str">
        <f t="shared" ref="O154:O187" si="50">IFERROR((N154/G154),"-")</f>
        <v>-</v>
      </c>
    </row>
    <row r="155" spans="2:16" x14ac:dyDescent="0.35">
      <c r="B155" s="177" t="s">
        <v>152</v>
      </c>
      <c r="C155" s="124"/>
      <c r="D155" s="179"/>
      <c r="E155" s="179"/>
      <c r="F155" s="179"/>
      <c r="G155" s="180">
        <f t="shared" si="49"/>
        <v>0</v>
      </c>
      <c r="H155" s="181"/>
      <c r="I155" s="182">
        <f t="shared" si="48"/>
        <v>0</v>
      </c>
      <c r="J155" s="125"/>
      <c r="K155" s="220"/>
      <c r="L155" s="240"/>
      <c r="M155" s="215">
        <f t="shared" si="45"/>
        <v>0</v>
      </c>
      <c r="N155" s="215">
        <f t="shared" si="46"/>
        <v>0</v>
      </c>
      <c r="O155" s="221" t="str">
        <f t="shared" si="50"/>
        <v>-</v>
      </c>
    </row>
    <row r="156" spans="2:16" x14ac:dyDescent="0.35">
      <c r="B156" s="177" t="s">
        <v>153</v>
      </c>
      <c r="C156" s="124"/>
      <c r="D156" s="179"/>
      <c r="E156" s="179"/>
      <c r="F156" s="179"/>
      <c r="G156" s="180">
        <f t="shared" si="49"/>
        <v>0</v>
      </c>
      <c r="H156" s="181"/>
      <c r="I156" s="182">
        <f t="shared" si="48"/>
        <v>0</v>
      </c>
      <c r="J156" s="125"/>
      <c r="K156" s="220"/>
      <c r="L156" s="240"/>
      <c r="M156" s="215">
        <f t="shared" si="45"/>
        <v>0</v>
      </c>
      <c r="N156" s="215">
        <f t="shared" si="46"/>
        <v>0</v>
      </c>
      <c r="O156" s="221" t="str">
        <f t="shared" si="50"/>
        <v>-</v>
      </c>
    </row>
    <row r="157" spans="2:16" x14ac:dyDescent="0.35">
      <c r="B157" s="177" t="s">
        <v>154</v>
      </c>
      <c r="C157" s="124"/>
      <c r="D157" s="179"/>
      <c r="E157" s="179"/>
      <c r="F157" s="179"/>
      <c r="G157" s="180">
        <f t="shared" si="49"/>
        <v>0</v>
      </c>
      <c r="H157" s="181"/>
      <c r="I157" s="182">
        <f t="shared" si="48"/>
        <v>0</v>
      </c>
      <c r="J157" s="125"/>
      <c r="K157" s="220"/>
      <c r="L157" s="240"/>
      <c r="M157" s="215">
        <f t="shared" si="45"/>
        <v>0</v>
      </c>
      <c r="N157" s="215">
        <f t="shared" si="46"/>
        <v>0</v>
      </c>
      <c r="O157" s="221" t="str">
        <f t="shared" si="50"/>
        <v>-</v>
      </c>
    </row>
    <row r="158" spans="2:16" x14ac:dyDescent="0.35">
      <c r="B158" s="177" t="s">
        <v>155</v>
      </c>
      <c r="C158" s="200"/>
      <c r="D158" s="183"/>
      <c r="E158" s="183"/>
      <c r="F158" s="183"/>
      <c r="G158" s="180">
        <f t="shared" si="49"/>
        <v>0</v>
      </c>
      <c r="H158" s="184"/>
      <c r="I158" s="182">
        <f t="shared" si="48"/>
        <v>0</v>
      </c>
      <c r="J158" s="186"/>
      <c r="K158" s="220"/>
      <c r="L158" s="240"/>
      <c r="M158" s="215">
        <f t="shared" si="45"/>
        <v>0</v>
      </c>
      <c r="N158" s="215">
        <f t="shared" si="46"/>
        <v>0</v>
      </c>
      <c r="O158" s="221" t="str">
        <f t="shared" si="50"/>
        <v>-</v>
      </c>
    </row>
    <row r="159" spans="2:16" x14ac:dyDescent="0.35">
      <c r="B159" s="177" t="s">
        <v>156</v>
      </c>
      <c r="C159" s="200"/>
      <c r="D159" s="183"/>
      <c r="E159" s="183"/>
      <c r="F159" s="183"/>
      <c r="G159" s="180">
        <f t="shared" si="49"/>
        <v>0</v>
      </c>
      <c r="H159" s="184"/>
      <c r="I159" s="182">
        <f t="shared" si="48"/>
        <v>0</v>
      </c>
      <c r="J159" s="186"/>
      <c r="K159" s="220"/>
      <c r="L159" s="240"/>
      <c r="M159" s="215">
        <f t="shared" si="45"/>
        <v>0</v>
      </c>
      <c r="N159" s="215">
        <f t="shared" si="46"/>
        <v>0</v>
      </c>
      <c r="O159" s="221" t="str">
        <f t="shared" si="50"/>
        <v>-</v>
      </c>
    </row>
    <row r="160" spans="2:16" x14ac:dyDescent="0.35">
      <c r="B160" s="249" t="s">
        <v>641</v>
      </c>
      <c r="C160" s="139" t="s">
        <v>175</v>
      </c>
      <c r="D160" s="142">
        <f>SUM(D152:D159)</f>
        <v>70000</v>
      </c>
      <c r="E160" s="142">
        <f>SUM(E152:E159)</f>
        <v>20000</v>
      </c>
      <c r="F160" s="142">
        <f>SUM(F152:F159)</f>
        <v>0</v>
      </c>
      <c r="G160" s="142">
        <f>SUM(G152:G159)</f>
        <v>90000</v>
      </c>
      <c r="H160" s="141">
        <f>(H152*G152)+(H153*G153)+(H154*G154)+(H155*G155)+(H156*G156)+(H157*G157)+(H158*G158)+(H159*G159)</f>
        <v>12000</v>
      </c>
      <c r="I160" s="143">
        <f>SUM(I152:I159)</f>
        <v>50345</v>
      </c>
      <c r="J160" s="236"/>
      <c r="K160" s="254">
        <f>SUM(K152:K159)</f>
        <v>30345</v>
      </c>
      <c r="L160" s="255">
        <f>SUM(L152:L159)</f>
        <v>20000</v>
      </c>
      <c r="M160" s="255">
        <f>SUM(M152:M159)</f>
        <v>50345</v>
      </c>
      <c r="N160" s="256">
        <f t="shared" si="46"/>
        <v>39655</v>
      </c>
      <c r="O160" s="257">
        <f t="shared" si="50"/>
        <v>0.44061111111111112</v>
      </c>
      <c r="P160" s="310" t="s">
        <v>641</v>
      </c>
    </row>
    <row r="161" spans="2:16" ht="42" customHeight="1" x14ac:dyDescent="0.35">
      <c r="B161" s="139" t="s">
        <v>157</v>
      </c>
      <c r="C161" s="325" t="s">
        <v>662</v>
      </c>
      <c r="D161" s="326"/>
      <c r="E161" s="326"/>
      <c r="F161" s="326"/>
      <c r="G161" s="326"/>
      <c r="H161" s="326"/>
      <c r="I161" s="326"/>
      <c r="J161" s="327"/>
      <c r="K161" s="220"/>
      <c r="L161" s="240"/>
      <c r="N161" s="215"/>
      <c r="O161" s="221" t="str">
        <f t="shared" si="50"/>
        <v>-</v>
      </c>
    </row>
    <row r="162" spans="2:16" ht="77.5" x14ac:dyDescent="0.35">
      <c r="B162" s="177" t="s">
        <v>158</v>
      </c>
      <c r="C162" s="204" t="s">
        <v>625</v>
      </c>
      <c r="D162" s="179">
        <v>30000</v>
      </c>
      <c r="E162" s="179">
        <v>10000</v>
      </c>
      <c r="F162" s="179"/>
      <c r="G162" s="180">
        <f>SUM(D162:F162)</f>
        <v>40000</v>
      </c>
      <c r="H162" s="181">
        <v>0.4</v>
      </c>
      <c r="I162" s="182">
        <f t="shared" ref="I162:I169" si="51">SUM(K162:L162)</f>
        <v>10000</v>
      </c>
      <c r="J162" s="171" t="s">
        <v>604</v>
      </c>
      <c r="K162" s="220"/>
      <c r="L162" s="240">
        <v>10000</v>
      </c>
      <c r="M162" s="215">
        <f t="shared" si="45"/>
        <v>10000</v>
      </c>
      <c r="N162" s="215">
        <f t="shared" si="46"/>
        <v>30000</v>
      </c>
      <c r="O162" s="221">
        <f t="shared" si="50"/>
        <v>0.75</v>
      </c>
    </row>
    <row r="163" spans="2:16" ht="77.5" x14ac:dyDescent="0.35">
      <c r="B163" s="177" t="s">
        <v>159</v>
      </c>
      <c r="C163" s="204" t="s">
        <v>626</v>
      </c>
      <c r="D163" s="179"/>
      <c r="E163" s="179"/>
      <c r="F163" s="179"/>
      <c r="G163" s="180">
        <f t="shared" ref="G163:G169" si="52">SUM(D163:F163)</f>
        <v>0</v>
      </c>
      <c r="H163" s="181"/>
      <c r="I163" s="182">
        <f t="shared" si="51"/>
        <v>0</v>
      </c>
      <c r="J163" s="125"/>
      <c r="K163" s="220"/>
      <c r="L163" s="240"/>
      <c r="M163" s="215">
        <f t="shared" si="45"/>
        <v>0</v>
      </c>
      <c r="N163" s="215">
        <f t="shared" si="46"/>
        <v>0</v>
      </c>
      <c r="O163" s="221" t="str">
        <f t="shared" si="50"/>
        <v>-</v>
      </c>
    </row>
    <row r="164" spans="2:16" x14ac:dyDescent="0.35">
      <c r="B164" s="177" t="s">
        <v>160</v>
      </c>
      <c r="C164" s="214"/>
      <c r="D164" s="179"/>
      <c r="E164" s="179"/>
      <c r="F164" s="179"/>
      <c r="G164" s="180">
        <f t="shared" ref="G164" si="53">SUM(D164:F164)</f>
        <v>0</v>
      </c>
      <c r="H164" s="181"/>
      <c r="I164" s="182">
        <f t="shared" si="51"/>
        <v>0</v>
      </c>
      <c r="J164" s="171"/>
      <c r="K164" s="220"/>
      <c r="L164" s="240"/>
      <c r="M164" s="215">
        <f t="shared" si="45"/>
        <v>0</v>
      </c>
      <c r="N164" s="215">
        <f t="shared" si="46"/>
        <v>0</v>
      </c>
      <c r="O164" s="221" t="str">
        <f t="shared" si="50"/>
        <v>-</v>
      </c>
    </row>
    <row r="165" spans="2:16" ht="62" x14ac:dyDescent="0.35">
      <c r="B165" s="177" t="s">
        <v>161</v>
      </c>
      <c r="C165" s="204" t="s">
        <v>627</v>
      </c>
      <c r="D165" s="179"/>
      <c r="E165" s="179"/>
      <c r="F165" s="179"/>
      <c r="G165" s="180"/>
      <c r="H165" s="181"/>
      <c r="I165" s="182">
        <f t="shared" si="51"/>
        <v>0</v>
      </c>
      <c r="J165" s="171"/>
      <c r="K165" s="220"/>
      <c r="L165" s="240"/>
      <c r="M165" s="215">
        <f t="shared" si="45"/>
        <v>0</v>
      </c>
      <c r="N165" s="215">
        <f t="shared" si="46"/>
        <v>0</v>
      </c>
      <c r="O165" s="221" t="str">
        <f t="shared" si="50"/>
        <v>-</v>
      </c>
    </row>
    <row r="166" spans="2:16" x14ac:dyDescent="0.35">
      <c r="B166" s="177" t="s">
        <v>162</v>
      </c>
      <c r="C166" s="124"/>
      <c r="D166" s="179"/>
      <c r="E166" s="179"/>
      <c r="F166" s="179"/>
      <c r="G166" s="180"/>
      <c r="H166" s="181"/>
      <c r="I166" s="182">
        <f t="shared" si="51"/>
        <v>0</v>
      </c>
      <c r="J166" s="171"/>
      <c r="K166" s="220"/>
      <c r="L166" s="240"/>
      <c r="M166" s="215">
        <f t="shared" si="45"/>
        <v>0</v>
      </c>
      <c r="N166" s="215">
        <f t="shared" si="46"/>
        <v>0</v>
      </c>
      <c r="O166" s="221" t="str">
        <f t="shared" si="50"/>
        <v>-</v>
      </c>
    </row>
    <row r="167" spans="2:16" x14ac:dyDescent="0.35">
      <c r="B167" s="177" t="s">
        <v>163</v>
      </c>
      <c r="C167" s="124"/>
      <c r="D167" s="179"/>
      <c r="E167" s="179"/>
      <c r="F167" s="179"/>
      <c r="G167" s="180">
        <f t="shared" si="52"/>
        <v>0</v>
      </c>
      <c r="H167" s="181"/>
      <c r="I167" s="182">
        <f t="shared" si="51"/>
        <v>0</v>
      </c>
      <c r="J167" s="125"/>
      <c r="K167" s="220"/>
      <c r="L167" s="240"/>
      <c r="M167" s="215">
        <f t="shared" si="45"/>
        <v>0</v>
      </c>
      <c r="N167" s="215">
        <f t="shared" si="46"/>
        <v>0</v>
      </c>
      <c r="O167" s="221" t="str">
        <f t="shared" si="50"/>
        <v>-</v>
      </c>
    </row>
    <row r="168" spans="2:16" x14ac:dyDescent="0.35">
      <c r="B168" s="177" t="s">
        <v>164</v>
      </c>
      <c r="C168" s="200"/>
      <c r="D168" s="183"/>
      <c r="E168" s="183"/>
      <c r="F168" s="183"/>
      <c r="G168" s="180">
        <f t="shared" si="52"/>
        <v>0</v>
      </c>
      <c r="H168" s="184"/>
      <c r="I168" s="182">
        <f t="shared" si="51"/>
        <v>0</v>
      </c>
      <c r="J168" s="186"/>
      <c r="K168" s="220"/>
      <c r="L168" s="240"/>
      <c r="M168" s="215">
        <f t="shared" si="45"/>
        <v>0</v>
      </c>
      <c r="N168" s="215">
        <f t="shared" si="46"/>
        <v>0</v>
      </c>
      <c r="O168" s="221" t="str">
        <f t="shared" si="50"/>
        <v>-</v>
      </c>
    </row>
    <row r="169" spans="2:16" x14ac:dyDescent="0.35">
      <c r="B169" s="177" t="s">
        <v>165</v>
      </c>
      <c r="C169" s="200"/>
      <c r="D169" s="183"/>
      <c r="E169" s="183"/>
      <c r="F169" s="183"/>
      <c r="G169" s="180">
        <f t="shared" si="52"/>
        <v>0</v>
      </c>
      <c r="H169" s="184"/>
      <c r="I169" s="182">
        <f t="shared" si="51"/>
        <v>0</v>
      </c>
      <c r="J169" s="186"/>
      <c r="K169" s="220"/>
      <c r="L169" s="240"/>
      <c r="M169" s="215">
        <f t="shared" si="45"/>
        <v>0</v>
      </c>
      <c r="N169" s="215">
        <f t="shared" si="46"/>
        <v>0</v>
      </c>
      <c r="O169" s="221" t="str">
        <f t="shared" si="50"/>
        <v>-</v>
      </c>
    </row>
    <row r="170" spans="2:16" x14ac:dyDescent="0.35">
      <c r="B170" s="249" t="s">
        <v>641</v>
      </c>
      <c r="C170" s="139" t="s">
        <v>175</v>
      </c>
      <c r="D170" s="142">
        <f>SUM(D162:D169)</f>
        <v>30000</v>
      </c>
      <c r="E170" s="142">
        <f>SUM(E162:E169)</f>
        <v>10000</v>
      </c>
      <c r="F170" s="142">
        <f>SUM(F162:F169)</f>
        <v>0</v>
      </c>
      <c r="G170" s="142">
        <f>SUM(G162:G169)</f>
        <v>40000</v>
      </c>
      <c r="H170" s="141">
        <f>(H162*G162)+(H163*G163)+(H164*G164)+(H165*G165)+(H166*G166)+(H167*G167)+(H168*G168)+(H169*G169)</f>
        <v>16000</v>
      </c>
      <c r="I170" s="143">
        <f>SUM(I162:I169)</f>
        <v>10000</v>
      </c>
      <c r="J170" s="236"/>
      <c r="K170" s="254">
        <f>SUM(K162:K169)</f>
        <v>0</v>
      </c>
      <c r="L170" s="255">
        <f>SUM(L162:L169)</f>
        <v>10000</v>
      </c>
      <c r="M170" s="255">
        <f t="shared" ref="M170" si="54">SUM(M162:M169)</f>
        <v>10000</v>
      </c>
      <c r="N170" s="256">
        <f t="shared" si="46"/>
        <v>30000</v>
      </c>
      <c r="O170" s="257">
        <f t="shared" si="50"/>
        <v>0.75</v>
      </c>
      <c r="P170" s="310" t="s">
        <v>641</v>
      </c>
    </row>
    <row r="171" spans="2:16" x14ac:dyDescent="0.35">
      <c r="B171" s="139" t="s">
        <v>166</v>
      </c>
      <c r="C171" s="328"/>
      <c r="D171" s="329"/>
      <c r="E171" s="329"/>
      <c r="F171" s="329"/>
      <c r="G171" s="329"/>
      <c r="H171" s="329"/>
      <c r="I171" s="329"/>
      <c r="J171" s="330"/>
      <c r="K171" s="220"/>
      <c r="L171" s="240"/>
      <c r="M171" s="215">
        <f t="shared" si="45"/>
        <v>0</v>
      </c>
      <c r="N171" s="215">
        <f t="shared" si="46"/>
        <v>0</v>
      </c>
      <c r="O171" s="221" t="str">
        <f t="shared" si="50"/>
        <v>-</v>
      </c>
    </row>
    <row r="172" spans="2:16" x14ac:dyDescent="0.35">
      <c r="B172" s="177" t="s">
        <v>167</v>
      </c>
      <c r="C172" s="124"/>
      <c r="D172" s="179"/>
      <c r="E172" s="179"/>
      <c r="F172" s="179"/>
      <c r="G172" s="180">
        <f>SUM(D172:F172)</f>
        <v>0</v>
      </c>
      <c r="H172" s="181"/>
      <c r="I172" s="182">
        <f t="shared" ref="I172:I179" si="55">SUM(K172:L172)</f>
        <v>0</v>
      </c>
      <c r="J172" s="125"/>
      <c r="K172" s="220"/>
      <c r="L172" s="240"/>
      <c r="M172" s="215">
        <f t="shared" si="45"/>
        <v>0</v>
      </c>
      <c r="N172" s="215">
        <f t="shared" si="46"/>
        <v>0</v>
      </c>
      <c r="O172" s="221" t="str">
        <f t="shared" si="50"/>
        <v>-</v>
      </c>
    </row>
    <row r="173" spans="2:16" x14ac:dyDescent="0.35">
      <c r="B173" s="177" t="s">
        <v>168</v>
      </c>
      <c r="C173" s="124"/>
      <c r="D173" s="179"/>
      <c r="E173" s="179"/>
      <c r="F173" s="179"/>
      <c r="G173" s="180">
        <f t="shared" ref="G173:G179" si="56">SUM(D173:F173)</f>
        <v>0</v>
      </c>
      <c r="H173" s="181"/>
      <c r="I173" s="182">
        <f t="shared" si="55"/>
        <v>0</v>
      </c>
      <c r="J173" s="125"/>
      <c r="K173" s="220"/>
      <c r="L173" s="240"/>
      <c r="M173" s="215">
        <f t="shared" si="45"/>
        <v>0</v>
      </c>
      <c r="N173" s="215">
        <f t="shared" si="46"/>
        <v>0</v>
      </c>
      <c r="O173" s="221" t="str">
        <f t="shared" si="50"/>
        <v>-</v>
      </c>
    </row>
    <row r="174" spans="2:16" x14ac:dyDescent="0.35">
      <c r="B174" s="177" t="s">
        <v>169</v>
      </c>
      <c r="C174" s="124"/>
      <c r="D174" s="179"/>
      <c r="E174" s="179"/>
      <c r="F174" s="179"/>
      <c r="G174" s="180">
        <f t="shared" si="56"/>
        <v>0</v>
      </c>
      <c r="H174" s="181"/>
      <c r="I174" s="182">
        <f t="shared" si="55"/>
        <v>0</v>
      </c>
      <c r="J174" s="125"/>
      <c r="K174" s="220"/>
      <c r="L174" s="240"/>
      <c r="M174" s="215">
        <f t="shared" si="45"/>
        <v>0</v>
      </c>
      <c r="N174" s="215">
        <f t="shared" si="46"/>
        <v>0</v>
      </c>
      <c r="O174" s="221" t="str">
        <f t="shared" si="50"/>
        <v>-</v>
      </c>
    </row>
    <row r="175" spans="2:16" x14ac:dyDescent="0.35">
      <c r="B175" s="177" t="s">
        <v>170</v>
      </c>
      <c r="C175" s="124"/>
      <c r="D175" s="179"/>
      <c r="E175" s="179"/>
      <c r="F175" s="179"/>
      <c r="G175" s="180">
        <f t="shared" si="56"/>
        <v>0</v>
      </c>
      <c r="H175" s="181"/>
      <c r="I175" s="182">
        <f t="shared" si="55"/>
        <v>0</v>
      </c>
      <c r="J175" s="125"/>
      <c r="K175" s="220"/>
      <c r="L175" s="240"/>
      <c r="M175" s="215">
        <f t="shared" si="45"/>
        <v>0</v>
      </c>
      <c r="N175" s="215">
        <f t="shared" si="46"/>
        <v>0</v>
      </c>
      <c r="O175" s="221" t="str">
        <f t="shared" si="50"/>
        <v>-</v>
      </c>
    </row>
    <row r="176" spans="2:16" x14ac:dyDescent="0.35">
      <c r="B176" s="177" t="s">
        <v>171</v>
      </c>
      <c r="C176" s="124"/>
      <c r="D176" s="179"/>
      <c r="E176" s="179"/>
      <c r="F176" s="179"/>
      <c r="G176" s="180">
        <f>SUM(D176:F176)</f>
        <v>0</v>
      </c>
      <c r="H176" s="181"/>
      <c r="I176" s="182">
        <f t="shared" si="55"/>
        <v>0</v>
      </c>
      <c r="J176" s="125"/>
      <c r="K176" s="220"/>
      <c r="L176" s="240"/>
      <c r="M176" s="215">
        <f t="shared" si="45"/>
        <v>0</v>
      </c>
      <c r="N176" s="215">
        <f t="shared" si="46"/>
        <v>0</v>
      </c>
      <c r="O176" s="221" t="str">
        <f t="shared" si="50"/>
        <v>-</v>
      </c>
    </row>
    <row r="177" spans="2:17" x14ac:dyDescent="0.35">
      <c r="B177" s="177" t="s">
        <v>172</v>
      </c>
      <c r="C177" s="124"/>
      <c r="D177" s="179"/>
      <c r="E177" s="179"/>
      <c r="F177" s="179"/>
      <c r="G177" s="180">
        <f t="shared" si="56"/>
        <v>0</v>
      </c>
      <c r="H177" s="181"/>
      <c r="I177" s="182">
        <f t="shared" si="55"/>
        <v>0</v>
      </c>
      <c r="J177" s="125"/>
      <c r="K177" s="220"/>
      <c r="L177" s="240"/>
      <c r="M177" s="215">
        <f t="shared" si="45"/>
        <v>0</v>
      </c>
      <c r="N177" s="215">
        <f t="shared" si="46"/>
        <v>0</v>
      </c>
      <c r="O177" s="221" t="str">
        <f t="shared" si="50"/>
        <v>-</v>
      </c>
    </row>
    <row r="178" spans="2:17" x14ac:dyDescent="0.35">
      <c r="B178" s="177" t="s">
        <v>173</v>
      </c>
      <c r="C178" s="200"/>
      <c r="D178" s="183"/>
      <c r="E178" s="183"/>
      <c r="F178" s="183"/>
      <c r="G178" s="180">
        <f t="shared" si="56"/>
        <v>0</v>
      </c>
      <c r="H178" s="184"/>
      <c r="I178" s="182">
        <f t="shared" si="55"/>
        <v>0</v>
      </c>
      <c r="J178" s="186"/>
      <c r="K178" s="220"/>
      <c r="L178" s="240"/>
      <c r="M178" s="215">
        <f t="shared" si="45"/>
        <v>0</v>
      </c>
      <c r="N178" s="215">
        <f t="shared" si="46"/>
        <v>0</v>
      </c>
      <c r="O178" s="221" t="str">
        <f t="shared" si="50"/>
        <v>-</v>
      </c>
    </row>
    <row r="179" spans="2:17" x14ac:dyDescent="0.35">
      <c r="B179" s="177" t="s">
        <v>174</v>
      </c>
      <c r="C179" s="200"/>
      <c r="D179" s="183"/>
      <c r="E179" s="183"/>
      <c r="F179" s="183"/>
      <c r="G179" s="180">
        <f t="shared" si="56"/>
        <v>0</v>
      </c>
      <c r="H179" s="184"/>
      <c r="I179" s="182">
        <f t="shared" si="55"/>
        <v>0</v>
      </c>
      <c r="J179" s="186"/>
      <c r="K179" s="220"/>
      <c r="L179" s="240"/>
      <c r="M179" s="215">
        <f t="shared" si="45"/>
        <v>0</v>
      </c>
      <c r="N179" s="215">
        <f t="shared" si="46"/>
        <v>0</v>
      </c>
      <c r="O179" s="221" t="str">
        <f t="shared" si="50"/>
        <v>-</v>
      </c>
    </row>
    <row r="180" spans="2:17" x14ac:dyDescent="0.35">
      <c r="B180" s="249" t="s">
        <v>641</v>
      </c>
      <c r="C180" s="139" t="s">
        <v>175</v>
      </c>
      <c r="D180" s="140">
        <f>SUM(D172:D179)</f>
        <v>0</v>
      </c>
      <c r="E180" s="140">
        <f>SUM(E172:E179)</f>
        <v>0</v>
      </c>
      <c r="F180" s="140">
        <f>SUM(F172:F179)</f>
        <v>0</v>
      </c>
      <c r="G180" s="140">
        <f>SUM(G172:G179)</f>
        <v>0</v>
      </c>
      <c r="H180" s="141">
        <f>(H172*G172)+(H173*G173)+(H174*G174)+(H175*G175)+(H176*G176)+(H177*G177)+(H178*G178)+(H179*G179)</f>
        <v>0</v>
      </c>
      <c r="I180" s="143">
        <f>SUM(I172:I179)</f>
        <v>0</v>
      </c>
      <c r="J180" s="236"/>
      <c r="K180" s="254">
        <f t="shared" ref="K180:L180" si="57">SUM(K172:K179)</f>
        <v>0</v>
      </c>
      <c r="L180" s="255">
        <f t="shared" si="57"/>
        <v>0</v>
      </c>
      <c r="M180" s="255">
        <f t="shared" ref="M180" si="58">SUM(M172:M179)</f>
        <v>0</v>
      </c>
      <c r="N180" s="256">
        <f t="shared" si="46"/>
        <v>0</v>
      </c>
      <c r="O180" s="257" t="str">
        <f t="shared" si="50"/>
        <v>-</v>
      </c>
      <c r="P180" s="310" t="s">
        <v>641</v>
      </c>
    </row>
    <row r="181" spans="2:17" x14ac:dyDescent="0.35">
      <c r="B181" s="251" t="s">
        <v>618</v>
      </c>
      <c r="C181" s="187"/>
      <c r="D181" s="189"/>
      <c r="E181" s="189"/>
      <c r="F181" s="189"/>
      <c r="G181" s="189"/>
      <c r="H181" s="189"/>
      <c r="I181" s="189"/>
      <c r="J181" s="187"/>
      <c r="K181" s="220"/>
      <c r="L181" s="240"/>
      <c r="N181" s="215"/>
      <c r="O181" s="221" t="str">
        <f t="shared" si="50"/>
        <v>-</v>
      </c>
      <c r="P181" s="309" t="s">
        <v>618</v>
      </c>
    </row>
    <row r="182" spans="2:17" x14ac:dyDescent="0.35">
      <c r="B182" s="251" t="s">
        <v>618</v>
      </c>
      <c r="C182" s="187"/>
      <c r="D182" s="189"/>
      <c r="E182" s="189"/>
      <c r="F182" s="189"/>
      <c r="G182" s="189"/>
      <c r="H182" s="189"/>
      <c r="I182" s="189"/>
      <c r="J182" s="187"/>
      <c r="K182" s="220"/>
      <c r="L182" s="240"/>
      <c r="N182" s="215"/>
      <c r="O182" s="221" t="str">
        <f t="shared" si="50"/>
        <v>-</v>
      </c>
      <c r="P182" s="309" t="s">
        <v>618</v>
      </c>
    </row>
    <row r="183" spans="2:17" ht="111.75" customHeight="1" x14ac:dyDescent="0.35">
      <c r="B183" s="139" t="s">
        <v>552</v>
      </c>
      <c r="C183" s="264" t="s">
        <v>648</v>
      </c>
      <c r="D183" s="182">
        <v>360000</v>
      </c>
      <c r="E183" s="182">
        <v>45000</v>
      </c>
      <c r="F183" s="182"/>
      <c r="G183" s="295">
        <f>SUM(D183:F183)</f>
        <v>405000</v>
      </c>
      <c r="H183" s="181">
        <v>0.14000000000000001</v>
      </c>
      <c r="I183" s="182">
        <f t="shared" ref="I183:I186" si="59">M183</f>
        <v>354324.38888873206</v>
      </c>
      <c r="J183" s="176" t="s">
        <v>608</v>
      </c>
      <c r="K183" s="316">
        <f>([1]ungp035_4268433!$C$31)</f>
        <v>309324.38888873206</v>
      </c>
      <c r="L183" s="220">
        <v>45000</v>
      </c>
      <c r="M183" s="215">
        <f t="shared" si="45"/>
        <v>354324.38888873206</v>
      </c>
      <c r="N183" s="215">
        <f t="shared" si="46"/>
        <v>50675.611111267935</v>
      </c>
      <c r="O183" s="221">
        <f t="shared" si="50"/>
        <v>0.1251249657068344</v>
      </c>
      <c r="P183" s="309" t="s">
        <v>643</v>
      </c>
      <c r="Q183" s="312">
        <v>9.5</v>
      </c>
    </row>
    <row r="184" spans="2:17" ht="46.25" customHeight="1" x14ac:dyDescent="0.35">
      <c r="B184" s="139" t="s">
        <v>550</v>
      </c>
      <c r="C184" s="210" t="s">
        <v>575</v>
      </c>
      <c r="D184" s="182">
        <v>38000</v>
      </c>
      <c r="E184" s="182"/>
      <c r="F184" s="182"/>
      <c r="G184" s="295">
        <f>SUM(D184:F184)</f>
        <v>38000</v>
      </c>
      <c r="H184" s="182"/>
      <c r="I184" s="182">
        <f t="shared" si="59"/>
        <v>17944.444444444445</v>
      </c>
      <c r="J184" s="176"/>
      <c r="K184" s="220">
        <f>((D184/18)*(18-Q183))</f>
        <v>17944.444444444445</v>
      </c>
      <c r="L184" s="220"/>
      <c r="M184" s="215">
        <f t="shared" si="45"/>
        <v>17944.444444444445</v>
      </c>
      <c r="N184" s="215">
        <f t="shared" si="46"/>
        <v>20055.555555555555</v>
      </c>
      <c r="O184" s="221">
        <f t="shared" si="50"/>
        <v>0.52777777777777779</v>
      </c>
      <c r="P184" s="309" t="s">
        <v>618</v>
      </c>
      <c r="Q184" s="312"/>
    </row>
    <row r="185" spans="2:17" ht="108.5" x14ac:dyDescent="0.35">
      <c r="B185" s="139" t="s">
        <v>553</v>
      </c>
      <c r="C185" s="294" t="s">
        <v>617</v>
      </c>
      <c r="D185" s="182">
        <v>40000</v>
      </c>
      <c r="E185" s="182"/>
      <c r="F185" s="182"/>
      <c r="G185" s="295">
        <f>SUM(D185:F185)</f>
        <v>40000</v>
      </c>
      <c r="H185" s="181">
        <v>0.35</v>
      </c>
      <c r="I185" s="182">
        <f t="shared" si="59"/>
        <v>30000</v>
      </c>
      <c r="J185" s="176" t="s">
        <v>612</v>
      </c>
      <c r="K185" s="247">
        <v>30000</v>
      </c>
      <c r="L185" s="220">
        <f>((E185/18)*7.5)</f>
        <v>0</v>
      </c>
      <c r="M185" s="215">
        <f t="shared" si="45"/>
        <v>30000</v>
      </c>
      <c r="N185" s="215">
        <f t="shared" si="46"/>
        <v>10000</v>
      </c>
      <c r="O185" s="221">
        <f t="shared" si="50"/>
        <v>0.25</v>
      </c>
      <c r="P185" s="309" t="s">
        <v>618</v>
      </c>
    </row>
    <row r="186" spans="2:17" ht="139.5" x14ac:dyDescent="0.35">
      <c r="B186" s="174" t="s">
        <v>557</v>
      </c>
      <c r="C186" s="294" t="s">
        <v>617</v>
      </c>
      <c r="D186" s="182">
        <v>40000</v>
      </c>
      <c r="E186" s="182"/>
      <c r="F186" s="182"/>
      <c r="G186" s="295">
        <f>SUM(D186:F186)</f>
        <v>40000</v>
      </c>
      <c r="H186" s="181">
        <v>0.35</v>
      </c>
      <c r="I186" s="182">
        <f t="shared" si="59"/>
        <v>0</v>
      </c>
      <c r="J186" s="176" t="s">
        <v>613</v>
      </c>
      <c r="K186" s="220"/>
      <c r="L186" s="240"/>
      <c r="M186" s="215">
        <f t="shared" si="45"/>
        <v>0</v>
      </c>
      <c r="N186" s="215">
        <f t="shared" si="46"/>
        <v>40000</v>
      </c>
      <c r="O186" s="221">
        <f t="shared" si="50"/>
        <v>1</v>
      </c>
      <c r="P186" s="309" t="s">
        <v>618</v>
      </c>
    </row>
    <row r="187" spans="2:17" x14ac:dyDescent="0.35">
      <c r="B187" s="249" t="s">
        <v>641</v>
      </c>
      <c r="C187" s="298" t="s">
        <v>551</v>
      </c>
      <c r="D187" s="145">
        <f>SUM(D183:D186)</f>
        <v>478000</v>
      </c>
      <c r="E187" s="145">
        <f>SUM(E183:E186)</f>
        <v>45000</v>
      </c>
      <c r="F187" s="145">
        <f>SUM(F183:F186)</f>
        <v>0</v>
      </c>
      <c r="G187" s="141">
        <f>SUM(G183:G186)</f>
        <v>523000</v>
      </c>
      <c r="H187" s="141">
        <f>(H183*G183)+(H184*G184)+(H185*G185)+(H186*G186)</f>
        <v>84700</v>
      </c>
      <c r="I187" s="143">
        <f>SUM(I183:I186)</f>
        <v>402268.8333331765</v>
      </c>
      <c r="J187" s="253"/>
      <c r="K187" s="254">
        <f>SUM(K183:K186)</f>
        <v>357268.8333331765</v>
      </c>
      <c r="L187" s="255">
        <f>SUM(L183:L186)</f>
        <v>45000</v>
      </c>
      <c r="M187" s="255">
        <f t="shared" ref="M187" si="60">SUM(M183:M186)</f>
        <v>402268.8333331765</v>
      </c>
      <c r="N187" s="256">
        <f t="shared" si="46"/>
        <v>120731.1666668235</v>
      </c>
      <c r="O187" s="257">
        <f t="shared" si="50"/>
        <v>0.23084353091170839</v>
      </c>
      <c r="P187" s="310" t="s">
        <v>641</v>
      </c>
    </row>
    <row r="188" spans="2:17" ht="15.75" customHeight="1" x14ac:dyDescent="0.35">
      <c r="B188" s="251" t="s">
        <v>618</v>
      </c>
      <c r="C188" s="187"/>
      <c r="D188" s="189"/>
      <c r="E188" s="189"/>
      <c r="F188" s="189"/>
      <c r="G188" s="189"/>
      <c r="H188" s="189"/>
      <c r="I188" s="189"/>
      <c r="J188" s="187"/>
      <c r="P188" s="313" t="s">
        <v>642</v>
      </c>
    </row>
    <row r="189" spans="2:17" ht="15.75" customHeight="1" x14ac:dyDescent="0.35">
      <c r="B189" s="251" t="s">
        <v>618</v>
      </c>
      <c r="C189" s="187"/>
      <c r="D189" s="189"/>
      <c r="E189" s="189"/>
      <c r="F189" s="189"/>
      <c r="G189" s="189"/>
      <c r="H189" s="189"/>
      <c r="I189" s="189"/>
      <c r="J189" s="187"/>
      <c r="K189" s="222"/>
    </row>
    <row r="190" spans="2:17" ht="15.75" customHeight="1" x14ac:dyDescent="0.35">
      <c r="B190" s="251" t="s">
        <v>618</v>
      </c>
      <c r="C190" s="187"/>
      <c r="D190" s="189">
        <f>(((D183+D184)/18)*10)+D185+D186</f>
        <v>301111.11111111112</v>
      </c>
      <c r="E190" s="189"/>
      <c r="F190" s="189"/>
      <c r="G190" s="189"/>
      <c r="H190" s="189"/>
      <c r="I190" s="189"/>
      <c r="J190" s="187"/>
      <c r="K190" s="222"/>
    </row>
    <row r="191" spans="2:17" ht="15.75" customHeight="1" x14ac:dyDescent="0.35">
      <c r="B191" s="251" t="s">
        <v>618</v>
      </c>
      <c r="C191" s="187"/>
      <c r="D191" s="189"/>
      <c r="E191" s="189"/>
      <c r="F191" s="189"/>
      <c r="G191" s="189"/>
      <c r="H191" s="189"/>
      <c r="I191" s="189"/>
      <c r="J191" s="187"/>
      <c r="K191" s="222"/>
    </row>
    <row r="192" spans="2:17" ht="15.75" customHeight="1" x14ac:dyDescent="0.35">
      <c r="B192" s="251" t="s">
        <v>618</v>
      </c>
      <c r="C192" s="187"/>
      <c r="D192" s="189"/>
      <c r="E192" s="189"/>
      <c r="F192" s="189"/>
      <c r="G192" s="189"/>
      <c r="H192" s="189"/>
      <c r="I192" s="189"/>
      <c r="J192" s="187"/>
      <c r="K192" s="222"/>
    </row>
    <row r="193" spans="2:67" ht="15.75" customHeight="1" x14ac:dyDescent="0.35">
      <c r="B193" s="251" t="s">
        <v>618</v>
      </c>
      <c r="C193" s="187"/>
      <c r="D193" s="189"/>
      <c r="E193" s="189"/>
      <c r="F193" s="189"/>
      <c r="G193" s="189"/>
      <c r="H193" s="189"/>
      <c r="I193" s="189"/>
      <c r="J193" s="187"/>
      <c r="K193" s="222"/>
    </row>
    <row r="194" spans="2:67" ht="15.75" customHeight="1" thickBot="1" x14ac:dyDescent="0.4">
      <c r="B194" s="251" t="s">
        <v>618</v>
      </c>
      <c r="C194" s="187"/>
      <c r="D194" s="189"/>
      <c r="E194" s="189"/>
      <c r="F194" s="189"/>
      <c r="G194" s="189"/>
      <c r="H194" s="189"/>
      <c r="I194" s="189"/>
      <c r="J194" s="187"/>
      <c r="K194" s="222"/>
    </row>
    <row r="195" spans="2:67" x14ac:dyDescent="0.35">
      <c r="B195" s="199" t="s">
        <v>65</v>
      </c>
      <c r="C195" s="347" t="s">
        <v>19</v>
      </c>
      <c r="D195" s="348"/>
      <c r="E195" s="348"/>
      <c r="F195" s="348"/>
      <c r="G195" s="349"/>
      <c r="H195" s="146"/>
      <c r="I195" s="189"/>
      <c r="J195" s="146"/>
    </row>
    <row r="196" spans="2:67" ht="54.75" customHeight="1" x14ac:dyDescent="0.35">
      <c r="B196" s="199" t="s">
        <v>65</v>
      </c>
      <c r="C196" s="337"/>
      <c r="D196" s="209" t="s">
        <v>547</v>
      </c>
      <c r="E196" s="209" t="s">
        <v>548</v>
      </c>
      <c r="F196" s="284" t="s">
        <v>549</v>
      </c>
      <c r="G196" s="339" t="s">
        <v>65</v>
      </c>
      <c r="H196" s="187"/>
      <c r="I196" s="189"/>
      <c r="J196" s="146"/>
    </row>
    <row r="197" spans="2:67" ht="24.75" customHeight="1" x14ac:dyDescent="0.35">
      <c r="B197" s="199" t="s">
        <v>65</v>
      </c>
      <c r="C197" s="338"/>
      <c r="D197" s="147" t="str">
        <f>D13</f>
        <v>UNDP</v>
      </c>
      <c r="E197" s="147" t="str">
        <f>E13</f>
        <v>UN OHCHR</v>
      </c>
      <c r="F197" s="147">
        <f>F13</f>
        <v>0</v>
      </c>
      <c r="G197" s="340"/>
      <c r="H197" s="187"/>
      <c r="I197" s="189"/>
      <c r="J197" s="146"/>
    </row>
    <row r="198" spans="2:67" x14ac:dyDescent="0.35">
      <c r="B198" s="199" t="s">
        <v>65</v>
      </c>
      <c r="C198" s="191" t="s">
        <v>64</v>
      </c>
      <c r="D198" s="192">
        <f>SUM(D24,D34,D44,D54,D66,D76,D86,D96,D108,D118,D128,D138,D150,D160,D170,D180,D183,D184,D185,D186)</f>
        <v>1113000</v>
      </c>
      <c r="E198" s="192">
        <f>SUM(E24,E34,E44,E54,E66,E76,E86,E96,E108,E118,E128,E138,E150,E160,E170,E180,E183,E184,E185,E186)</f>
        <v>289000</v>
      </c>
      <c r="F198" s="192">
        <f>SUM(F24,F34,F44,F54,F66,F76,F86,F96,F108,F118,F128,F138,F150,F160,F170,F180,F183,F184,F185,F186)</f>
        <v>0</v>
      </c>
      <c r="G198" s="193">
        <f>SUM(D198:F198)</f>
        <v>1402000</v>
      </c>
      <c r="H198" s="187"/>
      <c r="I198" s="194"/>
      <c r="J198" s="195"/>
      <c r="N198" s="223"/>
    </row>
    <row r="199" spans="2:67" x14ac:dyDescent="0.35">
      <c r="B199" s="199" t="s">
        <v>65</v>
      </c>
      <c r="C199" s="191" t="s">
        <v>9</v>
      </c>
      <c r="D199" s="192">
        <f>D198*0.07</f>
        <v>77910.000000000015</v>
      </c>
      <c r="E199" s="192">
        <f>E198*0.07</f>
        <v>20230.000000000004</v>
      </c>
      <c r="F199" s="192">
        <f>F198*0.07</f>
        <v>0</v>
      </c>
      <c r="G199" s="193">
        <f>G198*0.07</f>
        <v>98140.000000000015</v>
      </c>
      <c r="H199" s="196"/>
      <c r="I199" s="194"/>
      <c r="J199" s="197"/>
    </row>
    <row r="200" spans="2:67" ht="16" thickBot="1" x14ac:dyDescent="0.4">
      <c r="B200" s="199" t="s">
        <v>65</v>
      </c>
      <c r="C200" s="148" t="s">
        <v>65</v>
      </c>
      <c r="D200" s="149">
        <f>SUM(D198:D199)</f>
        <v>1190910</v>
      </c>
      <c r="E200" s="149">
        <f>SUM(E198:E199)</f>
        <v>309230</v>
      </c>
      <c r="F200" s="149">
        <f>SUM(F198:F199)</f>
        <v>0</v>
      </c>
      <c r="G200" s="150">
        <f>SUM(G198:G199)</f>
        <v>1500140</v>
      </c>
      <c r="H200" s="196"/>
      <c r="J200" s="197"/>
      <c r="K200" s="218"/>
      <c r="L200" s="218"/>
      <c r="N200" s="218"/>
      <c r="O200" s="221"/>
    </row>
    <row r="201" spans="2:67" x14ac:dyDescent="0.35">
      <c r="B201" s="199" t="s">
        <v>65</v>
      </c>
      <c r="D201" s="136"/>
      <c r="E201" s="136"/>
      <c r="I201" s="151"/>
      <c r="J201" s="144"/>
      <c r="K201" s="224"/>
    </row>
    <row r="202" spans="2:67" s="138" customFormat="1" ht="16" thickBot="1" x14ac:dyDescent="0.4">
      <c r="B202" s="199" t="s">
        <v>65</v>
      </c>
      <c r="C202" s="152"/>
      <c r="D202" s="153"/>
      <c r="E202" s="153"/>
      <c r="F202" s="153"/>
      <c r="G202" s="153"/>
      <c r="H202" s="153"/>
      <c r="I202" s="154"/>
      <c r="J202" s="146"/>
      <c r="K202" s="225"/>
      <c r="L202" s="215"/>
      <c r="M202" s="215"/>
      <c r="N202" s="216"/>
      <c r="O202" s="216"/>
      <c r="P202" s="309"/>
      <c r="Q202" s="311"/>
      <c r="R202" s="311"/>
      <c r="S202" s="311"/>
      <c r="T202" s="311"/>
      <c r="U202" s="311"/>
      <c r="V202" s="311"/>
      <c r="W202" s="311"/>
      <c r="X202" s="311"/>
      <c r="Y202" s="311"/>
      <c r="Z202" s="311"/>
      <c r="AA202" s="311"/>
      <c r="AB202" s="311"/>
      <c r="AC202" s="311"/>
      <c r="AD202" s="311"/>
      <c r="AE202" s="311"/>
      <c r="AF202" s="311"/>
      <c r="AG202" s="311"/>
      <c r="AH202" s="311"/>
      <c r="AI202" s="311"/>
      <c r="AJ202" s="311"/>
      <c r="AK202" s="311"/>
      <c r="AL202" s="311"/>
      <c r="AM202" s="311"/>
      <c r="AN202" s="311"/>
      <c r="AO202" s="311"/>
      <c r="AP202" s="311"/>
      <c r="AQ202" s="311"/>
      <c r="AR202" s="311"/>
      <c r="AS202" s="311"/>
      <c r="AT202" s="311"/>
      <c r="AU202" s="311"/>
      <c r="AV202" s="311"/>
      <c r="AW202" s="311"/>
      <c r="AX202" s="311"/>
      <c r="AY202" s="311"/>
      <c r="AZ202" s="311"/>
      <c r="BA202" s="311"/>
      <c r="BB202" s="311"/>
      <c r="BC202" s="311"/>
      <c r="BD202" s="311"/>
      <c r="BE202" s="311"/>
      <c r="BF202" s="311"/>
      <c r="BG202" s="311"/>
      <c r="BH202" s="311"/>
      <c r="BI202" s="311"/>
      <c r="BJ202" s="311"/>
      <c r="BK202" s="311"/>
      <c r="BL202" s="311"/>
      <c r="BM202" s="311"/>
      <c r="BN202" s="311"/>
      <c r="BO202" s="311"/>
    </row>
    <row r="203" spans="2:67" ht="23.25" customHeight="1" x14ac:dyDescent="0.35">
      <c r="B203" s="199" t="s">
        <v>65</v>
      </c>
      <c r="C203" s="331" t="s">
        <v>29</v>
      </c>
      <c r="D203" s="332"/>
      <c r="E203" s="333"/>
      <c r="F203" s="333"/>
      <c r="G203" s="333"/>
      <c r="H203" s="334"/>
      <c r="I203" s="154"/>
      <c r="J203" s="197"/>
      <c r="K203" s="259" t="s">
        <v>644</v>
      </c>
      <c r="L203" s="260"/>
      <c r="M203" s="260"/>
      <c r="N203" s="261"/>
    </row>
    <row r="204" spans="2:67" ht="40.75" customHeight="1" x14ac:dyDescent="0.35">
      <c r="B204" s="199" t="s">
        <v>65</v>
      </c>
      <c r="C204" s="155"/>
      <c r="D204" s="139" t="s">
        <v>547</v>
      </c>
      <c r="E204" s="139" t="s">
        <v>548</v>
      </c>
      <c r="F204" s="284" t="s">
        <v>549</v>
      </c>
      <c r="G204" s="341" t="s">
        <v>65</v>
      </c>
      <c r="H204" s="343" t="s">
        <v>31</v>
      </c>
      <c r="I204" s="154"/>
      <c r="J204" s="197"/>
      <c r="K204" s="262" t="s">
        <v>646</v>
      </c>
      <c r="L204" s="237" t="str">
        <f>K13</f>
        <v>UNDP</v>
      </c>
      <c r="M204" s="241" t="str">
        <f>L13</f>
        <v>UN OHCHR</v>
      </c>
      <c r="N204" s="290" t="s">
        <v>65</v>
      </c>
    </row>
    <row r="205" spans="2:67" ht="27.75" customHeight="1" x14ac:dyDescent="0.35">
      <c r="B205" s="199" t="s">
        <v>65</v>
      </c>
      <c r="C205" s="155"/>
      <c r="D205" s="139" t="str">
        <f>D13</f>
        <v>UNDP</v>
      </c>
      <c r="E205" s="139" t="str">
        <f>E13</f>
        <v>UN OHCHR</v>
      </c>
      <c r="F205" s="139">
        <f>F13</f>
        <v>0</v>
      </c>
      <c r="G205" s="342"/>
      <c r="H205" s="344"/>
      <c r="I205" s="156"/>
      <c r="J205" s="197"/>
      <c r="K205" s="262" t="s">
        <v>645</v>
      </c>
      <c r="L205" s="237">
        <f>D206</f>
        <v>393000.30000000005</v>
      </c>
      <c r="M205" s="241">
        <f>E206</f>
        <v>102045.90000000001</v>
      </c>
      <c r="N205" s="291">
        <f>G206</f>
        <v>495046.20000000007</v>
      </c>
    </row>
    <row r="206" spans="2:67" ht="58" x14ac:dyDescent="0.35">
      <c r="B206" s="199" t="s">
        <v>65</v>
      </c>
      <c r="C206" s="155" t="s">
        <v>30</v>
      </c>
      <c r="D206" s="141">
        <f>$D$200*H206</f>
        <v>393000.30000000005</v>
      </c>
      <c r="E206" s="157">
        <f>$E$200*H206</f>
        <v>102045.90000000001</v>
      </c>
      <c r="F206" s="157">
        <f>$F$200*H206</f>
        <v>0</v>
      </c>
      <c r="G206" s="157">
        <f>SUM(D206:F206)</f>
        <v>495046.20000000007</v>
      </c>
      <c r="H206" s="158">
        <v>0.33</v>
      </c>
      <c r="I206" s="156"/>
      <c r="J206" s="197"/>
      <c r="K206" s="262" t="s">
        <v>671</v>
      </c>
      <c r="L206" s="237">
        <f>K2</f>
        <v>497498.8333331765</v>
      </c>
      <c r="M206" s="241">
        <f>L2</f>
        <v>289000</v>
      </c>
      <c r="N206" s="291">
        <f>M2</f>
        <v>786498.83333317656</v>
      </c>
    </row>
    <row r="207" spans="2:67" ht="16" thickBot="1" x14ac:dyDescent="0.4">
      <c r="B207" s="199" t="s">
        <v>65</v>
      </c>
      <c r="C207" s="159" t="s">
        <v>32</v>
      </c>
      <c r="D207" s="212">
        <f>$D$200*H207</f>
        <v>797909.70000000007</v>
      </c>
      <c r="E207" s="213">
        <f>$E$200*H207</f>
        <v>207184.1</v>
      </c>
      <c r="F207" s="157">
        <f>$F$200*H207</f>
        <v>0</v>
      </c>
      <c r="G207" s="282">
        <f>SUM(D207:F207)</f>
        <v>1005093.8</v>
      </c>
      <c r="H207" s="283">
        <v>0.67</v>
      </c>
      <c r="I207" s="156"/>
      <c r="J207" s="136"/>
      <c r="K207" s="263" t="s">
        <v>647</v>
      </c>
      <c r="L207" s="289">
        <f>K2/D206</f>
        <v>1.2658993729347698</v>
      </c>
      <c r="M207" s="288">
        <f>L2/E206</f>
        <v>2.8320589068252615</v>
      </c>
      <c r="N207" s="292">
        <f>M2/G206</f>
        <v>1.5887382497495717</v>
      </c>
    </row>
    <row r="208" spans="2:67" x14ac:dyDescent="0.35">
      <c r="B208" s="199" t="s">
        <v>65</v>
      </c>
      <c r="C208" s="159" t="s">
        <v>561</v>
      </c>
      <c r="D208" s="141">
        <f>$D$200*H208</f>
        <v>0</v>
      </c>
      <c r="E208" s="157">
        <f>$E$200*H208</f>
        <v>0</v>
      </c>
      <c r="F208" s="157">
        <f>$F$200*H208</f>
        <v>0</v>
      </c>
      <c r="G208" s="160">
        <f>SUM(D208:F208)</f>
        <v>0</v>
      </c>
      <c r="H208" s="161">
        <v>0</v>
      </c>
      <c r="I208" s="154"/>
      <c r="J208" s="136"/>
      <c r="K208" s="258"/>
      <c r="L208" s="221"/>
    </row>
    <row r="209" spans="1:67" ht="16" thickBot="1" x14ac:dyDescent="0.4">
      <c r="B209" s="199" t="s">
        <v>65</v>
      </c>
      <c r="C209" s="148" t="s">
        <v>556</v>
      </c>
      <c r="D209" s="141">
        <f>SUM(D206:D208)</f>
        <v>1190910</v>
      </c>
      <c r="E209" s="157">
        <f>SUM(E206:E208)</f>
        <v>309230</v>
      </c>
      <c r="F209" s="149">
        <f>SUM(F206:F208)</f>
        <v>0</v>
      </c>
      <c r="G209" s="149">
        <f>SUM(G206:G208)</f>
        <v>1500140</v>
      </c>
      <c r="H209" s="162">
        <f>SUM(H206:H208)</f>
        <v>1</v>
      </c>
      <c r="I209" s="163"/>
      <c r="J209" s="136"/>
      <c r="K209" s="258"/>
      <c r="L209" s="221"/>
    </row>
    <row r="210" spans="1:67" ht="21.75" customHeight="1" thickBot="1" x14ac:dyDescent="0.4">
      <c r="B210" s="199" t="s">
        <v>65</v>
      </c>
      <c r="C210" s="172"/>
      <c r="D210" s="205"/>
      <c r="E210" s="205"/>
      <c r="F210" s="164"/>
      <c r="G210" s="164"/>
      <c r="H210" s="164"/>
      <c r="I210" s="163"/>
      <c r="J210" s="136"/>
      <c r="K210" s="258"/>
      <c r="L210" s="221"/>
    </row>
    <row r="211" spans="1:67" ht="49.5" customHeight="1" x14ac:dyDescent="0.35">
      <c r="B211" s="199" t="s">
        <v>65</v>
      </c>
      <c r="C211" s="173" t="s">
        <v>615</v>
      </c>
      <c r="D211" s="165">
        <f>SUM(H24,H34,H44,H54,H66,H76,H86,H96,H108,H118,H128,H138,H150,H160,H170,H180,H187)*1.07</f>
        <v>550836</v>
      </c>
      <c r="E211" s="153"/>
      <c r="F211" s="153"/>
      <c r="G211" s="153"/>
      <c r="H211" s="245" t="s">
        <v>569</v>
      </c>
      <c r="I211" s="243">
        <f>SUM(I187,I180,I170,I160,I150,I138,I128,I118,I108,I96,I86,I76,I66,I54,I44,I34,I24)</f>
        <v>786498.83333317656</v>
      </c>
      <c r="J211" s="136"/>
      <c r="K211" s="226"/>
    </row>
    <row r="212" spans="1:67" ht="28.5" customHeight="1" thickBot="1" x14ac:dyDescent="0.4">
      <c r="B212" s="199" t="s">
        <v>65</v>
      </c>
      <c r="C212" s="155" t="s">
        <v>16</v>
      </c>
      <c r="D212" s="175">
        <f>D211/G200</f>
        <v>0.3671897289586305</v>
      </c>
      <c r="E212" s="166"/>
      <c r="F212" s="166"/>
      <c r="G212" s="166"/>
      <c r="H212" s="246" t="s">
        <v>570</v>
      </c>
      <c r="I212" s="244">
        <f>I211/G198</f>
        <v>0.56098347598657383</v>
      </c>
      <c r="J212" s="136"/>
      <c r="K212" s="226"/>
    </row>
    <row r="213" spans="1:67" ht="28.5" customHeight="1" thickBot="1" x14ac:dyDescent="0.4">
      <c r="B213" s="199" t="s">
        <v>65</v>
      </c>
      <c r="C213" s="345"/>
      <c r="D213" s="346"/>
      <c r="E213" s="167"/>
      <c r="F213" s="167"/>
      <c r="G213" s="167"/>
      <c r="J213" s="136"/>
      <c r="K213" s="226"/>
    </row>
    <row r="214" spans="1:67" ht="32.25" customHeight="1" x14ac:dyDescent="0.35">
      <c r="B214" s="199" t="s">
        <v>65</v>
      </c>
      <c r="C214" s="155" t="s">
        <v>616</v>
      </c>
      <c r="D214" s="168">
        <f>SUM(D185:F186)*1.07</f>
        <v>85600</v>
      </c>
      <c r="E214" s="169"/>
      <c r="F214" s="317" t="s">
        <v>644</v>
      </c>
      <c r="G214" s="318"/>
      <c r="H214" s="318"/>
      <c r="I214" s="319"/>
      <c r="J214" s="136"/>
      <c r="K214" s="226"/>
    </row>
    <row r="215" spans="1:67" ht="23.25" customHeight="1" x14ac:dyDescent="0.35">
      <c r="B215" s="199" t="s">
        <v>65</v>
      </c>
      <c r="C215" s="155" t="s">
        <v>17</v>
      </c>
      <c r="D215" s="175">
        <f>D214/G200</f>
        <v>5.7061340941512127E-2</v>
      </c>
      <c r="E215" s="169"/>
      <c r="F215" s="320" t="s">
        <v>646</v>
      </c>
      <c r="G215" s="237" t="s">
        <v>572</v>
      </c>
      <c r="H215" s="241" t="s">
        <v>573</v>
      </c>
      <c r="I215" s="290" t="s">
        <v>65</v>
      </c>
      <c r="J215" s="136"/>
      <c r="K215" s="226"/>
    </row>
    <row r="216" spans="1:67" ht="66.75" customHeight="1" thickBot="1" x14ac:dyDescent="0.4">
      <c r="B216" s="199" t="s">
        <v>65</v>
      </c>
      <c r="C216" s="335" t="s">
        <v>614</v>
      </c>
      <c r="D216" s="336"/>
      <c r="E216" s="170"/>
      <c r="F216" s="320" t="s">
        <v>645</v>
      </c>
      <c r="G216" s="237">
        <f>L205</f>
        <v>393000.30000000005</v>
      </c>
      <c r="H216" s="241">
        <f t="shared" ref="H216:I216" si="61">M205</f>
        <v>102045.90000000001</v>
      </c>
      <c r="I216" s="291">
        <f t="shared" si="61"/>
        <v>495046.20000000007</v>
      </c>
      <c r="J216" s="136"/>
      <c r="K216" s="226"/>
    </row>
    <row r="217" spans="1:67" ht="55.5" customHeight="1" x14ac:dyDescent="0.35">
      <c r="B217" s="248"/>
      <c r="F217" s="320" t="s">
        <v>671</v>
      </c>
      <c r="G217" s="237">
        <f t="shared" ref="G217:I217" si="62">L206</f>
        <v>497498.8333331765</v>
      </c>
      <c r="H217" s="241">
        <f t="shared" si="62"/>
        <v>289000</v>
      </c>
      <c r="I217" s="291">
        <f t="shared" si="62"/>
        <v>786498.83333317656</v>
      </c>
      <c r="K217" s="226"/>
    </row>
    <row r="218" spans="1:67" ht="42.75" customHeight="1" thickBot="1" x14ac:dyDescent="0.4">
      <c r="B218" s="248"/>
      <c r="F218" s="321" t="s">
        <v>647</v>
      </c>
      <c r="G218" s="322">
        <f t="shared" ref="G218:I218" si="63">L207</f>
        <v>1.2658993729347698</v>
      </c>
      <c r="H218" s="323">
        <f t="shared" si="63"/>
        <v>2.8320589068252615</v>
      </c>
      <c r="I218" s="324">
        <f t="shared" si="63"/>
        <v>1.5887382497495717</v>
      </c>
      <c r="J218" s="136"/>
      <c r="K218" s="217"/>
    </row>
    <row r="219" spans="1:67" ht="21.75" customHeight="1" thickTop="1" x14ac:dyDescent="0.35">
      <c r="B219" s="248"/>
      <c r="J219" s="136"/>
    </row>
    <row r="220" spans="1:67" ht="21.75" customHeight="1" x14ac:dyDescent="0.35">
      <c r="A220" s="136"/>
      <c r="B220" s="248"/>
    </row>
    <row r="221" spans="1:67" s="136" customFormat="1" ht="23.25" customHeight="1" x14ac:dyDescent="0.35">
      <c r="A221" s="128"/>
      <c r="B221" s="248"/>
      <c r="C221" s="198"/>
      <c r="D221" s="128"/>
      <c r="E221" s="128"/>
      <c r="F221" s="128"/>
      <c r="G221" s="128"/>
      <c r="H221" s="128"/>
      <c r="I221" s="130"/>
      <c r="J221" s="128"/>
      <c r="K221" s="215"/>
      <c r="L221" s="215"/>
      <c r="M221" s="215"/>
      <c r="N221" s="216"/>
      <c r="O221" s="227"/>
      <c r="P221" s="314"/>
      <c r="Q221" s="315"/>
      <c r="R221" s="315"/>
      <c r="S221" s="315"/>
      <c r="T221" s="315"/>
      <c r="U221" s="315"/>
      <c r="V221" s="315"/>
      <c r="W221" s="315"/>
      <c r="X221" s="315"/>
      <c r="Y221" s="315"/>
      <c r="Z221" s="315"/>
      <c r="AA221" s="315"/>
      <c r="AB221" s="315"/>
      <c r="AC221" s="315"/>
      <c r="AD221" s="315"/>
      <c r="AE221" s="315"/>
      <c r="AF221" s="315"/>
      <c r="AG221" s="315"/>
      <c r="AH221" s="315"/>
      <c r="AI221" s="315"/>
      <c r="AJ221" s="315"/>
      <c r="AK221" s="315"/>
      <c r="AL221" s="315"/>
      <c r="AM221" s="315"/>
      <c r="AN221" s="315"/>
      <c r="AO221" s="315"/>
      <c r="AP221" s="315"/>
      <c r="AQ221" s="315"/>
      <c r="AR221" s="315"/>
      <c r="AS221" s="315"/>
      <c r="AT221" s="315"/>
      <c r="AU221" s="315"/>
      <c r="AV221" s="315"/>
      <c r="AW221" s="315"/>
      <c r="AX221" s="315"/>
      <c r="AY221" s="315"/>
      <c r="AZ221" s="315"/>
      <c r="BA221" s="315"/>
      <c r="BB221" s="315"/>
      <c r="BC221" s="315"/>
      <c r="BD221" s="315"/>
      <c r="BE221" s="315"/>
      <c r="BF221" s="315"/>
      <c r="BG221" s="315"/>
      <c r="BH221" s="315"/>
      <c r="BI221" s="315"/>
      <c r="BJ221" s="315"/>
      <c r="BK221" s="315"/>
      <c r="BL221" s="315"/>
      <c r="BM221" s="315"/>
      <c r="BN221" s="315"/>
      <c r="BO221" s="315"/>
    </row>
    <row r="222" spans="1:67" ht="23.25" customHeight="1" x14ac:dyDescent="0.35">
      <c r="L222" s="226"/>
      <c r="M222" s="226"/>
      <c r="N222" s="227"/>
    </row>
    <row r="223" spans="1:67" ht="21.75" customHeight="1" x14ac:dyDescent="0.35"/>
    <row r="224" spans="1:67" ht="16.5" customHeight="1" x14ac:dyDescent="0.35"/>
    <row r="225" ht="29.25" customHeight="1" x14ac:dyDescent="0.35"/>
    <row r="226" ht="24.75" customHeight="1" x14ac:dyDescent="0.35"/>
    <row r="227" ht="33" customHeight="1" x14ac:dyDescent="0.35"/>
    <row r="229" ht="15" customHeight="1" x14ac:dyDescent="0.35"/>
    <row r="230" ht="25.5" customHeight="1" x14ac:dyDescent="0.35"/>
  </sheetData>
  <sheetProtection formatCells="0" formatColumns="0" formatRows="0"/>
  <autoFilter ref="A12:P216" xr:uid="{00000000-0001-0000-0000-000000000000}"/>
  <mergeCells count="30">
    <mergeCell ref="C109:J109"/>
    <mergeCell ref="C119:J119"/>
    <mergeCell ref="C140:J140"/>
    <mergeCell ref="C151:J151"/>
    <mergeCell ref="C77:J77"/>
    <mergeCell ref="C87:J87"/>
    <mergeCell ref="C141:J141"/>
    <mergeCell ref="C99:J99"/>
    <mergeCell ref="B2:E2"/>
    <mergeCell ref="B9:H9"/>
    <mergeCell ref="C25:J25"/>
    <mergeCell ref="C15:J15"/>
    <mergeCell ref="C35:J35"/>
    <mergeCell ref="C14:J14"/>
    <mergeCell ref="B6:J6"/>
    <mergeCell ref="C45:J45"/>
    <mergeCell ref="C56:J56"/>
    <mergeCell ref="C57:J57"/>
    <mergeCell ref="C67:J67"/>
    <mergeCell ref="C98:J98"/>
    <mergeCell ref="C161:J161"/>
    <mergeCell ref="C171:J17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disablePrompts="1"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E215" xr:uid="{00000000-0002-0000-0000-000001000000}"/>
    <dataValidation allowBlank="1" showInputMessage="1" showErrorMessage="1" prompt="Insert *text* description of Outcome here" sqref="C14:J14 C98 C56 C140" xr:uid="{00000000-0002-0000-0000-000002000000}"/>
    <dataValidation allowBlank="1" showInputMessage="1" showErrorMessage="1" prompt="Insert *text* description of Output here" sqref="C15 C25 C35 C45 C57 C67 C77 C87 C99 C109 C119 C141 C151 C161 C171" xr:uid="{00000000-0002-0000-0000-000003000000}"/>
    <dataValidation allowBlank="1" showInputMessage="1" showErrorMessage="1" prompt="Insert *text* description of Activity here" sqref="C16 C26 C36 C46 C58 C68 C78 C88 C100 C110:C112 C120 C130 C172 C152 C162" xr:uid="{00000000-0002-0000-0000-000004000000}"/>
    <dataValidation allowBlank="1" showInputMessage="1" showErrorMessage="1" prompt="Insert name of recipient agency here _x000a_" sqref="D13:G13 K13:L13" xr:uid="{00000000-0002-0000-0000-000005000000}"/>
    <dataValidation allowBlank="1" showErrorMessage="1" prompt="% Towards Gender Equality and Women's Empowerment Must be Higher than 15%_x000a_" sqref="D214:E214" xr:uid="{00000000-0002-0000-0000-000006000000}"/>
  </dataValidations>
  <hyperlinks>
    <hyperlink ref="K183" r:id="rId1" display="C:\Users\john.symons\OneDrive - United Nations Development Programme\Budget\SSR Expert Atlas payroll 2021.xlsx" xr:uid="{7BA8114B-546A-417B-B7BF-E7B4B543503E}"/>
    <hyperlink ref="K18" r:id="rId2" display="C:\Users\john.symons\OneDrive - United Nations Development Programme\Personnel\NSP-NSS NRA Consultant SSR\20220301 SSR NSP NRA Consultant UNDP Contract with Dr. Norman Mlambo.pdf" xr:uid="{586B3786-C3F3-4040-98A8-94E4EE53516D}"/>
  </hyperlinks>
  <pageMargins left="0.7" right="0.7" top="0.75" bottom="0.75" header="0.3" footer="0.3"/>
  <pageSetup scale="74" orientation="landscape" r:id="rId3"/>
  <rowBreaks count="1" manualBreakCount="1">
    <brk id="67" max="16383" man="1"/>
  </rowBreaks>
  <ignoredErrors>
    <ignoredError sqref="I16" unlockedFormula="1"/>
  </ignoredError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sheetPr>
  <dimension ref="B1:N254"/>
  <sheetViews>
    <sheetView showGridLines="0" showZeros="0" zoomScale="70" zoomScaleNormal="70" workbookViewId="0">
      <selection activeCell="C2" sqref="C2:F2"/>
    </sheetView>
  </sheetViews>
  <sheetFormatPr defaultColWidth="9.08984375" defaultRowHeight="15.5" x14ac:dyDescent="0.35"/>
  <cols>
    <col min="1" max="1" width="4.453125" style="26" customWidth="1"/>
    <col min="2" max="2" width="3.36328125" style="26" customWidth="1"/>
    <col min="3" max="3" width="51.453125" style="26" customWidth="1"/>
    <col min="4" max="4" width="34.36328125" style="28" customWidth="1"/>
    <col min="5" max="5" width="35" style="28" customWidth="1"/>
    <col min="6" max="6" width="34" style="28" customWidth="1"/>
    <col min="7" max="7" width="25.6328125" style="26" customWidth="1"/>
    <col min="8" max="8" width="21.453125" style="26" customWidth="1"/>
    <col min="9" max="9" width="16.90625" style="26" customWidth="1"/>
    <col min="10" max="10" width="19.453125" style="26" customWidth="1"/>
    <col min="11" max="11" width="19" style="26" customWidth="1"/>
    <col min="12" max="12" width="26" style="26" customWidth="1"/>
    <col min="13" max="13" width="21.08984375" style="26" customWidth="1"/>
    <col min="14" max="14" width="7" style="30" customWidth="1"/>
    <col min="15" max="15" width="24.36328125" style="26" customWidth="1"/>
    <col min="16" max="16" width="26.453125" style="26" customWidth="1"/>
    <col min="17" max="17" width="30.08984375" style="26" customWidth="1"/>
    <col min="18" max="18" width="33" style="26" customWidth="1"/>
    <col min="19" max="20" width="22.6328125" style="26" customWidth="1"/>
    <col min="21" max="21" width="23.453125" style="26" customWidth="1"/>
    <col min="22" max="22" width="32.08984375" style="26" customWidth="1"/>
    <col min="23" max="23" width="9.08984375" style="26"/>
    <col min="24" max="24" width="17.6328125" style="26" customWidth="1"/>
    <col min="25" max="25" width="26.453125" style="26" customWidth="1"/>
    <col min="26" max="26" width="22.453125" style="26" customWidth="1"/>
    <col min="27" max="27" width="29.6328125" style="26" customWidth="1"/>
    <col min="28" max="28" width="23.453125" style="26" customWidth="1"/>
    <col min="29" max="29" width="18.453125" style="26" customWidth="1"/>
    <col min="30" max="30" width="17.453125" style="26" customWidth="1"/>
    <col min="31" max="31" width="25.08984375" style="26" customWidth="1"/>
    <col min="32" max="16384" width="9.08984375" style="26"/>
  </cols>
  <sheetData>
    <row r="1" spans="2:14" ht="24" customHeight="1" x14ac:dyDescent="0.35">
      <c r="L1" s="8"/>
      <c r="M1" s="2"/>
      <c r="N1" s="26"/>
    </row>
    <row r="2" spans="2:14" ht="46" x14ac:dyDescent="1">
      <c r="C2" s="392" t="s">
        <v>545</v>
      </c>
      <c r="D2" s="392"/>
      <c r="E2" s="392"/>
      <c r="F2" s="392"/>
      <c r="G2" s="18"/>
      <c r="H2" s="19"/>
      <c r="I2" s="19"/>
      <c r="L2" s="8"/>
      <c r="M2" s="2"/>
      <c r="N2" s="26"/>
    </row>
    <row r="3" spans="2:14" ht="24" customHeight="1" x14ac:dyDescent="0.35">
      <c r="C3" s="21"/>
      <c r="D3" s="20"/>
      <c r="E3" s="20"/>
      <c r="F3" s="20"/>
      <c r="G3" s="20"/>
      <c r="H3" s="20"/>
      <c r="I3" s="20"/>
      <c r="L3" s="8"/>
      <c r="M3" s="2"/>
      <c r="N3" s="26"/>
    </row>
    <row r="4" spans="2:14" ht="24" customHeight="1" thickBot="1" x14ac:dyDescent="0.4">
      <c r="C4" s="21"/>
      <c r="D4" s="20"/>
      <c r="E4" s="20"/>
      <c r="F4" s="20"/>
      <c r="G4" s="20"/>
      <c r="H4" s="20"/>
      <c r="I4" s="20"/>
      <c r="L4" s="8"/>
      <c r="M4" s="2"/>
      <c r="N4" s="26"/>
    </row>
    <row r="5" spans="2:14" ht="30" customHeight="1" x14ac:dyDescent="0.8">
      <c r="C5" s="398" t="s">
        <v>15</v>
      </c>
      <c r="D5" s="399"/>
      <c r="E5" s="399"/>
      <c r="F5" s="399"/>
      <c r="G5" s="400"/>
      <c r="J5" s="8"/>
      <c r="K5" s="2"/>
      <c r="N5" s="26"/>
    </row>
    <row r="6" spans="2:14" ht="24" customHeight="1" x14ac:dyDescent="0.35">
      <c r="C6" s="383" t="s">
        <v>546</v>
      </c>
      <c r="D6" s="384"/>
      <c r="E6" s="384"/>
      <c r="F6" s="384"/>
      <c r="G6" s="385"/>
      <c r="J6" s="8"/>
      <c r="K6" s="2"/>
      <c r="N6" s="26"/>
    </row>
    <row r="7" spans="2:14" ht="24" customHeight="1" x14ac:dyDescent="0.35">
      <c r="C7" s="383"/>
      <c r="D7" s="384"/>
      <c r="E7" s="384"/>
      <c r="F7" s="384"/>
      <c r="G7" s="385"/>
      <c r="J7" s="8"/>
      <c r="K7" s="2"/>
      <c r="N7" s="26"/>
    </row>
    <row r="8" spans="2:14" ht="24" customHeight="1" thickBot="1" x14ac:dyDescent="0.4">
      <c r="C8" s="386"/>
      <c r="D8" s="387"/>
      <c r="E8" s="387"/>
      <c r="F8" s="387"/>
      <c r="G8" s="388"/>
      <c r="J8" s="8"/>
      <c r="K8" s="2"/>
      <c r="N8" s="26"/>
    </row>
    <row r="9" spans="2:14" ht="24" customHeight="1" thickBot="1" x14ac:dyDescent="0.4">
      <c r="C9" s="23"/>
      <c r="D9" s="23"/>
      <c r="E9" s="23"/>
      <c r="F9" s="23"/>
      <c r="L9" s="8"/>
      <c r="M9" s="2"/>
      <c r="N9" s="26"/>
    </row>
    <row r="10" spans="2:14" ht="24" customHeight="1" thickBot="1" x14ac:dyDescent="0.4">
      <c r="C10" s="393" t="s">
        <v>177</v>
      </c>
      <c r="D10" s="394"/>
      <c r="E10" s="394"/>
      <c r="F10" s="395"/>
      <c r="L10" s="8"/>
      <c r="M10" s="2"/>
      <c r="N10" s="26"/>
    </row>
    <row r="11" spans="2:14" ht="24" customHeight="1" x14ac:dyDescent="0.35">
      <c r="C11" s="23"/>
      <c r="D11" s="23"/>
      <c r="E11" s="23"/>
      <c r="F11" s="23"/>
      <c r="L11" s="8"/>
      <c r="M11" s="2"/>
      <c r="N11" s="26"/>
    </row>
    <row r="12" spans="2:14" ht="24" customHeight="1" x14ac:dyDescent="0.35">
      <c r="C12" s="23"/>
      <c r="D12" s="76" t="s">
        <v>33</v>
      </c>
      <c r="E12" s="76" t="s">
        <v>178</v>
      </c>
      <c r="F12" s="76" t="s">
        <v>179</v>
      </c>
      <c r="G12" s="396" t="s">
        <v>65</v>
      </c>
      <c r="L12" s="8"/>
      <c r="M12" s="2"/>
      <c r="N12" s="26"/>
    </row>
    <row r="13" spans="2:14" ht="24" customHeight="1" x14ac:dyDescent="0.35">
      <c r="C13" s="23"/>
      <c r="D13" s="77" t="str">
        <f>'1) Budget Table'!D13</f>
        <v>UNDP</v>
      </c>
      <c r="E13" s="77" t="str">
        <f>'1) Budget Table'!E13</f>
        <v>UN OHCHR</v>
      </c>
      <c r="F13" s="77">
        <f>'1) Budget Table'!F13</f>
        <v>0</v>
      </c>
      <c r="G13" s="397"/>
      <c r="L13" s="8"/>
      <c r="M13" s="2"/>
      <c r="N13" s="26"/>
    </row>
    <row r="14" spans="2:14" ht="24" customHeight="1" x14ac:dyDescent="0.35">
      <c r="B14" s="378" t="s">
        <v>188</v>
      </c>
      <c r="C14" s="379"/>
      <c r="D14" s="379"/>
      <c r="E14" s="379"/>
      <c r="F14" s="379"/>
      <c r="G14" s="380"/>
      <c r="L14" s="8"/>
      <c r="M14" s="2"/>
      <c r="N14" s="26"/>
    </row>
    <row r="15" spans="2:14" ht="22.5" customHeight="1" x14ac:dyDescent="0.35">
      <c r="C15" s="378" t="s">
        <v>185</v>
      </c>
      <c r="D15" s="379"/>
      <c r="E15" s="379"/>
      <c r="F15" s="379"/>
      <c r="G15" s="380"/>
      <c r="L15" s="8"/>
      <c r="M15" s="2"/>
      <c r="N15" s="26"/>
    </row>
    <row r="16" spans="2:14" ht="24.75" customHeight="1" thickBot="1" x14ac:dyDescent="0.4">
      <c r="C16" s="38" t="s">
        <v>184</v>
      </c>
      <c r="D16" s="39">
        <f>'1) Budget Table'!D24</f>
        <v>125000</v>
      </c>
      <c r="E16" s="39">
        <f>'1) Budget Table'!E24</f>
        <v>50000</v>
      </c>
      <c r="F16" s="39">
        <f>'1) Budget Table'!F24</f>
        <v>0</v>
      </c>
      <c r="G16" s="40">
        <f>SUM(D16:F16)</f>
        <v>175000</v>
      </c>
      <c r="L16" s="8"/>
      <c r="M16" s="2"/>
      <c r="N16" s="26"/>
    </row>
    <row r="17" spans="3:14" ht="21.75" customHeight="1" x14ac:dyDescent="0.35">
      <c r="C17" s="36" t="s">
        <v>10</v>
      </c>
      <c r="D17" s="73">
        <v>5000</v>
      </c>
      <c r="E17" s="74">
        <v>0</v>
      </c>
      <c r="F17" s="74"/>
      <c r="G17" s="37">
        <f t="shared" ref="G17:G24" si="0">SUM(D17:F17)</f>
        <v>5000</v>
      </c>
      <c r="N17" s="26"/>
    </row>
    <row r="18" spans="3:14" x14ac:dyDescent="0.35">
      <c r="C18" s="24" t="s">
        <v>11</v>
      </c>
      <c r="D18" s="75">
        <v>35000</v>
      </c>
      <c r="E18" s="6">
        <v>5000</v>
      </c>
      <c r="F18" s="6"/>
      <c r="G18" s="35">
        <f t="shared" si="0"/>
        <v>40000</v>
      </c>
      <c r="N18" s="26"/>
    </row>
    <row r="19" spans="3:14" ht="15.75" customHeight="1" x14ac:dyDescent="0.35">
      <c r="C19" s="24" t="s">
        <v>12</v>
      </c>
      <c r="D19" s="75">
        <v>10000</v>
      </c>
      <c r="E19" s="75">
        <v>0</v>
      </c>
      <c r="F19" s="75"/>
      <c r="G19" s="35">
        <f t="shared" si="0"/>
        <v>10000</v>
      </c>
      <c r="N19" s="26"/>
    </row>
    <row r="20" spans="3:14" x14ac:dyDescent="0.35">
      <c r="C20" s="25" t="s">
        <v>13</v>
      </c>
      <c r="D20" s="75">
        <v>40000</v>
      </c>
      <c r="E20" s="75">
        <v>20000</v>
      </c>
      <c r="F20" s="75"/>
      <c r="G20" s="35">
        <f t="shared" si="0"/>
        <v>60000</v>
      </c>
      <c r="N20" s="26"/>
    </row>
    <row r="21" spans="3:14" x14ac:dyDescent="0.35">
      <c r="C21" s="24" t="s">
        <v>18</v>
      </c>
      <c r="D21" s="75">
        <v>20000</v>
      </c>
      <c r="E21" s="75">
        <v>10000</v>
      </c>
      <c r="F21" s="75"/>
      <c r="G21" s="35">
        <f t="shared" si="0"/>
        <v>30000</v>
      </c>
      <c r="N21" s="26"/>
    </row>
    <row r="22" spans="3:14" ht="21.75" customHeight="1" x14ac:dyDescent="0.35">
      <c r="C22" s="24" t="s">
        <v>14</v>
      </c>
      <c r="D22" s="75">
        <v>0</v>
      </c>
      <c r="E22" s="75">
        <v>0</v>
      </c>
      <c r="F22" s="75"/>
      <c r="G22" s="35">
        <f t="shared" si="0"/>
        <v>0</v>
      </c>
      <c r="N22" s="26"/>
    </row>
    <row r="23" spans="3:14" ht="21.75" customHeight="1" x14ac:dyDescent="0.35">
      <c r="C23" s="24" t="s">
        <v>183</v>
      </c>
      <c r="D23" s="75">
        <v>15000</v>
      </c>
      <c r="E23" s="75">
        <v>15000</v>
      </c>
      <c r="F23" s="75"/>
      <c r="G23" s="35">
        <f t="shared" si="0"/>
        <v>30000</v>
      </c>
      <c r="N23" s="26"/>
    </row>
    <row r="24" spans="3:14" ht="15.75" customHeight="1" x14ac:dyDescent="0.35">
      <c r="C24" s="29" t="s">
        <v>186</v>
      </c>
      <c r="D24" s="41">
        <f>SUM(D17:D23)</f>
        <v>125000</v>
      </c>
      <c r="E24" s="41">
        <f>SUM(E17:E23)</f>
        <v>50000</v>
      </c>
      <c r="F24" s="41">
        <f>SUM(F17:F23)</f>
        <v>0</v>
      </c>
      <c r="G24" s="81">
        <f t="shared" si="0"/>
        <v>175000</v>
      </c>
      <c r="N24" s="26"/>
    </row>
    <row r="25" spans="3:14" s="28" customFormat="1" x14ac:dyDescent="0.35">
      <c r="C25" s="45"/>
      <c r="D25" s="46"/>
      <c r="E25" s="46"/>
      <c r="F25" s="46"/>
      <c r="G25" s="82"/>
    </row>
    <row r="26" spans="3:14" x14ac:dyDescent="0.35">
      <c r="C26" s="378" t="s">
        <v>189</v>
      </c>
      <c r="D26" s="379"/>
      <c r="E26" s="379"/>
      <c r="F26" s="379"/>
      <c r="G26" s="380"/>
      <c r="N26" s="26"/>
    </row>
    <row r="27" spans="3:14" ht="27" customHeight="1" thickBot="1" x14ac:dyDescent="0.4">
      <c r="C27" s="38" t="s">
        <v>184</v>
      </c>
      <c r="D27" s="39">
        <f>'1) Budget Table'!D34</f>
        <v>90000</v>
      </c>
      <c r="E27" s="39">
        <f>'1) Budget Table'!E34</f>
        <v>25000</v>
      </c>
      <c r="F27" s="39">
        <f>'1) Budget Table'!F34</f>
        <v>0</v>
      </c>
      <c r="G27" s="40">
        <f t="shared" ref="G27:G35" si="1">SUM(D27:F27)</f>
        <v>115000</v>
      </c>
      <c r="N27" s="26"/>
    </row>
    <row r="28" spans="3:14" x14ac:dyDescent="0.35">
      <c r="C28" s="36" t="s">
        <v>10</v>
      </c>
      <c r="D28" s="73">
        <v>5000</v>
      </c>
      <c r="E28" s="74">
        <v>0</v>
      </c>
      <c r="F28" s="74"/>
      <c r="G28" s="37">
        <f t="shared" si="1"/>
        <v>5000</v>
      </c>
      <c r="N28" s="26"/>
    </row>
    <row r="29" spans="3:14" x14ac:dyDescent="0.35">
      <c r="C29" s="24" t="s">
        <v>11</v>
      </c>
      <c r="D29" s="75">
        <v>25000</v>
      </c>
      <c r="E29" s="6">
        <v>5000</v>
      </c>
      <c r="F29" s="6"/>
      <c r="G29" s="35">
        <f t="shared" si="1"/>
        <v>30000</v>
      </c>
      <c r="N29" s="26"/>
    </row>
    <row r="30" spans="3:14" ht="31" x14ac:dyDescent="0.35">
      <c r="C30" s="24" t="s">
        <v>12</v>
      </c>
      <c r="D30" s="75">
        <v>10000</v>
      </c>
      <c r="E30" s="75">
        <v>0</v>
      </c>
      <c r="F30" s="75"/>
      <c r="G30" s="35">
        <f t="shared" si="1"/>
        <v>10000</v>
      </c>
      <c r="N30" s="26"/>
    </row>
    <row r="31" spans="3:14" x14ac:dyDescent="0.35">
      <c r="C31" s="25" t="s">
        <v>13</v>
      </c>
      <c r="D31" s="75">
        <v>30000</v>
      </c>
      <c r="E31" s="75">
        <v>10000</v>
      </c>
      <c r="F31" s="75"/>
      <c r="G31" s="35">
        <f t="shared" si="1"/>
        <v>40000</v>
      </c>
      <c r="N31" s="26"/>
    </row>
    <row r="32" spans="3:14" x14ac:dyDescent="0.35">
      <c r="C32" s="24" t="s">
        <v>18</v>
      </c>
      <c r="D32" s="75">
        <v>20000</v>
      </c>
      <c r="E32" s="75">
        <v>10000</v>
      </c>
      <c r="F32" s="75"/>
      <c r="G32" s="35">
        <f t="shared" si="1"/>
        <v>30000</v>
      </c>
      <c r="N32" s="26"/>
    </row>
    <row r="33" spans="3:14" x14ac:dyDescent="0.35">
      <c r="C33" s="24" t="s">
        <v>14</v>
      </c>
      <c r="D33" s="75">
        <v>0</v>
      </c>
      <c r="E33" s="75">
        <v>0</v>
      </c>
      <c r="F33" s="75"/>
      <c r="G33" s="35">
        <f t="shared" si="1"/>
        <v>0</v>
      </c>
      <c r="N33" s="26"/>
    </row>
    <row r="34" spans="3:14" x14ac:dyDescent="0.35">
      <c r="C34" s="24" t="s">
        <v>183</v>
      </c>
      <c r="D34" s="75"/>
      <c r="E34" s="75"/>
      <c r="F34" s="75"/>
      <c r="G34" s="35">
        <f t="shared" si="1"/>
        <v>0</v>
      </c>
      <c r="N34" s="26"/>
    </row>
    <row r="35" spans="3:14" x14ac:dyDescent="0.35">
      <c r="C35" s="29" t="s">
        <v>186</v>
      </c>
      <c r="D35" s="41">
        <f>SUM(D28:D34)</f>
        <v>90000</v>
      </c>
      <c r="E35" s="41">
        <f>SUM(E28:E34)</f>
        <v>25000</v>
      </c>
      <c r="F35" s="41">
        <f>SUM(F28:F34)</f>
        <v>0</v>
      </c>
      <c r="G35" s="35">
        <f t="shared" si="1"/>
        <v>115000</v>
      </c>
      <c r="N35" s="26"/>
    </row>
    <row r="36" spans="3:14" s="28" customFormat="1" x14ac:dyDescent="0.35">
      <c r="C36" s="45"/>
      <c r="D36" s="46"/>
      <c r="E36" s="46"/>
      <c r="F36" s="46"/>
      <c r="G36" s="47"/>
    </row>
    <row r="37" spans="3:14" x14ac:dyDescent="0.35">
      <c r="C37" s="378" t="s">
        <v>190</v>
      </c>
      <c r="D37" s="379"/>
      <c r="E37" s="379"/>
      <c r="F37" s="379"/>
      <c r="G37" s="380"/>
      <c r="N37" s="26"/>
    </row>
    <row r="38" spans="3:14" ht="21.75" customHeight="1" thickBot="1" x14ac:dyDescent="0.4">
      <c r="C38" s="38" t="s">
        <v>184</v>
      </c>
      <c r="D38" s="39">
        <f>'1) Budget Table'!D44</f>
        <v>60000</v>
      </c>
      <c r="E38" s="39">
        <f>'1) Budget Table'!E44</f>
        <v>0</v>
      </c>
      <c r="F38" s="39">
        <f>'1) Budget Table'!F44</f>
        <v>0</v>
      </c>
      <c r="G38" s="40">
        <f t="shared" ref="G38:G46" si="2">SUM(D38:F38)</f>
        <v>60000</v>
      </c>
      <c r="N38" s="26"/>
    </row>
    <row r="39" spans="3:14" x14ac:dyDescent="0.35">
      <c r="C39" s="36" t="s">
        <v>10</v>
      </c>
      <c r="D39" s="73">
        <v>0</v>
      </c>
      <c r="E39" s="74"/>
      <c r="F39" s="74">
        <v>0</v>
      </c>
      <c r="G39" s="37">
        <f t="shared" si="2"/>
        <v>0</v>
      </c>
      <c r="N39" s="26"/>
    </row>
    <row r="40" spans="3:14" s="28" customFormat="1" ht="15.75" customHeight="1" x14ac:dyDescent="0.35">
      <c r="C40" s="24" t="s">
        <v>11</v>
      </c>
      <c r="D40" s="75">
        <v>15000</v>
      </c>
      <c r="E40" s="6"/>
      <c r="F40" s="6"/>
      <c r="G40" s="35">
        <f t="shared" si="2"/>
        <v>15000</v>
      </c>
    </row>
    <row r="41" spans="3:14" s="28" customFormat="1" ht="31" x14ac:dyDescent="0.35">
      <c r="C41" s="24" t="s">
        <v>12</v>
      </c>
      <c r="D41" s="75">
        <v>5000</v>
      </c>
      <c r="E41" s="75"/>
      <c r="F41" s="75"/>
      <c r="G41" s="35">
        <f t="shared" si="2"/>
        <v>5000</v>
      </c>
    </row>
    <row r="42" spans="3:14" s="28" customFormat="1" x14ac:dyDescent="0.35">
      <c r="C42" s="25" t="s">
        <v>13</v>
      </c>
      <c r="D42" s="75">
        <v>20000</v>
      </c>
      <c r="E42" s="75"/>
      <c r="F42" s="75"/>
      <c r="G42" s="35">
        <f t="shared" si="2"/>
        <v>20000</v>
      </c>
    </row>
    <row r="43" spans="3:14" x14ac:dyDescent="0.35">
      <c r="C43" s="24" t="s">
        <v>18</v>
      </c>
      <c r="D43" s="75">
        <v>10000</v>
      </c>
      <c r="E43" s="75"/>
      <c r="F43" s="75"/>
      <c r="G43" s="35">
        <f t="shared" si="2"/>
        <v>10000</v>
      </c>
      <c r="N43" s="26"/>
    </row>
    <row r="44" spans="3:14" x14ac:dyDescent="0.35">
      <c r="C44" s="24" t="s">
        <v>14</v>
      </c>
      <c r="D44" s="75"/>
      <c r="E44" s="75"/>
      <c r="F44" s="75"/>
      <c r="G44" s="35">
        <f t="shared" si="2"/>
        <v>0</v>
      </c>
      <c r="N44" s="26"/>
    </row>
    <row r="45" spans="3:14" x14ac:dyDescent="0.35">
      <c r="C45" s="24" t="s">
        <v>183</v>
      </c>
      <c r="D45" s="75">
        <v>10000</v>
      </c>
      <c r="E45" s="75"/>
      <c r="F45" s="75"/>
      <c r="G45" s="35">
        <f t="shared" si="2"/>
        <v>10000</v>
      </c>
      <c r="N45" s="26"/>
    </row>
    <row r="46" spans="3:14" x14ac:dyDescent="0.35">
      <c r="C46" s="29" t="s">
        <v>186</v>
      </c>
      <c r="D46" s="41">
        <f>SUM(D39:D45)</f>
        <v>60000</v>
      </c>
      <c r="E46" s="41">
        <f>SUM(E39:E45)</f>
        <v>0</v>
      </c>
      <c r="F46" s="41">
        <f>SUM(F39:F45)</f>
        <v>0</v>
      </c>
      <c r="G46" s="35">
        <f t="shared" si="2"/>
        <v>60000</v>
      </c>
      <c r="N46" s="26"/>
    </row>
    <row r="47" spans="3:14" x14ac:dyDescent="0.35">
      <c r="C47" s="378" t="s">
        <v>191</v>
      </c>
      <c r="D47" s="379"/>
      <c r="E47" s="379"/>
      <c r="F47" s="379"/>
      <c r="G47" s="380"/>
      <c r="N47" s="26"/>
    </row>
    <row r="48" spans="3:14" s="28" customFormat="1" x14ac:dyDescent="0.35">
      <c r="C48" s="42"/>
      <c r="D48" s="43"/>
      <c r="E48" s="43"/>
      <c r="F48" s="43"/>
      <c r="G48" s="44"/>
    </row>
    <row r="49" spans="2:14" ht="20.25" customHeight="1" thickBot="1" x14ac:dyDescent="0.4">
      <c r="C49" s="38" t="s">
        <v>184</v>
      </c>
      <c r="D49" s="39">
        <f>'1) Budget Table'!D54</f>
        <v>70000</v>
      </c>
      <c r="E49" s="39">
        <f>'1) Budget Table'!E54</f>
        <v>30000</v>
      </c>
      <c r="F49" s="39">
        <f>'1) Budget Table'!F54</f>
        <v>0</v>
      </c>
      <c r="G49" s="40">
        <f t="shared" ref="G49:G57" si="3">SUM(D49:F49)</f>
        <v>100000</v>
      </c>
      <c r="N49" s="26"/>
    </row>
    <row r="50" spans="2:14" x14ac:dyDescent="0.35">
      <c r="C50" s="36" t="s">
        <v>10</v>
      </c>
      <c r="D50" s="73">
        <v>0</v>
      </c>
      <c r="E50" s="74">
        <v>0</v>
      </c>
      <c r="F50" s="74">
        <v>0</v>
      </c>
      <c r="G50" s="37">
        <f t="shared" si="3"/>
        <v>0</v>
      </c>
      <c r="N50" s="26"/>
    </row>
    <row r="51" spans="2:14" ht="15.75" customHeight="1" x14ac:dyDescent="0.35">
      <c r="C51" s="24" t="s">
        <v>11</v>
      </c>
      <c r="D51" s="75">
        <f>D49*0.189189189189189</f>
        <v>13243.243243243231</v>
      </c>
      <c r="E51" s="74">
        <f>E49*0.189189189189189</f>
        <v>5675.6756756756704</v>
      </c>
      <c r="F51" s="6"/>
      <c r="G51" s="35">
        <f t="shared" si="3"/>
        <v>18918.918918918902</v>
      </c>
      <c r="N51" s="26"/>
    </row>
    <row r="52" spans="2:14" ht="32.25" customHeight="1" x14ac:dyDescent="0.35">
      <c r="C52" s="24" t="s">
        <v>12</v>
      </c>
      <c r="D52" s="75">
        <f>D49*0.0810810810810811</f>
        <v>5675.6756756756768</v>
      </c>
      <c r="E52" s="74">
        <f>E49*0.0810810810810811</f>
        <v>2432.432432432433</v>
      </c>
      <c r="F52" s="75"/>
      <c r="G52" s="35">
        <f t="shared" si="3"/>
        <v>8108.1081081081102</v>
      </c>
      <c r="N52" s="26"/>
    </row>
    <row r="53" spans="2:14" s="28" customFormat="1" x14ac:dyDescent="0.35">
      <c r="C53" s="25" t="s">
        <v>13</v>
      </c>
      <c r="D53" s="75">
        <f>D49*0.459459459459459</f>
        <v>32162.162162162131</v>
      </c>
      <c r="E53" s="75">
        <f>E49*0.459459459459459</f>
        <v>13783.783783783769</v>
      </c>
      <c r="F53" s="75"/>
      <c r="G53" s="35">
        <f t="shared" si="3"/>
        <v>45945.945945945903</v>
      </c>
    </row>
    <row r="54" spans="2:14" x14ac:dyDescent="0.35">
      <c r="C54" s="24" t="s">
        <v>18</v>
      </c>
      <c r="D54" s="75">
        <f>D49*0.27027027027027</f>
        <v>18918.918918918902</v>
      </c>
      <c r="E54" s="75">
        <f>E49*0.27027027027027</f>
        <v>8108.1081081081002</v>
      </c>
      <c r="F54" s="75"/>
      <c r="G54" s="35">
        <f t="shared" si="3"/>
        <v>27027.027027027001</v>
      </c>
      <c r="N54" s="26"/>
    </row>
    <row r="55" spans="2:14" x14ac:dyDescent="0.35">
      <c r="C55" s="24" t="s">
        <v>14</v>
      </c>
      <c r="D55" s="75">
        <v>0</v>
      </c>
      <c r="E55" s="75">
        <v>0</v>
      </c>
      <c r="F55" s="75"/>
      <c r="G55" s="35">
        <f t="shared" si="3"/>
        <v>0</v>
      </c>
      <c r="N55" s="26"/>
    </row>
    <row r="56" spans="2:14" x14ac:dyDescent="0.35">
      <c r="C56" s="24" t="s">
        <v>183</v>
      </c>
      <c r="D56" s="75"/>
      <c r="E56" s="75"/>
      <c r="F56" s="75"/>
      <c r="G56" s="35">
        <f t="shared" si="3"/>
        <v>0</v>
      </c>
      <c r="N56" s="26"/>
    </row>
    <row r="57" spans="2:14" ht="21" customHeight="1" x14ac:dyDescent="0.35">
      <c r="C57" s="29" t="s">
        <v>186</v>
      </c>
      <c r="D57" s="41">
        <f>SUM(D50:D56)</f>
        <v>69999.999999999942</v>
      </c>
      <c r="E57" s="41">
        <f>SUM(E50:E56)</f>
        <v>29999.999999999971</v>
      </c>
      <c r="F57" s="41">
        <f>SUM(F50:F56)</f>
        <v>0</v>
      </c>
      <c r="G57" s="35">
        <f t="shared" si="3"/>
        <v>99999.999999999913</v>
      </c>
      <c r="N57" s="26"/>
    </row>
    <row r="58" spans="2:14" s="28" customFormat="1" ht="22.5" customHeight="1" x14ac:dyDescent="0.35">
      <c r="C58" s="48"/>
      <c r="D58" s="46"/>
      <c r="E58" s="46"/>
      <c r="F58" s="46"/>
      <c r="G58" s="47"/>
    </row>
    <row r="59" spans="2:14" x14ac:dyDescent="0.35">
      <c r="B59" s="378" t="s">
        <v>192</v>
      </c>
      <c r="C59" s="379"/>
      <c r="D59" s="379"/>
      <c r="E59" s="379"/>
      <c r="F59" s="379"/>
      <c r="G59" s="380"/>
      <c r="N59" s="26"/>
    </row>
    <row r="60" spans="2:14" x14ac:dyDescent="0.35">
      <c r="C60" s="378" t="s">
        <v>193</v>
      </c>
      <c r="D60" s="379"/>
      <c r="E60" s="379"/>
      <c r="F60" s="379"/>
      <c r="G60" s="380"/>
      <c r="N60" s="26"/>
    </row>
    <row r="61" spans="2:14" ht="24" customHeight="1" thickBot="1" x14ac:dyDescent="0.4">
      <c r="C61" s="38" t="s">
        <v>184</v>
      </c>
      <c r="D61" s="39">
        <f>'1) Budget Table'!D66</f>
        <v>80000</v>
      </c>
      <c r="E61" s="39">
        <f>'1) Budget Table'!E66</f>
        <v>55000</v>
      </c>
      <c r="F61" s="39">
        <f>'1) Budget Table'!F66</f>
        <v>0</v>
      </c>
      <c r="G61" s="40">
        <f>SUM(D61:F61)</f>
        <v>135000</v>
      </c>
      <c r="N61" s="26"/>
    </row>
    <row r="62" spans="2:14" ht="15.75" customHeight="1" x14ac:dyDescent="0.35">
      <c r="C62" s="36" t="s">
        <v>10</v>
      </c>
      <c r="D62" s="73">
        <v>0</v>
      </c>
      <c r="E62" s="74">
        <v>0</v>
      </c>
      <c r="F62" s="74">
        <v>0</v>
      </c>
      <c r="G62" s="37">
        <f t="shared" ref="G62:G69" si="4">SUM(D62:F62)</f>
        <v>0</v>
      </c>
      <c r="N62" s="26"/>
    </row>
    <row r="63" spans="2:14" ht="15.75" customHeight="1" x14ac:dyDescent="0.35">
      <c r="C63" s="24" t="s">
        <v>11</v>
      </c>
      <c r="D63" s="75">
        <f>D61*0.189189189189189</f>
        <v>15135.13513513512</v>
      </c>
      <c r="E63" s="6">
        <f>E61*0.189189189189189</f>
        <v>10405.405405405396</v>
      </c>
      <c r="F63" s="6">
        <v>0</v>
      </c>
      <c r="G63" s="35">
        <f t="shared" si="4"/>
        <v>25540.540540540518</v>
      </c>
      <c r="N63" s="26"/>
    </row>
    <row r="64" spans="2:14" ht="15.75" customHeight="1" x14ac:dyDescent="0.35">
      <c r="C64" s="24" t="s">
        <v>12</v>
      </c>
      <c r="D64" s="75">
        <f>D61*0.0810810810810811</f>
        <v>6486.4864864864876</v>
      </c>
      <c r="E64" s="75">
        <f>E61*0.0810810810810811</f>
        <v>4459.45945945946</v>
      </c>
      <c r="F64" s="75">
        <v>0</v>
      </c>
      <c r="G64" s="35">
        <f t="shared" si="4"/>
        <v>10945.945945945947</v>
      </c>
      <c r="N64" s="26"/>
    </row>
    <row r="65" spans="2:14" ht="18.75" customHeight="1" x14ac:dyDescent="0.35">
      <c r="C65" s="25" t="s">
        <v>13</v>
      </c>
      <c r="D65" s="75">
        <f>D61*0.459459459459459</f>
        <v>36756.756756756717</v>
      </c>
      <c r="E65" s="75">
        <f>E61*0.459459459459459</f>
        <v>25270.270270270245</v>
      </c>
      <c r="F65" s="75"/>
      <c r="G65" s="35">
        <f t="shared" si="4"/>
        <v>62027.027027026961</v>
      </c>
      <c r="N65" s="26"/>
    </row>
    <row r="66" spans="2:14" x14ac:dyDescent="0.35">
      <c r="C66" s="24" t="s">
        <v>18</v>
      </c>
      <c r="D66" s="75">
        <f>D61*0.27027027027027</f>
        <v>21621.621621621602</v>
      </c>
      <c r="E66" s="75">
        <f>E61*0.27027027027027</f>
        <v>14864.86486486485</v>
      </c>
      <c r="F66" s="75">
        <v>0</v>
      </c>
      <c r="G66" s="35">
        <f t="shared" si="4"/>
        <v>36486.48648648645</v>
      </c>
      <c r="N66" s="26"/>
    </row>
    <row r="67" spans="2:14" s="28" customFormat="1" ht="21.75" customHeight="1" x14ac:dyDescent="0.35">
      <c r="B67" s="26"/>
      <c r="C67" s="24" t="s">
        <v>14</v>
      </c>
      <c r="D67" s="75">
        <v>0</v>
      </c>
      <c r="E67" s="75">
        <v>0</v>
      </c>
      <c r="F67" s="75">
        <v>0</v>
      </c>
      <c r="G67" s="35">
        <f t="shared" si="4"/>
        <v>0</v>
      </c>
    </row>
    <row r="68" spans="2:14" s="28" customFormat="1" x14ac:dyDescent="0.35">
      <c r="B68" s="26"/>
      <c r="C68" s="24" t="s">
        <v>183</v>
      </c>
      <c r="D68" s="75"/>
      <c r="E68" s="75"/>
      <c r="F68" s="75">
        <v>0</v>
      </c>
      <c r="G68" s="35">
        <f t="shared" si="4"/>
        <v>0</v>
      </c>
    </row>
    <row r="69" spans="2:14" x14ac:dyDescent="0.35">
      <c r="C69" s="29" t="s">
        <v>186</v>
      </c>
      <c r="D69" s="41">
        <f>SUM(D62:D68)</f>
        <v>79999.999999999927</v>
      </c>
      <c r="E69" s="41">
        <f>SUM(E62:E68)</f>
        <v>54999.999999999956</v>
      </c>
      <c r="F69" s="41">
        <f>SUM(F62:F68)</f>
        <v>0</v>
      </c>
      <c r="G69" s="35">
        <f t="shared" si="4"/>
        <v>134999.99999999988</v>
      </c>
      <c r="N69" s="26"/>
    </row>
    <row r="70" spans="2:14" s="28" customFormat="1" x14ac:dyDescent="0.35">
      <c r="C70" s="45"/>
      <c r="D70" s="46"/>
      <c r="E70" s="46"/>
      <c r="F70" s="46"/>
      <c r="G70" s="47"/>
    </row>
    <row r="71" spans="2:14" x14ac:dyDescent="0.35">
      <c r="B71" s="28"/>
      <c r="C71" s="378" t="s">
        <v>75</v>
      </c>
      <c r="D71" s="379"/>
      <c r="E71" s="379"/>
      <c r="F71" s="379"/>
      <c r="G71" s="380"/>
      <c r="N71" s="26"/>
    </row>
    <row r="72" spans="2:14" ht="21.75" customHeight="1" thickBot="1" x14ac:dyDescent="0.4">
      <c r="C72" s="38" t="s">
        <v>184</v>
      </c>
      <c r="D72" s="39">
        <f>'1) Budget Table'!D76</f>
        <v>10000</v>
      </c>
      <c r="E72" s="39">
        <f>'1) Budget Table'!E76</f>
        <v>20000</v>
      </c>
      <c r="F72" s="39">
        <f>'1) Budget Table'!F76</f>
        <v>0</v>
      </c>
      <c r="G72" s="40">
        <f t="shared" ref="G72:G80" si="5">SUM(D72:F72)</f>
        <v>30000</v>
      </c>
      <c r="N72" s="26"/>
    </row>
    <row r="73" spans="2:14" ht="15.75" customHeight="1" x14ac:dyDescent="0.35">
      <c r="C73" s="36" t="s">
        <v>10</v>
      </c>
      <c r="D73" s="73"/>
      <c r="E73" s="74"/>
      <c r="F73" s="74"/>
      <c r="G73" s="37">
        <f t="shared" si="5"/>
        <v>0</v>
      </c>
      <c r="N73" s="26"/>
    </row>
    <row r="74" spans="2:14" ht="15.75" customHeight="1" x14ac:dyDescent="0.35">
      <c r="C74" s="24" t="s">
        <v>11</v>
      </c>
      <c r="D74" s="75">
        <v>5000</v>
      </c>
      <c r="E74" s="6"/>
      <c r="F74" s="6"/>
      <c r="G74" s="35">
        <f t="shared" si="5"/>
        <v>5000</v>
      </c>
      <c r="N74" s="26"/>
    </row>
    <row r="75" spans="2:14" ht="15.75" customHeight="1" x14ac:dyDescent="0.35">
      <c r="C75" s="24" t="s">
        <v>12</v>
      </c>
      <c r="D75" s="75"/>
      <c r="E75" s="75"/>
      <c r="F75" s="75"/>
      <c r="G75" s="35">
        <f t="shared" si="5"/>
        <v>0</v>
      </c>
      <c r="N75" s="26"/>
    </row>
    <row r="76" spans="2:14" x14ac:dyDescent="0.35">
      <c r="C76" s="25" t="s">
        <v>13</v>
      </c>
      <c r="D76" s="75"/>
      <c r="E76" s="75">
        <v>12000</v>
      </c>
      <c r="F76" s="75"/>
      <c r="G76" s="35">
        <f t="shared" si="5"/>
        <v>12000</v>
      </c>
      <c r="N76" s="26"/>
    </row>
    <row r="77" spans="2:14" x14ac:dyDescent="0.35">
      <c r="C77" s="24" t="s">
        <v>18</v>
      </c>
      <c r="D77" s="75"/>
      <c r="E77" s="75">
        <v>8000</v>
      </c>
      <c r="F77" s="75"/>
      <c r="G77" s="35">
        <f t="shared" si="5"/>
        <v>8000</v>
      </c>
      <c r="N77" s="26"/>
    </row>
    <row r="78" spans="2:14" x14ac:dyDescent="0.35">
      <c r="C78" s="24" t="s">
        <v>14</v>
      </c>
      <c r="D78" s="75"/>
      <c r="E78" s="75"/>
      <c r="F78" s="75"/>
      <c r="G78" s="35">
        <f t="shared" si="5"/>
        <v>0</v>
      </c>
      <c r="N78" s="26"/>
    </row>
    <row r="79" spans="2:14" x14ac:dyDescent="0.35">
      <c r="C79" s="24" t="s">
        <v>183</v>
      </c>
      <c r="D79" s="75">
        <v>5000</v>
      </c>
      <c r="E79" s="75"/>
      <c r="F79" s="75"/>
      <c r="G79" s="35">
        <f t="shared" si="5"/>
        <v>5000</v>
      </c>
      <c r="N79" s="26"/>
    </row>
    <row r="80" spans="2:14" x14ac:dyDescent="0.35">
      <c r="C80" s="29" t="s">
        <v>186</v>
      </c>
      <c r="D80" s="41">
        <f>SUM(D73:D79)</f>
        <v>10000</v>
      </c>
      <c r="E80" s="41">
        <f>SUM(E73:E79)</f>
        <v>20000</v>
      </c>
      <c r="F80" s="41">
        <f>SUM(F73:F79)</f>
        <v>0</v>
      </c>
      <c r="G80" s="35">
        <f t="shared" si="5"/>
        <v>30000</v>
      </c>
      <c r="N80" s="26"/>
    </row>
    <row r="81" spans="2:14" s="28" customFormat="1" x14ac:dyDescent="0.35">
      <c r="C81" s="45"/>
      <c r="D81" s="46"/>
      <c r="E81" s="46"/>
      <c r="F81" s="46"/>
      <c r="G81" s="47"/>
    </row>
    <row r="82" spans="2:14" x14ac:dyDescent="0.35">
      <c r="C82" s="378" t="s">
        <v>84</v>
      </c>
      <c r="D82" s="379"/>
      <c r="E82" s="379"/>
      <c r="F82" s="379"/>
      <c r="G82" s="380"/>
      <c r="N82" s="26"/>
    </row>
    <row r="83" spans="2:14" ht="21.75" customHeight="1" thickBot="1" x14ac:dyDescent="0.4">
      <c r="B83" s="28"/>
      <c r="C83" s="38" t="s">
        <v>184</v>
      </c>
      <c r="D83" s="39">
        <f>'1) Budget Table'!D86</f>
        <v>0</v>
      </c>
      <c r="E83" s="39">
        <f>'1) Budget Table'!E86</f>
        <v>0</v>
      </c>
      <c r="F83" s="39">
        <f>'1) Budget Table'!F86</f>
        <v>0</v>
      </c>
      <c r="G83" s="40">
        <f t="shared" ref="G83:G91" si="6">SUM(D83:F83)</f>
        <v>0</v>
      </c>
      <c r="N83" s="26"/>
    </row>
    <row r="84" spans="2:14" ht="18" customHeight="1" x14ac:dyDescent="0.35">
      <c r="C84" s="36" t="s">
        <v>10</v>
      </c>
      <c r="D84" s="73"/>
      <c r="E84" s="74"/>
      <c r="F84" s="74"/>
      <c r="G84" s="37">
        <f t="shared" si="6"/>
        <v>0</v>
      </c>
      <c r="N84" s="26"/>
    </row>
    <row r="85" spans="2:14" ht="15.75" customHeight="1" x14ac:dyDescent="0.35">
      <c r="C85" s="24" t="s">
        <v>11</v>
      </c>
      <c r="D85" s="75"/>
      <c r="E85" s="6"/>
      <c r="F85" s="6"/>
      <c r="G85" s="35">
        <f t="shared" si="6"/>
        <v>0</v>
      </c>
      <c r="N85" s="26"/>
    </row>
    <row r="86" spans="2:14" s="28" customFormat="1" ht="15.75" customHeight="1" x14ac:dyDescent="0.35">
      <c r="B86" s="26"/>
      <c r="C86" s="24" t="s">
        <v>12</v>
      </c>
      <c r="D86" s="75"/>
      <c r="E86" s="75"/>
      <c r="F86" s="75"/>
      <c r="G86" s="35">
        <f t="shared" si="6"/>
        <v>0</v>
      </c>
    </row>
    <row r="87" spans="2:14" x14ac:dyDescent="0.35">
      <c r="B87" s="28"/>
      <c r="C87" s="25" t="s">
        <v>13</v>
      </c>
      <c r="D87" s="75"/>
      <c r="E87" s="75"/>
      <c r="F87" s="75"/>
      <c r="G87" s="35">
        <f t="shared" si="6"/>
        <v>0</v>
      </c>
      <c r="N87" s="26"/>
    </row>
    <row r="88" spans="2:14" x14ac:dyDescent="0.35">
      <c r="B88" s="28"/>
      <c r="C88" s="24" t="s">
        <v>18</v>
      </c>
      <c r="D88" s="75"/>
      <c r="E88" s="75"/>
      <c r="F88" s="75"/>
      <c r="G88" s="35">
        <f t="shared" si="6"/>
        <v>0</v>
      </c>
      <c r="N88" s="26"/>
    </row>
    <row r="89" spans="2:14" x14ac:dyDescent="0.35">
      <c r="B89" s="28"/>
      <c r="C89" s="24" t="s">
        <v>14</v>
      </c>
      <c r="D89" s="75"/>
      <c r="E89" s="75"/>
      <c r="F89" s="75"/>
      <c r="G89" s="35">
        <f t="shared" si="6"/>
        <v>0</v>
      </c>
      <c r="N89" s="26"/>
    </row>
    <row r="90" spans="2:14" x14ac:dyDescent="0.35">
      <c r="C90" s="24" t="s">
        <v>183</v>
      </c>
      <c r="D90" s="75"/>
      <c r="E90" s="75"/>
      <c r="F90" s="75"/>
      <c r="G90" s="35">
        <f t="shared" si="6"/>
        <v>0</v>
      </c>
      <c r="N90" s="26"/>
    </row>
    <row r="91" spans="2:14" x14ac:dyDescent="0.35">
      <c r="C91" s="29" t="s">
        <v>186</v>
      </c>
      <c r="D91" s="41">
        <f>SUM(D84:D90)</f>
        <v>0</v>
      </c>
      <c r="E91" s="41">
        <f>SUM(E84:E90)</f>
        <v>0</v>
      </c>
      <c r="F91" s="41">
        <f>SUM(F84:F90)</f>
        <v>0</v>
      </c>
      <c r="G91" s="35">
        <f t="shared" si="6"/>
        <v>0</v>
      </c>
      <c r="N91" s="26"/>
    </row>
    <row r="92" spans="2:14" s="28" customFormat="1" x14ac:dyDescent="0.35">
      <c r="C92" s="45"/>
      <c r="D92" s="46"/>
      <c r="E92" s="46"/>
      <c r="F92" s="46"/>
      <c r="G92" s="47"/>
    </row>
    <row r="93" spans="2:14" x14ac:dyDescent="0.35">
      <c r="C93" s="378" t="s">
        <v>101</v>
      </c>
      <c r="D93" s="379"/>
      <c r="E93" s="379"/>
      <c r="F93" s="379"/>
      <c r="G93" s="380"/>
      <c r="N93" s="26"/>
    </row>
    <row r="94" spans="2:14" ht="21.75" customHeight="1" thickBot="1" x14ac:dyDescent="0.4">
      <c r="C94" s="38" t="s">
        <v>184</v>
      </c>
      <c r="D94" s="39">
        <f>'1) Budget Table'!D96</f>
        <v>0</v>
      </c>
      <c r="E94" s="39">
        <f>'1) Budget Table'!E96</f>
        <v>0</v>
      </c>
      <c r="F94" s="39">
        <f>'1) Budget Table'!F96</f>
        <v>0</v>
      </c>
      <c r="G94" s="40">
        <f t="shared" ref="G94:G102" si="7">SUM(D94:F94)</f>
        <v>0</v>
      </c>
      <c r="N94" s="26"/>
    </row>
    <row r="95" spans="2:14" ht="15.75" customHeight="1" x14ac:dyDescent="0.35">
      <c r="C95" s="36" t="s">
        <v>10</v>
      </c>
      <c r="D95" s="73"/>
      <c r="E95" s="74"/>
      <c r="F95" s="74"/>
      <c r="G95" s="37">
        <f t="shared" si="7"/>
        <v>0</v>
      </c>
      <c r="N95" s="26"/>
    </row>
    <row r="96" spans="2:14" ht="15.75" customHeight="1" x14ac:dyDescent="0.35">
      <c r="B96" s="28"/>
      <c r="C96" s="24" t="s">
        <v>11</v>
      </c>
      <c r="D96" s="75"/>
      <c r="E96" s="6"/>
      <c r="F96" s="6"/>
      <c r="G96" s="35">
        <f t="shared" si="7"/>
        <v>0</v>
      </c>
      <c r="N96" s="26"/>
    </row>
    <row r="97" spans="2:14" ht="15.75" customHeight="1" x14ac:dyDescent="0.35">
      <c r="C97" s="24" t="s">
        <v>12</v>
      </c>
      <c r="D97" s="75"/>
      <c r="E97" s="75"/>
      <c r="F97" s="75"/>
      <c r="G97" s="35">
        <f t="shared" si="7"/>
        <v>0</v>
      </c>
      <c r="N97" s="26"/>
    </row>
    <row r="98" spans="2:14" x14ac:dyDescent="0.35">
      <c r="C98" s="25" t="s">
        <v>13</v>
      </c>
      <c r="D98" s="75"/>
      <c r="E98" s="75"/>
      <c r="F98" s="75"/>
      <c r="G98" s="35">
        <f t="shared" si="7"/>
        <v>0</v>
      </c>
      <c r="N98" s="26"/>
    </row>
    <row r="99" spans="2:14" x14ac:dyDescent="0.35">
      <c r="C99" s="24" t="s">
        <v>18</v>
      </c>
      <c r="D99" s="75"/>
      <c r="E99" s="75"/>
      <c r="F99" s="75"/>
      <c r="G99" s="35">
        <f t="shared" si="7"/>
        <v>0</v>
      </c>
      <c r="N99" s="26"/>
    </row>
    <row r="100" spans="2:14" ht="25.5" customHeight="1" x14ac:dyDescent="0.35">
      <c r="C100" s="24" t="s">
        <v>14</v>
      </c>
      <c r="D100" s="75"/>
      <c r="E100" s="75"/>
      <c r="F100" s="75"/>
      <c r="G100" s="35">
        <f t="shared" si="7"/>
        <v>0</v>
      </c>
      <c r="N100" s="26"/>
    </row>
    <row r="101" spans="2:14" x14ac:dyDescent="0.35">
      <c r="B101" s="28"/>
      <c r="C101" s="24" t="s">
        <v>183</v>
      </c>
      <c r="D101" s="75"/>
      <c r="E101" s="75"/>
      <c r="F101" s="75"/>
      <c r="G101" s="35">
        <f t="shared" si="7"/>
        <v>0</v>
      </c>
      <c r="N101" s="26"/>
    </row>
    <row r="102" spans="2:14" ht="15.75" customHeight="1" x14ac:dyDescent="0.35">
      <c r="C102" s="29" t="s">
        <v>186</v>
      </c>
      <c r="D102" s="41">
        <f>SUM(D95:D101)</f>
        <v>0</v>
      </c>
      <c r="E102" s="41">
        <f>SUM(E95:E101)</f>
        <v>0</v>
      </c>
      <c r="F102" s="41">
        <f>SUM(F95:F101)</f>
        <v>0</v>
      </c>
      <c r="G102" s="35">
        <f t="shared" si="7"/>
        <v>0</v>
      </c>
      <c r="N102" s="26"/>
    </row>
    <row r="103" spans="2:14" ht="25.5" customHeight="1" x14ac:dyDescent="0.35">
      <c r="D103" s="30"/>
      <c r="E103" s="30"/>
      <c r="F103" s="30"/>
      <c r="G103" s="30"/>
      <c r="N103" s="26"/>
    </row>
    <row r="104" spans="2:14" x14ac:dyDescent="0.35">
      <c r="B104" s="378" t="s">
        <v>194</v>
      </c>
      <c r="C104" s="379"/>
      <c r="D104" s="379"/>
      <c r="E104" s="379"/>
      <c r="F104" s="379"/>
      <c r="G104" s="380"/>
      <c r="N104" s="26"/>
    </row>
    <row r="105" spans="2:14" x14ac:dyDescent="0.35">
      <c r="C105" s="378" t="s">
        <v>103</v>
      </c>
      <c r="D105" s="379"/>
      <c r="E105" s="379"/>
      <c r="F105" s="379"/>
      <c r="G105" s="380"/>
      <c r="N105" s="26"/>
    </row>
    <row r="106" spans="2:14" ht="22.5" customHeight="1" thickBot="1" x14ac:dyDescent="0.4">
      <c r="C106" s="38" t="s">
        <v>184</v>
      </c>
      <c r="D106" s="39">
        <f>'1) Budget Table'!D108</f>
        <v>37000</v>
      </c>
      <c r="E106" s="39">
        <f>'1) Budget Table'!E108</f>
        <v>0</v>
      </c>
      <c r="F106" s="39">
        <f>'1) Budget Table'!F108</f>
        <v>0</v>
      </c>
      <c r="G106" s="40">
        <f>SUM(D106:F106)</f>
        <v>37000</v>
      </c>
      <c r="N106" s="26"/>
    </row>
    <row r="107" spans="2:14" x14ac:dyDescent="0.35">
      <c r="C107" s="36" t="s">
        <v>10</v>
      </c>
      <c r="D107" s="73">
        <v>0</v>
      </c>
      <c r="E107" s="74"/>
      <c r="F107" s="74"/>
      <c r="G107" s="37">
        <f t="shared" ref="G107:G114" si="8">SUM(D107:F107)</f>
        <v>0</v>
      </c>
      <c r="N107" s="26"/>
    </row>
    <row r="108" spans="2:14" x14ac:dyDescent="0.35">
      <c r="C108" s="24" t="s">
        <v>11</v>
      </c>
      <c r="D108" s="75">
        <v>7000</v>
      </c>
      <c r="E108" s="6"/>
      <c r="F108" s="6"/>
      <c r="G108" s="35">
        <f t="shared" si="8"/>
        <v>7000</v>
      </c>
      <c r="N108" s="26"/>
    </row>
    <row r="109" spans="2:14" ht="15.75" customHeight="1" x14ac:dyDescent="0.35">
      <c r="C109" s="24" t="s">
        <v>12</v>
      </c>
      <c r="D109" s="75">
        <v>3000</v>
      </c>
      <c r="E109" s="75"/>
      <c r="F109" s="75"/>
      <c r="G109" s="35">
        <f t="shared" si="8"/>
        <v>3000</v>
      </c>
      <c r="N109" s="26"/>
    </row>
    <row r="110" spans="2:14" x14ac:dyDescent="0.35">
      <c r="C110" s="25" t="s">
        <v>13</v>
      </c>
      <c r="D110" s="75">
        <v>17000</v>
      </c>
      <c r="E110" s="75"/>
      <c r="F110" s="75"/>
      <c r="G110" s="35">
        <f t="shared" si="8"/>
        <v>17000</v>
      </c>
      <c r="N110" s="26"/>
    </row>
    <row r="111" spans="2:14" x14ac:dyDescent="0.35">
      <c r="C111" s="24" t="s">
        <v>18</v>
      </c>
      <c r="D111" s="75">
        <v>10000</v>
      </c>
      <c r="E111" s="75"/>
      <c r="F111" s="75"/>
      <c r="G111" s="35">
        <f t="shared" si="8"/>
        <v>10000</v>
      </c>
      <c r="N111" s="26"/>
    </row>
    <row r="112" spans="2:14" x14ac:dyDescent="0.35">
      <c r="C112" s="24" t="s">
        <v>14</v>
      </c>
      <c r="D112" s="75"/>
      <c r="E112" s="75"/>
      <c r="F112" s="75"/>
      <c r="G112" s="35">
        <f t="shared" si="8"/>
        <v>0</v>
      </c>
      <c r="N112" s="26"/>
    </row>
    <row r="113" spans="3:14" x14ac:dyDescent="0.35">
      <c r="C113" s="24" t="s">
        <v>183</v>
      </c>
      <c r="D113" s="75">
        <v>0</v>
      </c>
      <c r="E113" s="75"/>
      <c r="F113" s="75"/>
      <c r="G113" s="35">
        <f t="shared" si="8"/>
        <v>0</v>
      </c>
      <c r="N113" s="26"/>
    </row>
    <row r="114" spans="3:14" x14ac:dyDescent="0.35">
      <c r="C114" s="29" t="s">
        <v>186</v>
      </c>
      <c r="D114" s="41">
        <f>SUM(D107:D113)</f>
        <v>37000</v>
      </c>
      <c r="E114" s="41">
        <f>SUM(E107:E113)</f>
        <v>0</v>
      </c>
      <c r="F114" s="41">
        <f>SUM(F107:F113)</f>
        <v>0</v>
      </c>
      <c r="G114" s="35">
        <f t="shared" si="8"/>
        <v>37000</v>
      </c>
      <c r="N114" s="26"/>
    </row>
    <row r="115" spans="3:14" s="28" customFormat="1" x14ac:dyDescent="0.35">
      <c r="C115" s="45"/>
      <c r="D115" s="46"/>
      <c r="E115" s="46"/>
      <c r="F115" s="46"/>
      <c r="G115" s="47"/>
    </row>
    <row r="116" spans="3:14" ht="15.75" customHeight="1" x14ac:dyDescent="0.35">
      <c r="C116" s="378" t="s">
        <v>195</v>
      </c>
      <c r="D116" s="379"/>
      <c r="E116" s="379"/>
      <c r="F116" s="379"/>
      <c r="G116" s="380"/>
      <c r="N116" s="26"/>
    </row>
    <row r="117" spans="3:14" ht="21.75" customHeight="1" thickBot="1" x14ac:dyDescent="0.4">
      <c r="C117" s="38" t="s">
        <v>184</v>
      </c>
      <c r="D117" s="39">
        <f>'1) Budget Table'!D118</f>
        <v>0</v>
      </c>
      <c r="E117" s="39">
        <f>'1) Budget Table'!E118</f>
        <v>0</v>
      </c>
      <c r="F117" s="39">
        <f>'1) Budget Table'!F118</f>
        <v>0</v>
      </c>
      <c r="G117" s="40">
        <f t="shared" ref="G117:G125" si="9">SUM(D117:F117)</f>
        <v>0</v>
      </c>
      <c r="N117" s="26"/>
    </row>
    <row r="118" spans="3:14" x14ac:dyDescent="0.35">
      <c r="C118" s="36" t="s">
        <v>10</v>
      </c>
      <c r="D118" s="73"/>
      <c r="E118" s="74"/>
      <c r="F118" s="74"/>
      <c r="G118" s="37">
        <f t="shared" si="9"/>
        <v>0</v>
      </c>
      <c r="N118" s="26"/>
    </row>
    <row r="119" spans="3:14" x14ac:dyDescent="0.35">
      <c r="C119" s="24" t="s">
        <v>11</v>
      </c>
      <c r="D119" s="75"/>
      <c r="E119" s="6"/>
      <c r="F119" s="6"/>
      <c r="G119" s="35">
        <f t="shared" si="9"/>
        <v>0</v>
      </c>
      <c r="N119" s="26"/>
    </row>
    <row r="120" spans="3:14" ht="31" x14ac:dyDescent="0.35">
      <c r="C120" s="24" t="s">
        <v>12</v>
      </c>
      <c r="D120" s="75"/>
      <c r="E120" s="75"/>
      <c r="F120" s="75"/>
      <c r="G120" s="35">
        <f t="shared" si="9"/>
        <v>0</v>
      </c>
      <c r="N120" s="26"/>
    </row>
    <row r="121" spans="3:14" x14ac:dyDescent="0.35">
      <c r="C121" s="25" t="s">
        <v>13</v>
      </c>
      <c r="D121" s="75"/>
      <c r="E121" s="75"/>
      <c r="F121" s="75"/>
      <c r="G121" s="35">
        <f t="shared" si="9"/>
        <v>0</v>
      </c>
      <c r="N121" s="26"/>
    </row>
    <row r="122" spans="3:14" x14ac:dyDescent="0.35">
      <c r="C122" s="24" t="s">
        <v>18</v>
      </c>
      <c r="D122" s="75"/>
      <c r="E122" s="75"/>
      <c r="F122" s="75"/>
      <c r="G122" s="35">
        <f t="shared" si="9"/>
        <v>0</v>
      </c>
      <c r="N122" s="26"/>
    </row>
    <row r="123" spans="3:14" x14ac:dyDescent="0.35">
      <c r="C123" s="24" t="s">
        <v>14</v>
      </c>
      <c r="D123" s="75"/>
      <c r="E123" s="75"/>
      <c r="F123" s="75"/>
      <c r="G123" s="35">
        <f t="shared" si="9"/>
        <v>0</v>
      </c>
      <c r="N123" s="26"/>
    </row>
    <row r="124" spans="3:14" x14ac:dyDescent="0.35">
      <c r="C124" s="24" t="s">
        <v>183</v>
      </c>
      <c r="D124" s="75"/>
      <c r="E124" s="75"/>
      <c r="F124" s="75"/>
      <c r="G124" s="35">
        <f t="shared" si="9"/>
        <v>0</v>
      </c>
      <c r="N124" s="26"/>
    </row>
    <row r="125" spans="3:14" x14ac:dyDescent="0.35">
      <c r="C125" s="29" t="s">
        <v>186</v>
      </c>
      <c r="D125" s="41">
        <f>SUM(D118:D124)</f>
        <v>0</v>
      </c>
      <c r="E125" s="41">
        <f>SUM(E118:E124)</f>
        <v>0</v>
      </c>
      <c r="F125" s="41">
        <f>SUM(F118:F124)</f>
        <v>0</v>
      </c>
      <c r="G125" s="35">
        <f t="shared" si="9"/>
        <v>0</v>
      </c>
      <c r="N125" s="26"/>
    </row>
    <row r="126" spans="3:14" s="28" customFormat="1" x14ac:dyDescent="0.35">
      <c r="C126" s="45"/>
      <c r="D126" s="46"/>
      <c r="E126" s="46"/>
      <c r="F126" s="46"/>
      <c r="G126" s="47"/>
    </row>
    <row r="127" spans="3:14" x14ac:dyDescent="0.35">
      <c r="C127" s="378" t="s">
        <v>120</v>
      </c>
      <c r="D127" s="379"/>
      <c r="E127" s="379"/>
      <c r="F127" s="379"/>
      <c r="G127" s="380"/>
      <c r="N127" s="26"/>
    </row>
    <row r="128" spans="3:14" ht="21" customHeight="1" thickBot="1" x14ac:dyDescent="0.4">
      <c r="C128" s="38" t="s">
        <v>184</v>
      </c>
      <c r="D128" s="39">
        <f>'1) Budget Table'!D128</f>
        <v>13000</v>
      </c>
      <c r="E128" s="39">
        <f>'1) Budget Table'!E128</f>
        <v>20000</v>
      </c>
      <c r="F128" s="39">
        <f>'1) Budget Table'!F128</f>
        <v>0</v>
      </c>
      <c r="G128" s="40">
        <f t="shared" ref="G128:G136" si="10">SUM(D128:F128)</f>
        <v>33000</v>
      </c>
      <c r="N128" s="26"/>
    </row>
    <row r="129" spans="3:14" x14ac:dyDescent="0.35">
      <c r="C129" s="36" t="s">
        <v>10</v>
      </c>
      <c r="D129" s="73"/>
      <c r="E129" s="74"/>
      <c r="F129" s="74"/>
      <c r="G129" s="37">
        <f t="shared" si="10"/>
        <v>0</v>
      </c>
      <c r="N129" s="26"/>
    </row>
    <row r="130" spans="3:14" x14ac:dyDescent="0.35">
      <c r="C130" s="24" t="s">
        <v>11</v>
      </c>
      <c r="D130" s="75"/>
      <c r="E130" s="6">
        <v>5000</v>
      </c>
      <c r="F130" s="6"/>
      <c r="G130" s="35">
        <f t="shared" si="10"/>
        <v>5000</v>
      </c>
      <c r="N130" s="26"/>
    </row>
    <row r="131" spans="3:14" ht="31" x14ac:dyDescent="0.35">
      <c r="C131" s="24" t="s">
        <v>12</v>
      </c>
      <c r="D131" s="75"/>
      <c r="E131" s="75"/>
      <c r="F131" s="75"/>
      <c r="G131" s="35">
        <f t="shared" si="10"/>
        <v>0</v>
      </c>
      <c r="N131" s="26"/>
    </row>
    <row r="132" spans="3:14" x14ac:dyDescent="0.35">
      <c r="C132" s="25" t="s">
        <v>13</v>
      </c>
      <c r="D132" s="75">
        <v>13000</v>
      </c>
      <c r="E132" s="75">
        <v>10000</v>
      </c>
      <c r="F132" s="75"/>
      <c r="G132" s="35">
        <f t="shared" si="10"/>
        <v>23000</v>
      </c>
      <c r="N132" s="26"/>
    </row>
    <row r="133" spans="3:14" x14ac:dyDescent="0.35">
      <c r="C133" s="24" t="s">
        <v>18</v>
      </c>
      <c r="D133" s="75"/>
      <c r="E133" s="75"/>
      <c r="F133" s="75"/>
      <c r="G133" s="35">
        <f t="shared" si="10"/>
        <v>0</v>
      </c>
      <c r="N133" s="26"/>
    </row>
    <row r="134" spans="3:14" x14ac:dyDescent="0.35">
      <c r="C134" s="24" t="s">
        <v>14</v>
      </c>
      <c r="D134" s="75"/>
      <c r="E134" s="75"/>
      <c r="F134" s="75"/>
      <c r="G134" s="35">
        <f t="shared" si="10"/>
        <v>0</v>
      </c>
      <c r="N134" s="26"/>
    </row>
    <row r="135" spans="3:14" x14ac:dyDescent="0.35">
      <c r="C135" s="24" t="s">
        <v>183</v>
      </c>
      <c r="D135" s="75"/>
      <c r="E135" s="75">
        <v>5000</v>
      </c>
      <c r="F135" s="75"/>
      <c r="G135" s="35">
        <f t="shared" si="10"/>
        <v>5000</v>
      </c>
      <c r="N135" s="26"/>
    </row>
    <row r="136" spans="3:14" x14ac:dyDescent="0.35">
      <c r="C136" s="29" t="s">
        <v>186</v>
      </c>
      <c r="D136" s="41">
        <f>SUM(D129:D135)</f>
        <v>13000</v>
      </c>
      <c r="E136" s="41">
        <f>SUM(E129:E135)</f>
        <v>20000</v>
      </c>
      <c r="F136" s="41">
        <f>SUM(F129:F135)</f>
        <v>0</v>
      </c>
      <c r="G136" s="35">
        <f t="shared" si="10"/>
        <v>33000</v>
      </c>
      <c r="N136" s="26"/>
    </row>
    <row r="137" spans="3:14" s="28" customFormat="1" x14ac:dyDescent="0.35">
      <c r="C137" s="45"/>
      <c r="D137" s="46"/>
      <c r="E137" s="46"/>
      <c r="F137" s="46"/>
      <c r="G137" s="47"/>
    </row>
    <row r="138" spans="3:14" x14ac:dyDescent="0.35">
      <c r="C138" s="378" t="s">
        <v>129</v>
      </c>
      <c r="D138" s="379"/>
      <c r="E138" s="379"/>
      <c r="F138" s="379"/>
      <c r="G138" s="380"/>
      <c r="N138" s="26"/>
    </row>
    <row r="139" spans="3:14" ht="24" customHeight="1" thickBot="1" x14ac:dyDescent="0.4">
      <c r="C139" s="38" t="s">
        <v>184</v>
      </c>
      <c r="D139" s="39">
        <f>'1) Budget Table'!D138</f>
        <v>0</v>
      </c>
      <c r="E139" s="39">
        <f>'1) Budget Table'!E138</f>
        <v>0</v>
      </c>
      <c r="F139" s="39">
        <f>'1) Budget Table'!F138</f>
        <v>0</v>
      </c>
      <c r="G139" s="40">
        <f t="shared" ref="G139:G147" si="11">SUM(D139:F139)</f>
        <v>0</v>
      </c>
      <c r="N139" s="26"/>
    </row>
    <row r="140" spans="3:14" ht="15.75" customHeight="1" x14ac:dyDescent="0.35">
      <c r="C140" s="36" t="s">
        <v>10</v>
      </c>
      <c r="D140" s="73">
        <v>0</v>
      </c>
      <c r="E140" s="74">
        <v>0</v>
      </c>
      <c r="F140" s="74">
        <v>0</v>
      </c>
      <c r="G140" s="37">
        <f t="shared" si="11"/>
        <v>0</v>
      </c>
      <c r="N140" s="26"/>
    </row>
    <row r="141" spans="3:14" s="30" customFormat="1" x14ac:dyDescent="0.35">
      <c r="C141" s="24" t="s">
        <v>11</v>
      </c>
      <c r="D141" s="75"/>
      <c r="E141" s="6"/>
      <c r="F141" s="6">
        <v>0</v>
      </c>
      <c r="G141" s="35">
        <f t="shared" si="11"/>
        <v>0</v>
      </c>
    </row>
    <row r="142" spans="3:14" s="30" customFormat="1" ht="15.75" customHeight="1" x14ac:dyDescent="0.35">
      <c r="C142" s="24" t="s">
        <v>12</v>
      </c>
      <c r="D142" s="75"/>
      <c r="E142" s="75"/>
      <c r="F142" s="75">
        <v>0</v>
      </c>
      <c r="G142" s="35">
        <f t="shared" si="11"/>
        <v>0</v>
      </c>
    </row>
    <row r="143" spans="3:14" s="30" customFormat="1" x14ac:dyDescent="0.35">
      <c r="C143" s="25" t="s">
        <v>13</v>
      </c>
      <c r="D143" s="75"/>
      <c r="E143" s="75"/>
      <c r="F143" s="75"/>
      <c r="G143" s="35">
        <f t="shared" si="11"/>
        <v>0</v>
      </c>
    </row>
    <row r="144" spans="3:14" s="30" customFormat="1" x14ac:dyDescent="0.35">
      <c r="C144" s="24" t="s">
        <v>18</v>
      </c>
      <c r="D144" s="75"/>
      <c r="E144" s="75"/>
      <c r="F144" s="75"/>
      <c r="G144" s="35">
        <f t="shared" si="11"/>
        <v>0</v>
      </c>
    </row>
    <row r="145" spans="2:7" s="30" customFormat="1" ht="15.75" customHeight="1" x14ac:dyDescent="0.35">
      <c r="C145" s="24" t="s">
        <v>14</v>
      </c>
      <c r="D145" s="75"/>
      <c r="E145" s="75"/>
      <c r="F145" s="75"/>
      <c r="G145" s="35">
        <f t="shared" si="11"/>
        <v>0</v>
      </c>
    </row>
    <row r="146" spans="2:7" s="30" customFormat="1" x14ac:dyDescent="0.35">
      <c r="C146" s="24" t="s">
        <v>183</v>
      </c>
      <c r="D146" s="75"/>
      <c r="E146" s="75"/>
      <c r="F146" s="75"/>
      <c r="G146" s="35">
        <f t="shared" si="11"/>
        <v>0</v>
      </c>
    </row>
    <row r="147" spans="2:7" s="30" customFormat="1" x14ac:dyDescent="0.35">
      <c r="C147" s="29" t="s">
        <v>186</v>
      </c>
      <c r="D147" s="41">
        <f>SUM(D140:D146)</f>
        <v>0</v>
      </c>
      <c r="E147" s="41">
        <f>SUM(E140:E146)</f>
        <v>0</v>
      </c>
      <c r="F147" s="41">
        <f>SUM(F140:F146)</f>
        <v>0</v>
      </c>
      <c r="G147" s="35">
        <f t="shared" si="11"/>
        <v>0</v>
      </c>
    </row>
    <row r="148" spans="2:7" s="30" customFormat="1" x14ac:dyDescent="0.35">
      <c r="C148" s="26"/>
      <c r="D148" s="28"/>
      <c r="E148" s="28"/>
      <c r="F148" s="28"/>
      <c r="G148" s="26"/>
    </row>
    <row r="149" spans="2:7" s="30" customFormat="1" x14ac:dyDescent="0.35">
      <c r="B149" s="378" t="s">
        <v>196</v>
      </c>
      <c r="C149" s="379"/>
      <c r="D149" s="379"/>
      <c r="E149" s="379"/>
      <c r="F149" s="379"/>
      <c r="G149" s="380"/>
    </row>
    <row r="150" spans="2:7" s="30" customFormat="1" x14ac:dyDescent="0.35">
      <c r="B150" s="26"/>
      <c r="C150" s="378" t="s">
        <v>139</v>
      </c>
      <c r="D150" s="379"/>
      <c r="E150" s="379"/>
      <c r="F150" s="379"/>
      <c r="G150" s="380"/>
    </row>
    <row r="151" spans="2:7" s="30" customFormat="1" ht="24" customHeight="1" thickBot="1" x14ac:dyDescent="0.4">
      <c r="B151" s="26"/>
      <c r="C151" s="38" t="s">
        <v>184</v>
      </c>
      <c r="D151" s="39">
        <f>'1) Budget Table'!D150</f>
        <v>50000</v>
      </c>
      <c r="E151" s="39">
        <f>'1) Budget Table'!E150</f>
        <v>14000</v>
      </c>
      <c r="F151" s="39">
        <f>'1) Budget Table'!F150</f>
        <v>0</v>
      </c>
      <c r="G151" s="40">
        <f>SUM(D151:F151)</f>
        <v>64000</v>
      </c>
    </row>
    <row r="152" spans="2:7" s="30" customFormat="1" ht="24.75" customHeight="1" x14ac:dyDescent="0.35">
      <c r="B152" s="26"/>
      <c r="C152" s="36" t="s">
        <v>10</v>
      </c>
      <c r="D152" s="73"/>
      <c r="E152" s="74"/>
      <c r="F152" s="74"/>
      <c r="G152" s="37">
        <f t="shared" ref="G152:G159" si="12">SUM(D152:F152)</f>
        <v>0</v>
      </c>
    </row>
    <row r="153" spans="2:7" s="30" customFormat="1" ht="15.75" customHeight="1" x14ac:dyDescent="0.35">
      <c r="B153" s="26"/>
      <c r="C153" s="24" t="s">
        <v>11</v>
      </c>
      <c r="D153" s="75">
        <f>D151*0.189189189189189</f>
        <v>9459.459459459451</v>
      </c>
      <c r="E153" s="6">
        <f>E151*0.189189189189189</f>
        <v>2648.648648648646</v>
      </c>
      <c r="F153" s="6"/>
      <c r="G153" s="35">
        <f t="shared" si="12"/>
        <v>12108.108108108097</v>
      </c>
    </row>
    <row r="154" spans="2:7" s="30" customFormat="1" ht="15.75" customHeight="1" x14ac:dyDescent="0.35">
      <c r="B154" s="26"/>
      <c r="C154" s="24" t="s">
        <v>12</v>
      </c>
      <c r="D154" s="75">
        <f>D151*0.0810810810810811</f>
        <v>4054.0540540540551</v>
      </c>
      <c r="E154" s="75">
        <f>E151*0.0810810810810811</f>
        <v>1135.1351351351354</v>
      </c>
      <c r="F154" s="75"/>
      <c r="G154" s="35">
        <f t="shared" si="12"/>
        <v>5189.1891891891901</v>
      </c>
    </row>
    <row r="155" spans="2:7" s="30" customFormat="1" ht="15.75" customHeight="1" x14ac:dyDescent="0.35">
      <c r="B155" s="26"/>
      <c r="C155" s="25" t="s">
        <v>13</v>
      </c>
      <c r="D155" s="75">
        <f>D151*0.459459459459459</f>
        <v>22972.972972972948</v>
      </c>
      <c r="E155" s="75">
        <f>E151*0.459459459459459</f>
        <v>6432.4324324324261</v>
      </c>
      <c r="F155" s="75"/>
      <c r="G155" s="35">
        <f t="shared" si="12"/>
        <v>29405.405405405374</v>
      </c>
    </row>
    <row r="156" spans="2:7" s="30" customFormat="1" ht="15.75" customHeight="1" x14ac:dyDescent="0.35">
      <c r="B156" s="26"/>
      <c r="C156" s="24" t="s">
        <v>18</v>
      </c>
      <c r="D156" s="75">
        <f>D151*0.27027027027027</f>
        <v>13513.513513513501</v>
      </c>
      <c r="E156" s="75">
        <f>E151*0.27027027027027</f>
        <v>3783.7837837837801</v>
      </c>
      <c r="F156" s="75"/>
      <c r="G156" s="35">
        <f t="shared" si="12"/>
        <v>17297.297297297282</v>
      </c>
    </row>
    <row r="157" spans="2:7" s="30" customFormat="1" ht="15.75" customHeight="1" x14ac:dyDescent="0.35">
      <c r="B157" s="26"/>
      <c r="C157" s="24" t="s">
        <v>14</v>
      </c>
      <c r="D157" s="75"/>
      <c r="E157" s="75"/>
      <c r="F157" s="75"/>
      <c r="G157" s="35">
        <f t="shared" si="12"/>
        <v>0</v>
      </c>
    </row>
    <row r="158" spans="2:7" s="30" customFormat="1" ht="15.75" customHeight="1" x14ac:dyDescent="0.35">
      <c r="B158" s="26"/>
      <c r="C158" s="24" t="s">
        <v>183</v>
      </c>
      <c r="D158" s="75"/>
      <c r="E158" s="75"/>
      <c r="F158" s="75"/>
      <c r="G158" s="35">
        <f t="shared" si="12"/>
        <v>0</v>
      </c>
    </row>
    <row r="159" spans="2:7" s="30" customFormat="1" ht="15.75" customHeight="1" x14ac:dyDescent="0.35">
      <c r="B159" s="26"/>
      <c r="C159" s="29" t="s">
        <v>186</v>
      </c>
      <c r="D159" s="41">
        <f>SUM(D152:D158)</f>
        <v>49999.999999999949</v>
      </c>
      <c r="E159" s="41">
        <f>SUM(E152:E158)</f>
        <v>13999.999999999987</v>
      </c>
      <c r="F159" s="41">
        <f>SUM(F152:F158)</f>
        <v>0</v>
      </c>
      <c r="G159" s="35">
        <f t="shared" si="12"/>
        <v>63999.999999999935</v>
      </c>
    </row>
    <row r="160" spans="2:7" s="28" customFormat="1" ht="15.75" customHeight="1" x14ac:dyDescent="0.35">
      <c r="C160" s="45"/>
      <c r="D160" s="46"/>
      <c r="E160" s="46"/>
      <c r="F160" s="46"/>
      <c r="G160" s="47"/>
    </row>
    <row r="161" spans="3:7" s="30" customFormat="1" ht="15.75" customHeight="1" x14ac:dyDescent="0.35">
      <c r="C161" s="378" t="s">
        <v>148</v>
      </c>
      <c r="D161" s="379"/>
      <c r="E161" s="379"/>
      <c r="F161" s="379"/>
      <c r="G161" s="380"/>
    </row>
    <row r="162" spans="3:7" s="30" customFormat="1" ht="21" customHeight="1" thickBot="1" x14ac:dyDescent="0.4">
      <c r="C162" s="38" t="s">
        <v>184</v>
      </c>
      <c r="D162" s="39">
        <f>'1) Budget Table'!D160</f>
        <v>70000</v>
      </c>
      <c r="E162" s="39">
        <f>'1) Budget Table'!E160</f>
        <v>20000</v>
      </c>
      <c r="F162" s="39">
        <f>'1) Budget Table'!F160</f>
        <v>0</v>
      </c>
      <c r="G162" s="40">
        <f t="shared" ref="G162:G170" si="13">SUM(D162:F162)</f>
        <v>90000</v>
      </c>
    </row>
    <row r="163" spans="3:7" s="30" customFormat="1" ht="15.75" customHeight="1" x14ac:dyDescent="0.35">
      <c r="C163" s="36" t="s">
        <v>10</v>
      </c>
      <c r="D163" s="73"/>
      <c r="E163" s="74"/>
      <c r="F163" s="74"/>
      <c r="G163" s="37">
        <f t="shared" si="13"/>
        <v>0</v>
      </c>
    </row>
    <row r="164" spans="3:7" s="30" customFormat="1" ht="15.75" customHeight="1" x14ac:dyDescent="0.35">
      <c r="C164" s="24" t="s">
        <v>11</v>
      </c>
      <c r="D164" s="75">
        <f>D162*0.189189189189189</f>
        <v>13243.243243243231</v>
      </c>
      <c r="E164" s="6">
        <f>E162*0.189189189189189</f>
        <v>3783.7837837837801</v>
      </c>
      <c r="F164" s="6"/>
      <c r="G164" s="35">
        <f t="shared" si="13"/>
        <v>17027.027027027012</v>
      </c>
    </row>
    <row r="165" spans="3:7" s="30" customFormat="1" ht="15.75" customHeight="1" x14ac:dyDescent="0.35">
      <c r="C165" s="24" t="s">
        <v>12</v>
      </c>
      <c r="D165" s="75">
        <f>D162*0.0810810810810811</f>
        <v>5675.6756756756768</v>
      </c>
      <c r="E165" s="75">
        <f>E162*0.0810810810810811</f>
        <v>1621.6216216216219</v>
      </c>
      <c r="F165" s="75"/>
      <c r="G165" s="35">
        <f t="shared" si="13"/>
        <v>7297.2972972972984</v>
      </c>
    </row>
    <row r="166" spans="3:7" s="30" customFormat="1" ht="15.75" customHeight="1" x14ac:dyDescent="0.35">
      <c r="C166" s="25" t="s">
        <v>13</v>
      </c>
      <c r="D166" s="75">
        <f>D162*0.459459459459459</f>
        <v>32162.162162162131</v>
      </c>
      <c r="E166" s="75">
        <f>E162*0.459459459459459</f>
        <v>9189.1891891891792</v>
      </c>
      <c r="F166" s="75"/>
      <c r="G166" s="35">
        <f t="shared" si="13"/>
        <v>41351.35135135131</v>
      </c>
    </row>
    <row r="167" spans="3:7" s="30" customFormat="1" ht="15.75" customHeight="1" x14ac:dyDescent="0.35">
      <c r="C167" s="24" t="s">
        <v>18</v>
      </c>
      <c r="D167" s="75">
        <f>D162*0.27027027027027</f>
        <v>18918.918918918902</v>
      </c>
      <c r="E167" s="75">
        <f>E162*0.27027027027027</f>
        <v>5405.4054054054004</v>
      </c>
      <c r="F167" s="75"/>
      <c r="G167" s="35">
        <f t="shared" si="13"/>
        <v>24324.324324324301</v>
      </c>
    </row>
    <row r="168" spans="3:7" s="30" customFormat="1" ht="15.75" customHeight="1" x14ac:dyDescent="0.35">
      <c r="C168" s="24" t="s">
        <v>14</v>
      </c>
      <c r="D168" s="75"/>
      <c r="E168" s="75"/>
      <c r="F168" s="75"/>
      <c r="G168" s="35">
        <f t="shared" si="13"/>
        <v>0</v>
      </c>
    </row>
    <row r="169" spans="3:7" s="30" customFormat="1" ht="15.75" customHeight="1" x14ac:dyDescent="0.35">
      <c r="C169" s="24" t="s">
        <v>183</v>
      </c>
      <c r="D169" s="75"/>
      <c r="E169" s="75"/>
      <c r="F169" s="75"/>
      <c r="G169" s="35">
        <f t="shared" si="13"/>
        <v>0</v>
      </c>
    </row>
    <row r="170" spans="3:7" s="30" customFormat="1" ht="15.75" customHeight="1" x14ac:dyDescent="0.35">
      <c r="C170" s="29" t="s">
        <v>186</v>
      </c>
      <c r="D170" s="41">
        <f>SUM(D163:D169)</f>
        <v>69999.999999999942</v>
      </c>
      <c r="E170" s="41">
        <f>SUM(E163:E169)</f>
        <v>19999.999999999982</v>
      </c>
      <c r="F170" s="41">
        <f>SUM(F163:F169)</f>
        <v>0</v>
      </c>
      <c r="G170" s="35">
        <f t="shared" si="13"/>
        <v>89999.999999999927</v>
      </c>
    </row>
    <row r="171" spans="3:7" s="28" customFormat="1" ht="15.75" customHeight="1" x14ac:dyDescent="0.35">
      <c r="C171" s="45"/>
      <c r="D171" s="46"/>
      <c r="E171" s="46"/>
      <c r="F171" s="46"/>
      <c r="G171" s="47"/>
    </row>
    <row r="172" spans="3:7" s="30" customFormat="1" ht="15.75" customHeight="1" x14ac:dyDescent="0.35">
      <c r="C172" s="378" t="s">
        <v>157</v>
      </c>
      <c r="D172" s="379"/>
      <c r="E172" s="379"/>
      <c r="F172" s="379"/>
      <c r="G172" s="380"/>
    </row>
    <row r="173" spans="3:7" s="30" customFormat="1" ht="19.5" customHeight="1" thickBot="1" x14ac:dyDescent="0.4">
      <c r="C173" s="38" t="s">
        <v>184</v>
      </c>
      <c r="D173" s="39">
        <f>'1) Budget Table'!D170</f>
        <v>30000</v>
      </c>
      <c r="E173" s="39">
        <f>'1) Budget Table'!E170</f>
        <v>10000</v>
      </c>
      <c r="F173" s="39">
        <f>'1) Budget Table'!F170</f>
        <v>0</v>
      </c>
      <c r="G173" s="40">
        <f t="shared" ref="G173:G181" si="14">SUM(D173:F173)</f>
        <v>40000</v>
      </c>
    </row>
    <row r="174" spans="3:7" s="30" customFormat="1" ht="15.75" customHeight="1" x14ac:dyDescent="0.35">
      <c r="C174" s="36" t="s">
        <v>10</v>
      </c>
      <c r="D174" s="73"/>
      <c r="E174" s="74"/>
      <c r="F174" s="74"/>
      <c r="G174" s="37">
        <f t="shared" si="14"/>
        <v>0</v>
      </c>
    </row>
    <row r="175" spans="3:7" s="30" customFormat="1" ht="15.75" customHeight="1" x14ac:dyDescent="0.35">
      <c r="C175" s="24" t="s">
        <v>11</v>
      </c>
      <c r="D175" s="75">
        <f>D173*0.189189189189189</f>
        <v>5675.6756756756704</v>
      </c>
      <c r="E175" s="6">
        <f>E173*0.189189189189189</f>
        <v>1891.8918918918901</v>
      </c>
      <c r="F175" s="6"/>
      <c r="G175" s="35">
        <f t="shared" si="14"/>
        <v>7567.5675675675602</v>
      </c>
    </row>
    <row r="176" spans="3:7" s="30" customFormat="1" ht="15.75" customHeight="1" x14ac:dyDescent="0.35">
      <c r="C176" s="24" t="s">
        <v>12</v>
      </c>
      <c r="D176" s="75">
        <f>D173*0.0810810810810811</f>
        <v>2432.432432432433</v>
      </c>
      <c r="E176" s="75">
        <f>E173*0.0810810810810811</f>
        <v>810.81081081081095</v>
      </c>
      <c r="F176" s="75"/>
      <c r="G176" s="35">
        <f t="shared" si="14"/>
        <v>3243.2432432432438</v>
      </c>
    </row>
    <row r="177" spans="3:7" s="30" customFormat="1" ht="15.75" customHeight="1" x14ac:dyDescent="0.35">
      <c r="C177" s="25" t="s">
        <v>13</v>
      </c>
      <c r="D177" s="75">
        <f>D173*0.459459459459459</f>
        <v>13783.783783783769</v>
      </c>
      <c r="E177" s="75">
        <f>E173*0.459459459459459</f>
        <v>4594.5945945945896</v>
      </c>
      <c r="F177" s="75"/>
      <c r="G177" s="35">
        <f t="shared" si="14"/>
        <v>18378.378378378358</v>
      </c>
    </row>
    <row r="178" spans="3:7" s="30" customFormat="1" ht="15.75" customHeight="1" x14ac:dyDescent="0.35">
      <c r="C178" s="24" t="s">
        <v>18</v>
      </c>
      <c r="D178" s="75">
        <f>D173*0.27027027027027</f>
        <v>8108.1081081081002</v>
      </c>
      <c r="E178" s="75">
        <f>E173*0.27027027027027</f>
        <v>2702.7027027027002</v>
      </c>
      <c r="F178" s="75"/>
      <c r="G178" s="35">
        <f t="shared" si="14"/>
        <v>10810.810810810801</v>
      </c>
    </row>
    <row r="179" spans="3:7" s="30" customFormat="1" ht="15.75" customHeight="1" x14ac:dyDescent="0.35">
      <c r="C179" s="24" t="s">
        <v>14</v>
      </c>
      <c r="D179" s="75"/>
      <c r="E179" s="75"/>
      <c r="F179" s="75"/>
      <c r="G179" s="35">
        <f t="shared" si="14"/>
        <v>0</v>
      </c>
    </row>
    <row r="180" spans="3:7" s="30" customFormat="1" ht="15.75" customHeight="1" x14ac:dyDescent="0.35">
      <c r="C180" s="24" t="s">
        <v>183</v>
      </c>
      <c r="D180" s="75"/>
      <c r="E180" s="75"/>
      <c r="F180" s="75"/>
      <c r="G180" s="35">
        <f t="shared" si="14"/>
        <v>0</v>
      </c>
    </row>
    <row r="181" spans="3:7" s="30" customFormat="1" ht="15.75" customHeight="1" x14ac:dyDescent="0.35">
      <c r="C181" s="29" t="s">
        <v>186</v>
      </c>
      <c r="D181" s="41">
        <f>SUM(D174:D180)</f>
        <v>29999.999999999971</v>
      </c>
      <c r="E181" s="41">
        <f>SUM(E174:E180)</f>
        <v>9999.9999999999909</v>
      </c>
      <c r="F181" s="41">
        <f>SUM(F174:F180)</f>
        <v>0</v>
      </c>
      <c r="G181" s="35">
        <f t="shared" si="14"/>
        <v>39999.999999999964</v>
      </c>
    </row>
    <row r="182" spans="3:7" s="28" customFormat="1" ht="15.75" customHeight="1" x14ac:dyDescent="0.35">
      <c r="C182" s="45"/>
      <c r="D182" s="46"/>
      <c r="E182" s="46"/>
      <c r="F182" s="46"/>
      <c r="G182" s="47"/>
    </row>
    <row r="183" spans="3:7" s="30" customFormat="1" ht="15.75" customHeight="1" x14ac:dyDescent="0.35">
      <c r="C183" s="378" t="s">
        <v>166</v>
      </c>
      <c r="D183" s="379"/>
      <c r="E183" s="379"/>
      <c r="F183" s="379"/>
      <c r="G183" s="380"/>
    </row>
    <row r="184" spans="3:7" s="30" customFormat="1" ht="22.5" customHeight="1" thickBot="1" x14ac:dyDescent="0.4">
      <c r="C184" s="38" t="s">
        <v>184</v>
      </c>
      <c r="D184" s="39">
        <f>'1) Budget Table'!D180</f>
        <v>0</v>
      </c>
      <c r="E184" s="39">
        <f>'1) Budget Table'!E180</f>
        <v>0</v>
      </c>
      <c r="F184" s="39">
        <f>'1) Budget Table'!F180</f>
        <v>0</v>
      </c>
      <c r="G184" s="40">
        <f t="shared" ref="G184:G192" si="15">SUM(D184:F184)</f>
        <v>0</v>
      </c>
    </row>
    <row r="185" spans="3:7" s="30" customFormat="1" ht="15.75" customHeight="1" x14ac:dyDescent="0.35">
      <c r="C185" s="36" t="s">
        <v>10</v>
      </c>
      <c r="D185" s="73"/>
      <c r="E185" s="74"/>
      <c r="F185" s="74"/>
      <c r="G185" s="37">
        <f t="shared" si="15"/>
        <v>0</v>
      </c>
    </row>
    <row r="186" spans="3:7" s="30" customFormat="1" ht="15.75" customHeight="1" x14ac:dyDescent="0.35">
      <c r="C186" s="24" t="s">
        <v>11</v>
      </c>
      <c r="D186" s="75"/>
      <c r="E186" s="6"/>
      <c r="F186" s="6"/>
      <c r="G186" s="35">
        <f t="shared" si="15"/>
        <v>0</v>
      </c>
    </row>
    <row r="187" spans="3:7" s="30" customFormat="1" ht="15.75" customHeight="1" x14ac:dyDescent="0.35">
      <c r="C187" s="24" t="s">
        <v>12</v>
      </c>
      <c r="D187" s="75"/>
      <c r="E187" s="75"/>
      <c r="F187" s="75"/>
      <c r="G187" s="35">
        <f t="shared" si="15"/>
        <v>0</v>
      </c>
    </row>
    <row r="188" spans="3:7" s="30" customFormat="1" ht="15.75" customHeight="1" x14ac:dyDescent="0.35">
      <c r="C188" s="25" t="s">
        <v>13</v>
      </c>
      <c r="D188" s="75"/>
      <c r="E188" s="75"/>
      <c r="F188" s="75"/>
      <c r="G188" s="35">
        <f t="shared" si="15"/>
        <v>0</v>
      </c>
    </row>
    <row r="189" spans="3:7" s="30" customFormat="1" ht="15.75" customHeight="1" x14ac:dyDescent="0.35">
      <c r="C189" s="24" t="s">
        <v>18</v>
      </c>
      <c r="D189" s="75"/>
      <c r="E189" s="75"/>
      <c r="F189" s="75"/>
      <c r="G189" s="35">
        <f t="shared" si="15"/>
        <v>0</v>
      </c>
    </row>
    <row r="190" spans="3:7" s="30" customFormat="1" ht="15.75" customHeight="1" x14ac:dyDescent="0.35">
      <c r="C190" s="24" t="s">
        <v>14</v>
      </c>
      <c r="D190" s="75"/>
      <c r="E190" s="75"/>
      <c r="F190" s="75"/>
      <c r="G190" s="35">
        <f t="shared" si="15"/>
        <v>0</v>
      </c>
    </row>
    <row r="191" spans="3:7" s="30" customFormat="1" ht="15.75" customHeight="1" x14ac:dyDescent="0.35">
      <c r="C191" s="24" t="s">
        <v>183</v>
      </c>
      <c r="D191" s="75"/>
      <c r="E191" s="75"/>
      <c r="F191" s="75"/>
      <c r="G191" s="35">
        <f t="shared" si="15"/>
        <v>0</v>
      </c>
    </row>
    <row r="192" spans="3:7" s="30" customFormat="1" ht="15.75" customHeight="1" x14ac:dyDescent="0.35">
      <c r="C192" s="29" t="s">
        <v>186</v>
      </c>
      <c r="D192" s="41">
        <f>SUM(D185:D191)</f>
        <v>0</v>
      </c>
      <c r="E192" s="41">
        <f>SUM(E185:E191)</f>
        <v>0</v>
      </c>
      <c r="F192" s="41">
        <f>SUM(F185:F191)</f>
        <v>0</v>
      </c>
      <c r="G192" s="35">
        <f t="shared" si="15"/>
        <v>0</v>
      </c>
    </row>
    <row r="193" spans="3:7" s="30" customFormat="1" ht="15.75" customHeight="1" x14ac:dyDescent="0.35">
      <c r="C193" s="26"/>
      <c r="D193" s="28"/>
      <c r="E193" s="28"/>
      <c r="F193" s="28"/>
      <c r="G193" s="26"/>
    </row>
    <row r="194" spans="3:7" s="30" customFormat="1" ht="15.75" customHeight="1" x14ac:dyDescent="0.35">
      <c r="C194" s="378" t="s">
        <v>554</v>
      </c>
      <c r="D194" s="379"/>
      <c r="E194" s="379"/>
      <c r="F194" s="379"/>
      <c r="G194" s="380"/>
    </row>
    <row r="195" spans="3:7" s="30" customFormat="1" ht="19.5" customHeight="1" thickBot="1" x14ac:dyDescent="0.4">
      <c r="C195" s="38" t="s">
        <v>555</v>
      </c>
      <c r="D195" s="39">
        <f>'1) Budget Table'!D187</f>
        <v>478000</v>
      </c>
      <c r="E195" s="39">
        <f>'1) Budget Table'!E187</f>
        <v>45000</v>
      </c>
      <c r="F195" s="39">
        <f>'1) Budget Table'!F187</f>
        <v>0</v>
      </c>
      <c r="G195" s="40">
        <f t="shared" ref="G195:G203" si="16">SUM(D195:F195)</f>
        <v>523000</v>
      </c>
    </row>
    <row r="196" spans="3:7" s="30" customFormat="1" ht="15.75" customHeight="1" x14ac:dyDescent="0.35">
      <c r="C196" s="36" t="s">
        <v>10</v>
      </c>
      <c r="D196" s="73">
        <v>360000</v>
      </c>
      <c r="E196" s="15">
        <v>45000</v>
      </c>
      <c r="F196" s="74"/>
      <c r="G196" s="37">
        <f t="shared" si="16"/>
        <v>405000</v>
      </c>
    </row>
    <row r="197" spans="3:7" s="30" customFormat="1" ht="15.75" customHeight="1" x14ac:dyDescent="0.35">
      <c r="C197" s="24" t="s">
        <v>11</v>
      </c>
      <c r="D197" s="75">
        <v>15000</v>
      </c>
      <c r="E197" s="6"/>
      <c r="F197" s="6"/>
      <c r="G197" s="35">
        <f t="shared" si="16"/>
        <v>15000</v>
      </c>
    </row>
    <row r="198" spans="3:7" s="30" customFormat="1" ht="15.75" customHeight="1" x14ac:dyDescent="0.35">
      <c r="C198" s="24" t="s">
        <v>12</v>
      </c>
      <c r="D198" s="75">
        <v>15000</v>
      </c>
      <c r="E198" s="75"/>
      <c r="F198" s="75"/>
      <c r="G198" s="35">
        <f t="shared" si="16"/>
        <v>15000</v>
      </c>
    </row>
    <row r="199" spans="3:7" s="30" customFormat="1" ht="15.75" customHeight="1" x14ac:dyDescent="0.35">
      <c r="C199" s="25" t="s">
        <v>13</v>
      </c>
      <c r="D199" s="75">
        <v>48000</v>
      </c>
      <c r="E199" s="15"/>
      <c r="F199" s="75"/>
      <c r="G199" s="35">
        <f t="shared" si="16"/>
        <v>48000</v>
      </c>
    </row>
    <row r="200" spans="3:7" s="30" customFormat="1" ht="15.75" customHeight="1" x14ac:dyDescent="0.35">
      <c r="C200" s="24" t="s">
        <v>18</v>
      </c>
      <c r="D200" s="75">
        <v>20000</v>
      </c>
      <c r="E200" s="75"/>
      <c r="F200" s="75"/>
      <c r="G200" s="35">
        <f t="shared" si="16"/>
        <v>20000</v>
      </c>
    </row>
    <row r="201" spans="3:7" s="30" customFormat="1" ht="15.75" customHeight="1" x14ac:dyDescent="0.35">
      <c r="C201" s="24" t="s">
        <v>14</v>
      </c>
      <c r="D201" s="75">
        <v>0</v>
      </c>
      <c r="E201" s="75"/>
      <c r="F201" s="75"/>
      <c r="G201" s="35">
        <f t="shared" si="16"/>
        <v>0</v>
      </c>
    </row>
    <row r="202" spans="3:7" s="30" customFormat="1" ht="15.75" customHeight="1" x14ac:dyDescent="0.35">
      <c r="C202" s="24" t="s">
        <v>183</v>
      </c>
      <c r="D202" s="75">
        <v>20000</v>
      </c>
      <c r="E202" s="15"/>
      <c r="F202" s="75"/>
      <c r="G202" s="35">
        <f t="shared" si="16"/>
        <v>20000</v>
      </c>
    </row>
    <row r="203" spans="3:7" s="30" customFormat="1" ht="15.75" customHeight="1" x14ac:dyDescent="0.35">
      <c r="C203" s="29" t="s">
        <v>186</v>
      </c>
      <c r="D203" s="41">
        <f>SUM(D196:D202)</f>
        <v>478000</v>
      </c>
      <c r="E203" s="41">
        <f>SUM(E196:E202)</f>
        <v>45000</v>
      </c>
      <c r="F203" s="41">
        <f>SUM(F196:F202)</f>
        <v>0</v>
      </c>
      <c r="G203" s="35">
        <f t="shared" si="16"/>
        <v>523000</v>
      </c>
    </row>
    <row r="204" spans="3:7" s="30" customFormat="1" ht="15.75" customHeight="1" thickBot="1" x14ac:dyDescent="0.4">
      <c r="C204" s="26"/>
      <c r="D204" s="28"/>
      <c r="E204" s="28"/>
      <c r="F204" s="28"/>
      <c r="G204" s="26"/>
    </row>
    <row r="205" spans="3:7" s="30" customFormat="1" ht="19.5" customHeight="1" thickBot="1" x14ac:dyDescent="0.4">
      <c r="C205" s="389" t="s">
        <v>19</v>
      </c>
      <c r="D205" s="390"/>
      <c r="E205" s="390"/>
      <c r="F205" s="390"/>
      <c r="G205" s="391"/>
    </row>
    <row r="206" spans="3:7" s="30" customFormat="1" ht="19.5" customHeight="1" x14ac:dyDescent="0.35">
      <c r="C206" s="51"/>
      <c r="D206" s="34" t="s">
        <v>547</v>
      </c>
      <c r="E206" s="34" t="s">
        <v>548</v>
      </c>
      <c r="F206" s="34" t="s">
        <v>549</v>
      </c>
      <c r="G206" s="381" t="s">
        <v>19</v>
      </c>
    </row>
    <row r="207" spans="3:7" s="30" customFormat="1" ht="19.5" customHeight="1" x14ac:dyDescent="0.35">
      <c r="C207" s="51"/>
      <c r="D207" s="27" t="str">
        <f>'1) Budget Table'!D13</f>
        <v>UNDP</v>
      </c>
      <c r="E207" s="27" t="str">
        <f>'1) Budget Table'!E13</f>
        <v>UN OHCHR</v>
      </c>
      <c r="F207" s="27">
        <f>'1) Budget Table'!F13</f>
        <v>0</v>
      </c>
      <c r="G207" s="382"/>
    </row>
    <row r="208" spans="3:7" s="30" customFormat="1" ht="19.5" customHeight="1" x14ac:dyDescent="0.35">
      <c r="C208" s="7" t="s">
        <v>10</v>
      </c>
      <c r="D208" s="52">
        <f>SUM(D185,D174,D163,D152,D140,D129,D118,D107,D95,D84,D73,D62,D50,D39,D28,D17,D196)</f>
        <v>370000</v>
      </c>
      <c r="E208" s="52">
        <f>SUM(E185,E174,E163,E152,E140,E129,E118,E107,E95,E84,E73,E62,E50,E39,E28,E17,E196)</f>
        <v>45000</v>
      </c>
      <c r="F208" s="52">
        <f t="shared" ref="F208" si="17">SUM(F185,F174,F163,F152,F140,F129,F118,F107,F95,F84,F73,F62,F50,F39,F28,F17,F196)</f>
        <v>0</v>
      </c>
      <c r="G208" s="49">
        <f t="shared" ref="G208:G215" si="18">SUM(D208:F208)</f>
        <v>415000</v>
      </c>
    </row>
    <row r="209" spans="3:14" s="30" customFormat="1" ht="34.5" customHeight="1" x14ac:dyDescent="0.35">
      <c r="C209" s="7" t="s">
        <v>11</v>
      </c>
      <c r="D209" s="52">
        <f>SUM(D186,D175,D164,D153,D141,D130,D119,D108,D96,D85,D74,D63,D51,D40,D29,D18,D197)</f>
        <v>158756.75675675669</v>
      </c>
      <c r="E209" s="52">
        <f t="shared" ref="E209:F209" si="19">SUM(E186,E175,E164,E153,E141,E130,E119,E108,E96,E85,E74,E63,E51,E40,E29,E18,E197)</f>
        <v>39405.405405405385</v>
      </c>
      <c r="F209" s="52">
        <f t="shared" si="19"/>
        <v>0</v>
      </c>
      <c r="G209" s="50">
        <f t="shared" si="18"/>
        <v>198162.16216216207</v>
      </c>
    </row>
    <row r="210" spans="3:14" s="30" customFormat="1" ht="48" customHeight="1" x14ac:dyDescent="0.35">
      <c r="C210" s="7" t="s">
        <v>12</v>
      </c>
      <c r="D210" s="52">
        <f t="shared" ref="D210:F214" si="20">SUM(D187,D176,D165,D154,D142,D131,D120,D109,D97,D86,D75,D64,D52,D41,D30,D19,D198)</f>
        <v>67324.324324324334</v>
      </c>
      <c r="E210" s="52">
        <f t="shared" si="20"/>
        <v>10459.459459459462</v>
      </c>
      <c r="F210" s="52">
        <f t="shared" si="20"/>
        <v>0</v>
      </c>
      <c r="G210" s="50">
        <f t="shared" si="18"/>
        <v>77783.783783783801</v>
      </c>
    </row>
    <row r="211" spans="3:14" s="30" customFormat="1" ht="33" customHeight="1" x14ac:dyDescent="0.35">
      <c r="C211" s="16" t="s">
        <v>13</v>
      </c>
      <c r="D211" s="52">
        <f t="shared" si="20"/>
        <v>305837.83783783769</v>
      </c>
      <c r="E211" s="52">
        <f t="shared" si="20"/>
        <v>111270.27027027022</v>
      </c>
      <c r="F211" s="52">
        <f t="shared" si="20"/>
        <v>0</v>
      </c>
      <c r="G211" s="50">
        <f t="shared" si="18"/>
        <v>417108.10810810793</v>
      </c>
    </row>
    <row r="212" spans="3:14" s="30" customFormat="1" ht="21" customHeight="1" x14ac:dyDescent="0.35">
      <c r="C212" s="7" t="s">
        <v>18</v>
      </c>
      <c r="D212" s="52">
        <f t="shared" si="20"/>
        <v>161081.08108108101</v>
      </c>
      <c r="E212" s="52">
        <f t="shared" si="20"/>
        <v>62864.86486486483</v>
      </c>
      <c r="F212" s="52">
        <f t="shared" si="20"/>
        <v>0</v>
      </c>
      <c r="G212" s="50">
        <f t="shared" si="18"/>
        <v>223945.94594594583</v>
      </c>
      <c r="H212" s="10"/>
      <c r="I212" s="10"/>
      <c r="J212" s="10"/>
      <c r="K212" s="10"/>
      <c r="L212" s="10"/>
      <c r="M212" s="9"/>
    </row>
    <row r="213" spans="3:14" s="30" customFormat="1" ht="39.75" customHeight="1" x14ac:dyDescent="0.35">
      <c r="C213" s="7" t="s">
        <v>14</v>
      </c>
      <c r="D213" s="52">
        <f t="shared" si="20"/>
        <v>0</v>
      </c>
      <c r="E213" s="52">
        <f t="shared" si="20"/>
        <v>0</v>
      </c>
      <c r="F213" s="52">
        <f t="shared" si="20"/>
        <v>0</v>
      </c>
      <c r="G213" s="50">
        <f t="shared" si="18"/>
        <v>0</v>
      </c>
      <c r="H213" s="10"/>
      <c r="I213" s="10"/>
      <c r="J213" s="10"/>
      <c r="K213" s="10"/>
      <c r="L213" s="10"/>
      <c r="M213" s="9"/>
    </row>
    <row r="214" spans="3:14" s="30" customFormat="1" ht="23.25" customHeight="1" x14ac:dyDescent="0.35">
      <c r="C214" s="7" t="s">
        <v>183</v>
      </c>
      <c r="D214" s="83">
        <f t="shared" si="20"/>
        <v>50000</v>
      </c>
      <c r="E214" s="83">
        <f t="shared" si="20"/>
        <v>20000</v>
      </c>
      <c r="F214" s="83">
        <f t="shared" si="20"/>
        <v>0</v>
      </c>
      <c r="G214" s="50">
        <f t="shared" si="18"/>
        <v>70000</v>
      </c>
      <c r="H214" s="10"/>
      <c r="I214" s="10"/>
      <c r="J214" s="10"/>
      <c r="K214" s="10"/>
      <c r="L214" s="10"/>
      <c r="M214" s="9"/>
    </row>
    <row r="215" spans="3:14" s="30" customFormat="1" ht="22.5" customHeight="1" x14ac:dyDescent="0.35">
      <c r="C215" s="85" t="s">
        <v>560</v>
      </c>
      <c r="D215" s="84">
        <f>SUM(D208:D214)</f>
        <v>1112999.9999999998</v>
      </c>
      <c r="E215" s="84">
        <f>SUM(E208:E214)</f>
        <v>288999.99999999994</v>
      </c>
      <c r="F215" s="84">
        <f>SUM(F208:F214)</f>
        <v>0</v>
      </c>
      <c r="G215" s="86">
        <f t="shared" si="18"/>
        <v>1401999.9999999998</v>
      </c>
      <c r="H215" s="10"/>
      <c r="I215" s="10"/>
      <c r="J215" s="10"/>
      <c r="K215" s="10"/>
      <c r="L215" s="10"/>
      <c r="M215" s="9"/>
    </row>
    <row r="216" spans="3:14" s="30" customFormat="1" ht="26.25" customHeight="1" thickBot="1" x14ac:dyDescent="0.4">
      <c r="C216" s="89" t="s">
        <v>558</v>
      </c>
      <c r="D216" s="54">
        <f>D215*0.07</f>
        <v>77909.999999999985</v>
      </c>
      <c r="E216" s="54">
        <f t="shared" ref="E216:G216" si="21">E215*0.07</f>
        <v>20229.999999999996</v>
      </c>
      <c r="F216" s="54">
        <f t="shared" si="21"/>
        <v>0</v>
      </c>
      <c r="G216" s="90">
        <f t="shared" si="21"/>
        <v>98140</v>
      </c>
      <c r="H216" s="17"/>
      <c r="I216" s="17"/>
      <c r="J216" s="17"/>
      <c r="K216" s="17"/>
      <c r="L216" s="31"/>
      <c r="M216" s="28"/>
    </row>
    <row r="217" spans="3:14" s="30" customFormat="1" ht="23.25" customHeight="1" thickBot="1" x14ac:dyDescent="0.4">
      <c r="C217" s="87" t="s">
        <v>559</v>
      </c>
      <c r="D217" s="88">
        <f>SUM(D215:D216)</f>
        <v>1190909.9999999998</v>
      </c>
      <c r="E217" s="88">
        <f t="shared" ref="E217:G217" si="22">SUM(E215:E216)</f>
        <v>309229.99999999994</v>
      </c>
      <c r="F217" s="88">
        <f t="shared" si="22"/>
        <v>0</v>
      </c>
      <c r="G217" s="53">
        <f t="shared" si="22"/>
        <v>1500139.9999999998</v>
      </c>
      <c r="H217" s="17"/>
      <c r="I217" s="17"/>
      <c r="J217" s="17"/>
      <c r="K217" s="17"/>
      <c r="L217" s="31"/>
      <c r="M217" s="28"/>
    </row>
    <row r="218" spans="3:14" ht="15.75" customHeight="1" x14ac:dyDescent="0.35">
      <c r="L218" s="32"/>
    </row>
    <row r="219" spans="3:14" ht="15.75" customHeight="1" x14ac:dyDescent="0.35">
      <c r="H219" s="22"/>
      <c r="I219" s="22"/>
      <c r="L219" s="32"/>
    </row>
    <row r="220" spans="3:14" ht="15.75" customHeight="1" x14ac:dyDescent="0.35">
      <c r="H220" s="22"/>
      <c r="I220" s="22"/>
      <c r="L220" s="30"/>
    </row>
    <row r="221" spans="3:14" ht="40.5" customHeight="1" x14ac:dyDescent="0.35">
      <c r="H221" s="22"/>
      <c r="I221" s="22"/>
      <c r="L221" s="33"/>
    </row>
    <row r="222" spans="3:14" ht="24.75" customHeight="1" x14ac:dyDescent="0.35">
      <c r="H222" s="22"/>
      <c r="I222" s="22"/>
      <c r="L222" s="33"/>
    </row>
    <row r="223" spans="3:14" ht="41.25" customHeight="1" x14ac:dyDescent="0.35">
      <c r="H223" s="5"/>
      <c r="I223" s="22"/>
      <c r="L223" s="33"/>
    </row>
    <row r="224" spans="3:14" ht="51.75" customHeight="1" x14ac:dyDescent="0.35">
      <c r="H224" s="5"/>
      <c r="I224" s="22"/>
      <c r="L224" s="33"/>
      <c r="N224" s="26"/>
    </row>
    <row r="225" spans="3:14" ht="42" customHeight="1" x14ac:dyDescent="0.35">
      <c r="H225" s="22"/>
      <c r="I225" s="22"/>
      <c r="L225" s="33"/>
      <c r="N225" s="26"/>
    </row>
    <row r="226" spans="3:14" s="28" customFormat="1" ht="42" customHeight="1" x14ac:dyDescent="0.35">
      <c r="C226" s="26"/>
      <c r="G226" s="26"/>
      <c r="H226" s="30"/>
      <c r="I226" s="22"/>
      <c r="J226" s="26"/>
      <c r="K226" s="26"/>
      <c r="L226" s="33"/>
      <c r="M226" s="26"/>
    </row>
    <row r="227" spans="3:14" s="28" customFormat="1" ht="42" customHeight="1" x14ac:dyDescent="0.35">
      <c r="C227" s="26"/>
      <c r="G227" s="26"/>
      <c r="H227" s="26"/>
      <c r="I227" s="22"/>
      <c r="J227" s="26"/>
      <c r="K227" s="26"/>
      <c r="L227" s="26"/>
      <c r="M227" s="26"/>
    </row>
    <row r="228" spans="3:14" s="28" customFormat="1" ht="63.75" customHeight="1" x14ac:dyDescent="0.35">
      <c r="C228" s="26"/>
      <c r="G228" s="26"/>
      <c r="H228" s="26"/>
      <c r="I228" s="32"/>
      <c r="J228" s="30"/>
      <c r="K228" s="30"/>
      <c r="L228" s="26"/>
      <c r="M228" s="26"/>
    </row>
    <row r="229" spans="3:14" s="28" customFormat="1" ht="42" customHeight="1" x14ac:dyDescent="0.35">
      <c r="C229" s="26"/>
      <c r="G229" s="26"/>
      <c r="H229" s="26"/>
      <c r="I229" s="26"/>
      <c r="J229" s="26"/>
      <c r="K229" s="26"/>
      <c r="L229" s="26"/>
      <c r="M229" s="32"/>
    </row>
    <row r="230" spans="3:14" ht="23.25" customHeight="1" x14ac:dyDescent="0.35">
      <c r="N230" s="26"/>
    </row>
    <row r="231" spans="3:14" ht="27.75" customHeight="1" x14ac:dyDescent="0.35">
      <c r="L231" s="30"/>
      <c r="N231" s="26"/>
    </row>
    <row r="232" spans="3:14" ht="55.5" customHeight="1" x14ac:dyDescent="0.35">
      <c r="N232" s="26"/>
    </row>
    <row r="233" spans="3:14" ht="57.75" customHeight="1" x14ac:dyDescent="0.35">
      <c r="M233" s="30"/>
      <c r="N233" s="26"/>
    </row>
    <row r="234" spans="3:14" ht="21.75" customHeight="1" x14ac:dyDescent="0.35">
      <c r="N234" s="26"/>
    </row>
    <row r="235" spans="3:14" ht="49.5" customHeight="1" x14ac:dyDescent="0.35">
      <c r="N235" s="26"/>
    </row>
    <row r="236" spans="3:14" ht="28.5" customHeight="1" x14ac:dyDescent="0.35">
      <c r="N236" s="26"/>
    </row>
    <row r="237" spans="3:14" ht="28.5" customHeight="1" x14ac:dyDescent="0.35">
      <c r="N237" s="26"/>
    </row>
    <row r="238" spans="3:14" ht="28.5" customHeight="1" x14ac:dyDescent="0.35">
      <c r="N238" s="26"/>
    </row>
    <row r="239" spans="3:14" ht="23.25" customHeight="1" x14ac:dyDescent="0.35">
      <c r="N239" s="32"/>
    </row>
    <row r="240" spans="3:14" ht="43.5" customHeight="1" x14ac:dyDescent="0.35">
      <c r="N240" s="32"/>
    </row>
    <row r="241" spans="3:14" ht="55.5" customHeight="1" x14ac:dyDescent="0.35">
      <c r="N241" s="26"/>
    </row>
    <row r="242" spans="3:14" ht="42.75" customHeight="1" x14ac:dyDescent="0.35">
      <c r="N242" s="32"/>
    </row>
    <row r="243" spans="3:14" ht="21.75" customHeight="1" x14ac:dyDescent="0.35">
      <c r="N243" s="32"/>
    </row>
    <row r="244" spans="3:14" ht="21.75" customHeight="1" x14ac:dyDescent="0.35">
      <c r="N244" s="32"/>
    </row>
    <row r="245" spans="3:14" s="30" customFormat="1" ht="23.25" customHeight="1" x14ac:dyDescent="0.35">
      <c r="C245" s="26"/>
      <c r="D245" s="28"/>
      <c r="E245" s="28"/>
      <c r="F245" s="28"/>
      <c r="G245" s="26"/>
      <c r="H245" s="26"/>
      <c r="I245" s="26"/>
      <c r="J245" s="26"/>
      <c r="K245" s="26"/>
      <c r="L245" s="26"/>
      <c r="M245" s="26"/>
    </row>
    <row r="246" spans="3:14" ht="23.25" customHeight="1" x14ac:dyDescent="0.35"/>
    <row r="247" spans="3:14" ht="21.75" customHeight="1" x14ac:dyDescent="0.35"/>
    <row r="248" spans="3:14" ht="16.5" customHeight="1" x14ac:dyDescent="0.35"/>
    <row r="249" spans="3:14" ht="29.25" customHeight="1" x14ac:dyDescent="0.35"/>
    <row r="250" spans="3:14" ht="24.75" customHeight="1" x14ac:dyDescent="0.35"/>
    <row r="251" spans="3:14" ht="33" customHeight="1" x14ac:dyDescent="0.35"/>
    <row r="253" spans="3:14" ht="15" customHeight="1" x14ac:dyDescent="0.35"/>
    <row r="254" spans="3:14" ht="25.5" customHeight="1" x14ac:dyDescent="0.3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7:G47"/>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00000000-0002-0000-0100-000001000000}"/>
    <dataValidation allowBlank="1" showInputMessage="1" showErrorMessage="1" prompt="Services contracted by an organization which follow the normal procurement processes." sqref="C20 C31 C42 C53 C65 C76 C87 C98 C110 C121 C132 C143 C155 C166 C177 C188 C211 C199" xr:uid="{00000000-0002-0000-0100-000002000000}"/>
    <dataValidation allowBlank="1" showInputMessage="1" showErrorMessage="1" prompt="Includes staff and non-staff travel paid for by the organization directly related to a project." sqref="C21 C32 C43 C54 C66 C77 C88 C99 C111 C122 C133 C144 C156 C167 C178 C189 C212 C200"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00000000-0002-0000-0100-000005000000}"/>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legacyDrawing r:id="rId2"/>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2" tint="-0.499984740745262"/>
  </sheetPr>
  <dimension ref="B1:F16"/>
  <sheetViews>
    <sheetView showGridLines="0" workbookViewId="0"/>
  </sheetViews>
  <sheetFormatPr defaultColWidth="8.90625" defaultRowHeight="14.5" x14ac:dyDescent="0.35"/>
  <cols>
    <col min="2" max="2" width="73.36328125" customWidth="1"/>
  </cols>
  <sheetData>
    <row r="1" spans="2:6" ht="15" thickBot="1" x14ac:dyDescent="0.4"/>
    <row r="2" spans="2:6" ht="15" thickBot="1" x14ac:dyDescent="0.4">
      <c r="B2" s="92" t="s">
        <v>28</v>
      </c>
      <c r="C2" s="1"/>
      <c r="D2" s="1"/>
      <c r="E2" s="1"/>
      <c r="F2" s="1"/>
    </row>
    <row r="3" spans="2:6" x14ac:dyDescent="0.35">
      <c r="B3" s="93"/>
    </row>
    <row r="4" spans="2:6" ht="30.75" customHeight="1" x14ac:dyDescent="0.35">
      <c r="B4" s="94" t="s">
        <v>21</v>
      </c>
    </row>
    <row r="5" spans="2:6" ht="30.75" customHeight="1" x14ac:dyDescent="0.35">
      <c r="B5" s="94"/>
    </row>
    <row r="6" spans="2:6" ht="58" x14ac:dyDescent="0.35">
      <c r="B6" s="94" t="s">
        <v>22</v>
      </c>
    </row>
    <row r="7" spans="2:6" x14ac:dyDescent="0.35">
      <c r="B7" s="94"/>
    </row>
    <row r="8" spans="2:6" ht="58" x14ac:dyDescent="0.35">
      <c r="B8" s="94" t="s">
        <v>23</v>
      </c>
    </row>
    <row r="9" spans="2:6" x14ac:dyDescent="0.35">
      <c r="B9" s="94"/>
    </row>
    <row r="10" spans="2:6" ht="58" x14ac:dyDescent="0.35">
      <c r="B10" s="94" t="s">
        <v>24</v>
      </c>
    </row>
    <row r="11" spans="2:6" x14ac:dyDescent="0.35">
      <c r="B11" s="94"/>
    </row>
    <row r="12" spans="2:6" ht="29" x14ac:dyDescent="0.35">
      <c r="B12" s="94" t="s">
        <v>25</v>
      </c>
    </row>
    <row r="13" spans="2:6" x14ac:dyDescent="0.35">
      <c r="B13" s="94"/>
    </row>
    <row r="14" spans="2:6" ht="58" x14ac:dyDescent="0.35">
      <c r="B14" s="94" t="s">
        <v>26</v>
      </c>
    </row>
    <row r="15" spans="2:6" x14ac:dyDescent="0.35">
      <c r="B15" s="94"/>
    </row>
    <row r="16" spans="2:6" ht="44" thickBot="1" x14ac:dyDescent="0.4">
      <c r="B16" s="95"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2" tint="-0.499984740745262"/>
  </sheetPr>
  <dimension ref="B1:D47"/>
  <sheetViews>
    <sheetView showGridLines="0" showZeros="0" zoomScale="115" zoomScaleNormal="115" zoomScaleSheetLayoutView="70" workbookViewId="0">
      <selection activeCell="B2" sqref="B2:D3"/>
    </sheetView>
  </sheetViews>
  <sheetFormatPr defaultColWidth="8.90625" defaultRowHeight="14.5" x14ac:dyDescent="0.35"/>
  <cols>
    <col min="2" max="2" width="61.90625" customWidth="1"/>
    <col min="4" max="4" width="17.90625" customWidth="1"/>
  </cols>
  <sheetData>
    <row r="1" spans="2:4" ht="15" thickBot="1" x14ac:dyDescent="0.4"/>
    <row r="2" spans="2:4" x14ac:dyDescent="0.35">
      <c r="B2" s="401" t="s">
        <v>566</v>
      </c>
      <c r="C2" s="402"/>
      <c r="D2" s="403"/>
    </row>
    <row r="3" spans="2:4" ht="15" thickBot="1" x14ac:dyDescent="0.4">
      <c r="B3" s="404"/>
      <c r="C3" s="405"/>
      <c r="D3" s="406"/>
    </row>
    <row r="4" spans="2:4" ht="15" thickBot="1" x14ac:dyDescent="0.4"/>
    <row r="5" spans="2:4" x14ac:dyDescent="0.35">
      <c r="B5" s="412" t="s">
        <v>187</v>
      </c>
      <c r="C5" s="413"/>
      <c r="D5" s="414"/>
    </row>
    <row r="6" spans="2:4" ht="15" thickBot="1" x14ac:dyDescent="0.4">
      <c r="B6" s="409"/>
      <c r="C6" s="410"/>
      <c r="D6" s="411"/>
    </row>
    <row r="7" spans="2:4" x14ac:dyDescent="0.35">
      <c r="B7" s="62" t="s">
        <v>197</v>
      </c>
      <c r="C7" s="407">
        <f>SUM('1) Budget Table'!D24:F24,'1) Budget Table'!D34:F34,'1) Budget Table'!D44:F44,'1) Budget Table'!D54:F54)</f>
        <v>450000</v>
      </c>
      <c r="D7" s="408"/>
    </row>
    <row r="8" spans="2:4" x14ac:dyDescent="0.35">
      <c r="B8" s="62" t="s">
        <v>544</v>
      </c>
      <c r="C8" s="415">
        <f>SUM(D10:D14)</f>
        <v>450000</v>
      </c>
      <c r="D8" s="416"/>
    </row>
    <row r="9" spans="2:4" x14ac:dyDescent="0.35">
      <c r="B9" s="63" t="s">
        <v>538</v>
      </c>
      <c r="C9" s="64" t="s">
        <v>539</v>
      </c>
      <c r="D9" s="65" t="s">
        <v>540</v>
      </c>
    </row>
    <row r="10" spans="2:4" ht="35.15" customHeight="1" x14ac:dyDescent="0.35">
      <c r="B10" s="78" t="s">
        <v>476</v>
      </c>
      <c r="C10" s="67">
        <v>0.2</v>
      </c>
      <c r="D10" s="68">
        <f>$C$7*C10</f>
        <v>90000</v>
      </c>
    </row>
    <row r="11" spans="2:4" ht="35.15" customHeight="1" x14ac:dyDescent="0.35">
      <c r="B11" s="78" t="s">
        <v>480</v>
      </c>
      <c r="C11" s="67">
        <v>0.2</v>
      </c>
      <c r="D11" s="68">
        <f>C7*C11</f>
        <v>90000</v>
      </c>
    </row>
    <row r="12" spans="2:4" ht="35.15" customHeight="1" x14ac:dyDescent="0.35">
      <c r="B12" s="79" t="s">
        <v>488</v>
      </c>
      <c r="C12" s="67">
        <v>0.2</v>
      </c>
      <c r="D12" s="68">
        <f>C7*C12</f>
        <v>90000</v>
      </c>
    </row>
    <row r="13" spans="2:4" ht="35.15" customHeight="1" x14ac:dyDescent="0.35">
      <c r="B13" s="79" t="s">
        <v>496</v>
      </c>
      <c r="C13" s="67">
        <v>0.2</v>
      </c>
      <c r="D13" s="68">
        <f>C7*C13</f>
        <v>90000</v>
      </c>
    </row>
    <row r="14" spans="2:4" ht="35.15" customHeight="1" thickBot="1" x14ac:dyDescent="0.4">
      <c r="B14" s="80" t="s">
        <v>498</v>
      </c>
      <c r="C14" s="67">
        <v>0.2</v>
      </c>
      <c r="D14" s="72">
        <f>C7*C14</f>
        <v>90000</v>
      </c>
    </row>
    <row r="15" spans="2:4" ht="15" thickBot="1" x14ac:dyDescent="0.4"/>
    <row r="16" spans="2:4" x14ac:dyDescent="0.35">
      <c r="B16" s="412" t="s">
        <v>541</v>
      </c>
      <c r="C16" s="413"/>
      <c r="D16" s="414"/>
    </row>
    <row r="17" spans="2:4" ht="15" thickBot="1" x14ac:dyDescent="0.4">
      <c r="B17" s="417"/>
      <c r="C17" s="418"/>
      <c r="D17" s="419"/>
    </row>
    <row r="18" spans="2:4" x14ac:dyDescent="0.35">
      <c r="B18" s="62" t="s">
        <v>197</v>
      </c>
      <c r="C18" s="407">
        <f>SUM('1) Budget Table'!D66:F66,'1) Budget Table'!D76:F76,'1) Budget Table'!D86:F86,'1) Budget Table'!D96:F96)</f>
        <v>165000</v>
      </c>
      <c r="D18" s="408"/>
    </row>
    <row r="19" spans="2:4" x14ac:dyDescent="0.35">
      <c r="B19" s="62" t="s">
        <v>544</v>
      </c>
      <c r="C19" s="415">
        <f>SUM(D21:D25)</f>
        <v>165000</v>
      </c>
      <c r="D19" s="416"/>
    </row>
    <row r="20" spans="2:4" x14ac:dyDescent="0.35">
      <c r="B20" s="63" t="s">
        <v>538</v>
      </c>
      <c r="C20" s="64" t="s">
        <v>539</v>
      </c>
      <c r="D20" s="65" t="s">
        <v>540</v>
      </c>
    </row>
    <row r="21" spans="2:4" ht="35.15" customHeight="1" x14ac:dyDescent="0.35">
      <c r="B21" s="66" t="s">
        <v>486</v>
      </c>
      <c r="C21" s="67">
        <v>0.2</v>
      </c>
      <c r="D21" s="68">
        <f>$C$18*C21</f>
        <v>33000</v>
      </c>
    </row>
    <row r="22" spans="2:4" ht="35.15" customHeight="1" x14ac:dyDescent="0.35">
      <c r="B22" s="69" t="s">
        <v>480</v>
      </c>
      <c r="C22" s="67">
        <v>0.2</v>
      </c>
      <c r="D22" s="68">
        <f>$C$18*C22</f>
        <v>33000</v>
      </c>
    </row>
    <row r="23" spans="2:4" ht="35.15" customHeight="1" x14ac:dyDescent="0.35">
      <c r="B23" s="70" t="s">
        <v>478</v>
      </c>
      <c r="C23" s="67">
        <v>0.2</v>
      </c>
      <c r="D23" s="68">
        <f>$C$18*C23</f>
        <v>33000</v>
      </c>
    </row>
    <row r="24" spans="2:4" ht="35.15" customHeight="1" x14ac:dyDescent="0.35">
      <c r="B24" s="70" t="s">
        <v>496</v>
      </c>
      <c r="C24" s="67">
        <v>0.2</v>
      </c>
      <c r="D24" s="68">
        <f>$C$18*C24</f>
        <v>33000</v>
      </c>
    </row>
    <row r="25" spans="2:4" ht="35.15" customHeight="1" thickBot="1" x14ac:dyDescent="0.4">
      <c r="B25" s="71" t="s">
        <v>498</v>
      </c>
      <c r="C25" s="67">
        <v>0.2</v>
      </c>
      <c r="D25" s="68">
        <f>$C$18*C25</f>
        <v>33000</v>
      </c>
    </row>
    <row r="26" spans="2:4" ht="15" thickBot="1" x14ac:dyDescent="0.4"/>
    <row r="27" spans="2:4" x14ac:dyDescent="0.35">
      <c r="B27" s="412" t="s">
        <v>542</v>
      </c>
      <c r="C27" s="413"/>
      <c r="D27" s="414"/>
    </row>
    <row r="28" spans="2:4" ht="15" thickBot="1" x14ac:dyDescent="0.4">
      <c r="B28" s="409"/>
      <c r="C28" s="410"/>
      <c r="D28" s="411"/>
    </row>
    <row r="29" spans="2:4" x14ac:dyDescent="0.35">
      <c r="B29" s="62" t="s">
        <v>197</v>
      </c>
      <c r="C29" s="407">
        <f>SUM('1) Budget Table'!D108:F108,'1) Budget Table'!D118:F118,'1) Budget Table'!D128:F128,'1) Budget Table'!D138:F138)</f>
        <v>70000</v>
      </c>
      <c r="D29" s="408"/>
    </row>
    <row r="30" spans="2:4" x14ac:dyDescent="0.35">
      <c r="B30" s="62" t="s">
        <v>544</v>
      </c>
      <c r="C30" s="415">
        <f>SUM(D32:D36)</f>
        <v>70000</v>
      </c>
      <c r="D30" s="416"/>
    </row>
    <row r="31" spans="2:4" x14ac:dyDescent="0.35">
      <c r="B31" s="63" t="s">
        <v>538</v>
      </c>
      <c r="C31" s="64" t="s">
        <v>539</v>
      </c>
      <c r="D31" s="65" t="s">
        <v>540</v>
      </c>
    </row>
    <row r="32" spans="2:4" ht="35.15" customHeight="1" x14ac:dyDescent="0.35">
      <c r="B32" s="66" t="s">
        <v>212</v>
      </c>
      <c r="C32" s="67">
        <v>0.4</v>
      </c>
      <c r="D32" s="68">
        <f>$C$29*C32</f>
        <v>28000</v>
      </c>
    </row>
    <row r="33" spans="2:4" ht="35.15" customHeight="1" x14ac:dyDescent="0.35">
      <c r="B33" s="69" t="s">
        <v>276</v>
      </c>
      <c r="C33" s="67">
        <v>0.4</v>
      </c>
      <c r="D33" s="68">
        <f>$C$29*C33</f>
        <v>28000</v>
      </c>
    </row>
    <row r="34" spans="2:4" ht="35.15" customHeight="1" x14ac:dyDescent="0.35">
      <c r="B34" s="70" t="s">
        <v>486</v>
      </c>
      <c r="C34" s="67">
        <v>0.2</v>
      </c>
      <c r="D34" s="68">
        <f>$C$29*C34</f>
        <v>14000</v>
      </c>
    </row>
    <row r="35" spans="2:4" ht="35.15" customHeight="1" x14ac:dyDescent="0.35">
      <c r="B35" s="70"/>
      <c r="C35" s="67"/>
      <c r="D35" s="68">
        <f>$C$29*C35</f>
        <v>0</v>
      </c>
    </row>
    <row r="36" spans="2:4" ht="35.15" customHeight="1" thickBot="1" x14ac:dyDescent="0.4">
      <c r="B36" s="71"/>
      <c r="C36" s="67"/>
      <c r="D36" s="68">
        <f>$C$29*C36</f>
        <v>0</v>
      </c>
    </row>
    <row r="37" spans="2:4" ht="15" thickBot="1" x14ac:dyDescent="0.4"/>
    <row r="38" spans="2:4" x14ac:dyDescent="0.35">
      <c r="B38" s="412" t="s">
        <v>543</v>
      </c>
      <c r="C38" s="413"/>
      <c r="D38" s="414"/>
    </row>
    <row r="39" spans="2:4" ht="15" thickBot="1" x14ac:dyDescent="0.4">
      <c r="B39" s="409"/>
      <c r="C39" s="410"/>
      <c r="D39" s="411"/>
    </row>
    <row r="40" spans="2:4" x14ac:dyDescent="0.35">
      <c r="B40" s="62" t="s">
        <v>197</v>
      </c>
      <c r="C40" s="407">
        <f>SUM('1) Budget Table'!D150:F150,'1) Budget Table'!D160:F160,'1) Budget Table'!D170:F170,'1) Budget Table'!D180:F180)</f>
        <v>194000</v>
      </c>
      <c r="D40" s="408"/>
    </row>
    <row r="41" spans="2:4" x14ac:dyDescent="0.35">
      <c r="B41" s="62" t="s">
        <v>544</v>
      </c>
      <c r="C41" s="415">
        <f>SUM(D43:D47)</f>
        <v>0</v>
      </c>
      <c r="D41" s="416"/>
    </row>
    <row r="42" spans="2:4" x14ac:dyDescent="0.35">
      <c r="B42" s="63" t="s">
        <v>538</v>
      </c>
      <c r="C42" s="64" t="s">
        <v>539</v>
      </c>
      <c r="D42" s="65" t="s">
        <v>540</v>
      </c>
    </row>
    <row r="43" spans="2:4" ht="35.15" customHeight="1" x14ac:dyDescent="0.35">
      <c r="B43" s="66"/>
      <c r="C43" s="67"/>
      <c r="D43" s="68">
        <f>$C$40*C43</f>
        <v>0</v>
      </c>
    </row>
    <row r="44" spans="2:4" ht="35.15" customHeight="1" x14ac:dyDescent="0.35">
      <c r="B44" s="69"/>
      <c r="C44" s="67"/>
      <c r="D44" s="68">
        <f>$C$40*C44</f>
        <v>0</v>
      </c>
    </row>
    <row r="45" spans="2:4" ht="35.15" customHeight="1" x14ac:dyDescent="0.35">
      <c r="B45" s="70"/>
      <c r="C45" s="67"/>
      <c r="D45" s="68">
        <f>$C$40*C45</f>
        <v>0</v>
      </c>
    </row>
    <row r="46" spans="2:4" ht="35.15" customHeight="1" x14ac:dyDescent="0.35">
      <c r="B46" s="70"/>
      <c r="C46" s="67"/>
      <c r="D46" s="68">
        <f>$C$40*C46</f>
        <v>0</v>
      </c>
    </row>
    <row r="47" spans="2:4" ht="35.15" customHeight="1" thickBot="1" x14ac:dyDescent="0.4">
      <c r="B47" s="71"/>
      <c r="C47" s="67"/>
      <c r="D47" s="72">
        <f>$C$40*C47</f>
        <v>0</v>
      </c>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tint="-0.499984740745262"/>
  </sheetPr>
  <dimension ref="B1:G25"/>
  <sheetViews>
    <sheetView showGridLines="0" zoomScale="80" zoomScaleNormal="80" workbookViewId="0">
      <selection activeCell="B2" sqref="B2:F3"/>
    </sheetView>
  </sheetViews>
  <sheetFormatPr defaultColWidth="8.90625" defaultRowHeight="14.5" x14ac:dyDescent="0.35"/>
  <cols>
    <col min="1" max="1" width="12.453125" customWidth="1"/>
    <col min="2" max="2" width="20.453125" customWidth="1"/>
    <col min="3" max="5" width="25.453125" customWidth="1"/>
    <col min="6" max="6" width="24.453125" customWidth="1"/>
    <col min="7" max="7" width="18.453125" customWidth="1"/>
    <col min="8" max="8" width="21.6328125" customWidth="1"/>
    <col min="9" max="10" width="15.90625" bestFit="1" customWidth="1"/>
    <col min="11" max="11" width="11.08984375" bestFit="1" customWidth="1"/>
  </cols>
  <sheetData>
    <row r="1" spans="2:6" ht="15" thickBot="1" x14ac:dyDescent="0.4"/>
    <row r="2" spans="2:6" s="55" customFormat="1" ht="15.5" x14ac:dyDescent="0.35">
      <c r="B2" s="423" t="s">
        <v>66</v>
      </c>
      <c r="C2" s="424"/>
      <c r="D2" s="424"/>
      <c r="E2" s="424"/>
      <c r="F2" s="425"/>
    </row>
    <row r="3" spans="2:6" s="55" customFormat="1" ht="16" thickBot="1" x14ac:dyDescent="0.4">
      <c r="B3" s="426"/>
      <c r="C3" s="427"/>
      <c r="D3" s="427"/>
      <c r="E3" s="427"/>
      <c r="F3" s="428"/>
    </row>
    <row r="4" spans="2:6" s="55" customFormat="1" ht="16" thickBot="1" x14ac:dyDescent="0.4"/>
    <row r="5" spans="2:6" s="55" customFormat="1" ht="16" thickBot="1" x14ac:dyDescent="0.4">
      <c r="B5" s="389" t="s">
        <v>19</v>
      </c>
      <c r="C5" s="390"/>
      <c r="D5" s="390"/>
      <c r="E5" s="390"/>
      <c r="F5" s="391"/>
    </row>
    <row r="6" spans="2:6" s="55" customFormat="1" ht="15.5" x14ac:dyDescent="0.35">
      <c r="B6" s="104"/>
      <c r="C6" s="100" t="s">
        <v>33</v>
      </c>
      <c r="D6" s="100" t="s">
        <v>178</v>
      </c>
      <c r="E6" s="100" t="s">
        <v>179</v>
      </c>
      <c r="F6" s="381" t="s">
        <v>19</v>
      </c>
    </row>
    <row r="7" spans="2:6" s="55" customFormat="1" ht="15.5" x14ac:dyDescent="0.35">
      <c r="B7" s="104"/>
      <c r="C7" s="99" t="str">
        <f>'1) Budget Table'!D13</f>
        <v>UNDP</v>
      </c>
      <c r="D7" s="99" t="str">
        <f>'1) Budget Table'!E13</f>
        <v>UN OHCHR</v>
      </c>
      <c r="E7" s="99">
        <f>'1) Budget Table'!F13</f>
        <v>0</v>
      </c>
      <c r="F7" s="382"/>
    </row>
    <row r="8" spans="2:6" s="55" customFormat="1" ht="31" x14ac:dyDescent="0.35">
      <c r="B8" s="96" t="s">
        <v>10</v>
      </c>
      <c r="C8" s="105">
        <f>'2) By Category'!D208</f>
        <v>370000</v>
      </c>
      <c r="D8" s="105">
        <f>'2) By Category'!E208</f>
        <v>45000</v>
      </c>
      <c r="E8" s="105">
        <f>'2) By Category'!F208</f>
        <v>0</v>
      </c>
      <c r="F8" s="101">
        <f t="shared" ref="F8:F15" si="0">SUM(C8:E8)</f>
        <v>415000</v>
      </c>
    </row>
    <row r="9" spans="2:6" s="55" customFormat="1" ht="46.5" x14ac:dyDescent="0.35">
      <c r="B9" s="96" t="s">
        <v>11</v>
      </c>
      <c r="C9" s="105">
        <f>'2) By Category'!D209</f>
        <v>158756.75675675669</v>
      </c>
      <c r="D9" s="105">
        <f>'2) By Category'!E209</f>
        <v>39405.405405405385</v>
      </c>
      <c r="E9" s="105">
        <f>'2) By Category'!F209</f>
        <v>0</v>
      </c>
      <c r="F9" s="102">
        <f t="shared" si="0"/>
        <v>198162.16216216207</v>
      </c>
    </row>
    <row r="10" spans="2:6" s="55" customFormat="1" ht="62" x14ac:dyDescent="0.35">
      <c r="B10" s="96" t="s">
        <v>12</v>
      </c>
      <c r="C10" s="105">
        <f>'2) By Category'!D210</f>
        <v>67324.324324324334</v>
      </c>
      <c r="D10" s="105">
        <f>'2) By Category'!E210</f>
        <v>10459.459459459462</v>
      </c>
      <c r="E10" s="105">
        <f>'2) By Category'!F210</f>
        <v>0</v>
      </c>
      <c r="F10" s="102">
        <f t="shared" si="0"/>
        <v>77783.783783783801</v>
      </c>
    </row>
    <row r="11" spans="2:6" s="55" customFormat="1" ht="31" x14ac:dyDescent="0.35">
      <c r="B11" s="98" t="s">
        <v>13</v>
      </c>
      <c r="C11" s="105">
        <f>'2) By Category'!D211</f>
        <v>305837.83783783769</v>
      </c>
      <c r="D11" s="105">
        <f>'2) By Category'!E211</f>
        <v>111270.27027027022</v>
      </c>
      <c r="E11" s="105">
        <f>'2) By Category'!F211</f>
        <v>0</v>
      </c>
      <c r="F11" s="102">
        <f t="shared" si="0"/>
        <v>417108.10810810793</v>
      </c>
    </row>
    <row r="12" spans="2:6" s="55" customFormat="1" ht="15.5" x14ac:dyDescent="0.35">
      <c r="B12" s="96" t="s">
        <v>18</v>
      </c>
      <c r="C12" s="105">
        <f>'2) By Category'!D212</f>
        <v>161081.08108108101</v>
      </c>
      <c r="D12" s="105">
        <f>'2) By Category'!E212</f>
        <v>62864.86486486483</v>
      </c>
      <c r="E12" s="105">
        <f>'2) By Category'!F212</f>
        <v>0</v>
      </c>
      <c r="F12" s="102">
        <f t="shared" si="0"/>
        <v>223945.94594594583</v>
      </c>
    </row>
    <row r="13" spans="2:6" s="55" customFormat="1" ht="46.5" x14ac:dyDescent="0.35">
      <c r="B13" s="96" t="s">
        <v>14</v>
      </c>
      <c r="C13" s="105">
        <f>'2) By Category'!D213</f>
        <v>0</v>
      </c>
      <c r="D13" s="105">
        <f>'2) By Category'!E213</f>
        <v>0</v>
      </c>
      <c r="E13" s="105">
        <f>'2) By Category'!F213</f>
        <v>0</v>
      </c>
      <c r="F13" s="102">
        <f t="shared" si="0"/>
        <v>0</v>
      </c>
    </row>
    <row r="14" spans="2:6" s="55" customFormat="1" ht="31.5" thickBot="1" x14ac:dyDescent="0.4">
      <c r="B14" s="97" t="s">
        <v>183</v>
      </c>
      <c r="C14" s="106">
        <f>'2) By Category'!D214</f>
        <v>50000</v>
      </c>
      <c r="D14" s="106">
        <f>'2) By Category'!E214</f>
        <v>20000</v>
      </c>
      <c r="E14" s="106">
        <f>'2) By Category'!F214</f>
        <v>0</v>
      </c>
      <c r="F14" s="103">
        <f t="shared" si="0"/>
        <v>70000</v>
      </c>
    </row>
    <row r="15" spans="2:6" s="55" customFormat="1" ht="30" customHeight="1" x14ac:dyDescent="0.35">
      <c r="B15" s="109" t="s">
        <v>567</v>
      </c>
      <c r="C15" s="110">
        <f>SUM(C8:C14)</f>
        <v>1112999.9999999998</v>
      </c>
      <c r="D15" s="110">
        <f>SUM(D8:D14)</f>
        <v>288999.99999999994</v>
      </c>
      <c r="E15" s="110">
        <f>SUM(E8:E14)</f>
        <v>0</v>
      </c>
      <c r="F15" s="111">
        <f t="shared" si="0"/>
        <v>1401999.9999999998</v>
      </c>
    </row>
    <row r="16" spans="2:6" s="107" customFormat="1" ht="19.5" customHeight="1" x14ac:dyDescent="0.35">
      <c r="B16" s="108" t="s">
        <v>558</v>
      </c>
      <c r="C16" s="112">
        <f>C15*0.07</f>
        <v>77909.999999999985</v>
      </c>
      <c r="D16" s="112">
        <f t="shared" ref="D16:F16" si="1">D15*0.07</f>
        <v>20229.999999999996</v>
      </c>
      <c r="E16" s="112">
        <f t="shared" si="1"/>
        <v>0</v>
      </c>
      <c r="F16" s="112">
        <f t="shared" si="1"/>
        <v>98140</v>
      </c>
    </row>
    <row r="17" spans="2:7" s="107" customFormat="1" ht="25.5" customHeight="1" thickBot="1" x14ac:dyDescent="0.4">
      <c r="B17" s="113" t="s">
        <v>65</v>
      </c>
      <c r="C17" s="114">
        <f>C15+C16</f>
        <v>1190909.9999999998</v>
      </c>
      <c r="D17" s="114">
        <f t="shared" ref="D17:F17" si="2">D15+D16</f>
        <v>309229.99999999994</v>
      </c>
      <c r="E17" s="114">
        <f t="shared" si="2"/>
        <v>0</v>
      </c>
      <c r="F17" s="114">
        <f t="shared" si="2"/>
        <v>1500139.9999999998</v>
      </c>
    </row>
    <row r="18" spans="2:7" s="55" customFormat="1" ht="16" thickBot="1" x14ac:dyDescent="0.4"/>
    <row r="19" spans="2:7" s="55" customFormat="1" ht="15.75" customHeight="1" x14ac:dyDescent="0.35">
      <c r="B19" s="420" t="s">
        <v>29</v>
      </c>
      <c r="C19" s="421"/>
      <c r="D19" s="421"/>
      <c r="E19" s="421"/>
      <c r="F19" s="422"/>
      <c r="G19" s="122"/>
    </row>
    <row r="20" spans="2:7" ht="15.5" x14ac:dyDescent="0.35">
      <c r="B20" s="13"/>
      <c r="C20" s="11" t="s">
        <v>180</v>
      </c>
      <c r="D20" s="11" t="s">
        <v>181</v>
      </c>
      <c r="E20" s="11" t="s">
        <v>182</v>
      </c>
      <c r="F20" s="119" t="s">
        <v>559</v>
      </c>
      <c r="G20" s="14" t="s">
        <v>31</v>
      </c>
    </row>
    <row r="21" spans="2:7" ht="15.5" x14ac:dyDescent="0.35">
      <c r="B21" s="13"/>
      <c r="C21" s="11" t="str">
        <f>'1) Budget Table'!D13</f>
        <v>UNDP</v>
      </c>
      <c r="D21" s="11" t="str">
        <f>'1) Budget Table'!E13</f>
        <v>UN OHCHR</v>
      </c>
      <c r="E21" s="11">
        <f>'1) Budget Table'!F13</f>
        <v>0</v>
      </c>
      <c r="F21" s="119"/>
      <c r="G21" s="14"/>
    </row>
    <row r="22" spans="2:7" ht="23.25" customHeight="1" x14ac:dyDescent="0.35">
      <c r="B22" s="12" t="s">
        <v>30</v>
      </c>
      <c r="C22" s="117">
        <f>'1) Budget Table'!D206</f>
        <v>393000.30000000005</v>
      </c>
      <c r="D22" s="117">
        <f>'1) Budget Table'!E206</f>
        <v>102045.90000000001</v>
      </c>
      <c r="E22" s="117">
        <f>'1) Budget Table'!F206</f>
        <v>0</v>
      </c>
      <c r="F22" s="120">
        <f>'1) Budget Table'!G206</f>
        <v>495046.20000000007</v>
      </c>
      <c r="G22" s="116">
        <f>'1) Budget Table'!H206</f>
        <v>0.33</v>
      </c>
    </row>
    <row r="23" spans="2:7" ht="24.75" customHeight="1" x14ac:dyDescent="0.35">
      <c r="B23" s="12" t="s">
        <v>32</v>
      </c>
      <c r="C23" s="117">
        <f>'1) Budget Table'!D207</f>
        <v>797909.70000000007</v>
      </c>
      <c r="D23" s="117">
        <f>'1) Budget Table'!E207</f>
        <v>207184.1</v>
      </c>
      <c r="E23" s="117">
        <f>'1) Budget Table'!F207</f>
        <v>0</v>
      </c>
      <c r="F23" s="120">
        <f>'1) Budget Table'!G207</f>
        <v>1005093.8</v>
      </c>
      <c r="G23" s="3">
        <f>'1) Budget Table'!H207</f>
        <v>0.67</v>
      </c>
    </row>
    <row r="24" spans="2:7" ht="24.75" customHeight="1" x14ac:dyDescent="0.35">
      <c r="B24" s="12" t="s">
        <v>571</v>
      </c>
      <c r="C24" s="117">
        <f>'1) Budget Table'!D208</f>
        <v>0</v>
      </c>
      <c r="D24" s="117">
        <f>'1) Budget Table'!E208</f>
        <v>0</v>
      </c>
      <c r="E24" s="117">
        <f>'1) Budget Table'!F208</f>
        <v>0</v>
      </c>
      <c r="F24" s="120">
        <f>'1) Budget Table'!G208</f>
        <v>0</v>
      </c>
      <c r="G24" s="3">
        <f>'1) Budget Table'!H208</f>
        <v>0</v>
      </c>
    </row>
    <row r="25" spans="2:7" ht="16" thickBot="1" x14ac:dyDescent="0.4">
      <c r="B25" s="4" t="s">
        <v>559</v>
      </c>
      <c r="C25" s="118">
        <f>'1) Budget Table'!D209</f>
        <v>1190910</v>
      </c>
      <c r="D25" s="118">
        <f>'1) Budget Table'!E209</f>
        <v>309230</v>
      </c>
      <c r="E25" s="118">
        <f>'1) Budget Table'!F209</f>
        <v>0</v>
      </c>
      <c r="F25" s="121">
        <f>'1) Budget Table'!G209</f>
        <v>1500140</v>
      </c>
      <c r="G25" s="123"/>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2" tint="-0.499984740745262"/>
  </sheetPr>
  <dimension ref="A1:A6"/>
  <sheetViews>
    <sheetView workbookViewId="0">
      <selection activeCell="J6" sqref="J6"/>
    </sheetView>
  </sheetViews>
  <sheetFormatPr defaultColWidth="8.90625" defaultRowHeight="14.5" x14ac:dyDescent="0.35"/>
  <sheetData>
    <row r="1" spans="1:1" x14ac:dyDescent="0.35">
      <c r="A1" s="91">
        <v>0</v>
      </c>
    </row>
    <row r="2" spans="1:1" x14ac:dyDescent="0.35">
      <c r="A2" s="91">
        <v>0.2</v>
      </c>
    </row>
    <row r="3" spans="1:1" x14ac:dyDescent="0.35">
      <c r="A3" s="91">
        <v>0.4</v>
      </c>
    </row>
    <row r="4" spans="1:1" x14ac:dyDescent="0.35">
      <c r="A4" s="91">
        <v>0.6</v>
      </c>
    </row>
    <row r="5" spans="1:1" x14ac:dyDescent="0.35">
      <c r="A5" s="91">
        <v>0.8</v>
      </c>
    </row>
    <row r="6" spans="1:1" x14ac:dyDescent="0.35">
      <c r="A6" s="91">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170"/>
  <sheetViews>
    <sheetView topLeftCell="A148" workbookViewId="0">
      <selection activeCell="D3" sqref="D3"/>
    </sheetView>
  </sheetViews>
  <sheetFormatPr defaultColWidth="8.90625" defaultRowHeight="14.5" x14ac:dyDescent="0.35"/>
  <sheetData>
    <row r="1" spans="1:2" x14ac:dyDescent="0.35">
      <c r="A1" s="56" t="s">
        <v>198</v>
      </c>
      <c r="B1" s="57" t="s">
        <v>199</v>
      </c>
    </row>
    <row r="2" spans="1:2" x14ac:dyDescent="0.35">
      <c r="A2" s="58" t="s">
        <v>200</v>
      </c>
      <c r="B2" s="59" t="s">
        <v>201</v>
      </c>
    </row>
    <row r="3" spans="1:2" x14ac:dyDescent="0.35">
      <c r="A3" s="58" t="s">
        <v>202</v>
      </c>
      <c r="B3" s="59" t="s">
        <v>203</v>
      </c>
    </row>
    <row r="4" spans="1:2" x14ac:dyDescent="0.35">
      <c r="A4" s="58" t="s">
        <v>204</v>
      </c>
      <c r="B4" s="59" t="s">
        <v>205</v>
      </c>
    </row>
    <row r="5" spans="1:2" x14ac:dyDescent="0.35">
      <c r="A5" s="58" t="s">
        <v>206</v>
      </c>
      <c r="B5" s="59" t="s">
        <v>207</v>
      </c>
    </row>
    <row r="6" spans="1:2" x14ac:dyDescent="0.35">
      <c r="A6" s="58" t="s">
        <v>208</v>
      </c>
      <c r="B6" s="59" t="s">
        <v>209</v>
      </c>
    </row>
    <row r="7" spans="1:2" x14ac:dyDescent="0.35">
      <c r="A7" s="58" t="s">
        <v>210</v>
      </c>
      <c r="B7" s="59" t="s">
        <v>211</v>
      </c>
    </row>
    <row r="8" spans="1:2" x14ac:dyDescent="0.35">
      <c r="A8" s="58" t="s">
        <v>212</v>
      </c>
      <c r="B8" s="59" t="s">
        <v>213</v>
      </c>
    </row>
    <row r="9" spans="1:2" x14ac:dyDescent="0.35">
      <c r="A9" s="58" t="s">
        <v>214</v>
      </c>
      <c r="B9" s="59" t="s">
        <v>215</v>
      </c>
    </row>
    <row r="10" spans="1:2" x14ac:dyDescent="0.35">
      <c r="A10" s="58" t="s">
        <v>216</v>
      </c>
      <c r="B10" s="59" t="s">
        <v>217</v>
      </c>
    </row>
    <row r="11" spans="1:2" x14ac:dyDescent="0.35">
      <c r="A11" s="58" t="s">
        <v>218</v>
      </c>
      <c r="B11" s="59" t="s">
        <v>219</v>
      </c>
    </row>
    <row r="12" spans="1:2" x14ac:dyDescent="0.35">
      <c r="A12" s="58" t="s">
        <v>220</v>
      </c>
      <c r="B12" s="59" t="s">
        <v>221</v>
      </c>
    </row>
    <row r="13" spans="1:2" x14ac:dyDescent="0.35">
      <c r="A13" s="58" t="s">
        <v>222</v>
      </c>
      <c r="B13" s="59" t="s">
        <v>223</v>
      </c>
    </row>
    <row r="14" spans="1:2" x14ac:dyDescent="0.35">
      <c r="A14" s="58" t="s">
        <v>224</v>
      </c>
      <c r="B14" s="59" t="s">
        <v>225</v>
      </c>
    </row>
    <row r="15" spans="1:2" x14ac:dyDescent="0.35">
      <c r="A15" s="58" t="s">
        <v>226</v>
      </c>
      <c r="B15" s="59" t="s">
        <v>227</v>
      </c>
    </row>
    <row r="16" spans="1:2" x14ac:dyDescent="0.35">
      <c r="A16" s="58" t="s">
        <v>228</v>
      </c>
      <c r="B16" s="59" t="s">
        <v>229</v>
      </c>
    </row>
    <row r="17" spans="1:2" x14ac:dyDescent="0.35">
      <c r="A17" s="58" t="s">
        <v>230</v>
      </c>
      <c r="B17" s="59" t="s">
        <v>231</v>
      </c>
    </row>
    <row r="18" spans="1:2" x14ac:dyDescent="0.35">
      <c r="A18" s="58" t="s">
        <v>232</v>
      </c>
      <c r="B18" s="59" t="s">
        <v>233</v>
      </c>
    </row>
    <row r="19" spans="1:2" x14ac:dyDescent="0.35">
      <c r="A19" s="58" t="s">
        <v>234</v>
      </c>
      <c r="B19" s="59" t="s">
        <v>235</v>
      </c>
    </row>
    <row r="20" spans="1:2" x14ac:dyDescent="0.35">
      <c r="A20" s="58" t="s">
        <v>236</v>
      </c>
      <c r="B20" s="59" t="s">
        <v>237</v>
      </c>
    </row>
    <row r="21" spans="1:2" x14ac:dyDescent="0.35">
      <c r="A21" s="58" t="s">
        <v>238</v>
      </c>
      <c r="B21" s="59" t="s">
        <v>239</v>
      </c>
    </row>
    <row r="22" spans="1:2" x14ac:dyDescent="0.35">
      <c r="A22" s="58" t="s">
        <v>240</v>
      </c>
      <c r="B22" s="59" t="s">
        <v>241</v>
      </c>
    </row>
    <row r="23" spans="1:2" x14ac:dyDescent="0.35">
      <c r="A23" s="58" t="s">
        <v>242</v>
      </c>
      <c r="B23" s="59" t="s">
        <v>243</v>
      </c>
    </row>
    <row r="24" spans="1:2" x14ac:dyDescent="0.35">
      <c r="A24" s="58" t="s">
        <v>244</v>
      </c>
      <c r="B24" s="59" t="s">
        <v>245</v>
      </c>
    </row>
    <row r="25" spans="1:2" x14ac:dyDescent="0.35">
      <c r="A25" s="58" t="s">
        <v>246</v>
      </c>
      <c r="B25" s="59" t="s">
        <v>247</v>
      </c>
    </row>
    <row r="26" spans="1:2" x14ac:dyDescent="0.35">
      <c r="A26" s="58" t="s">
        <v>248</v>
      </c>
      <c r="B26" s="59" t="s">
        <v>249</v>
      </c>
    </row>
    <row r="27" spans="1:2" x14ac:dyDescent="0.35">
      <c r="A27" s="58" t="s">
        <v>250</v>
      </c>
      <c r="B27" s="59" t="s">
        <v>251</v>
      </c>
    </row>
    <row r="28" spans="1:2" x14ac:dyDescent="0.35">
      <c r="A28" s="58" t="s">
        <v>252</v>
      </c>
      <c r="B28" s="59" t="s">
        <v>253</v>
      </c>
    </row>
    <row r="29" spans="1:2" x14ac:dyDescent="0.35">
      <c r="A29" s="58" t="s">
        <v>254</v>
      </c>
      <c r="B29" s="59" t="s">
        <v>255</v>
      </c>
    </row>
    <row r="30" spans="1:2" x14ac:dyDescent="0.35">
      <c r="A30" s="58" t="s">
        <v>256</v>
      </c>
      <c r="B30" s="59" t="s">
        <v>257</v>
      </c>
    </row>
    <row r="31" spans="1:2" x14ac:dyDescent="0.35">
      <c r="A31" s="58" t="s">
        <v>258</v>
      </c>
      <c r="B31" s="59" t="s">
        <v>259</v>
      </c>
    </row>
    <row r="32" spans="1:2" x14ac:dyDescent="0.35">
      <c r="A32" s="58" t="s">
        <v>260</v>
      </c>
      <c r="B32" s="59" t="s">
        <v>261</v>
      </c>
    </row>
    <row r="33" spans="1:2" x14ac:dyDescent="0.35">
      <c r="A33" s="58" t="s">
        <v>262</v>
      </c>
      <c r="B33" s="59" t="s">
        <v>263</v>
      </c>
    </row>
    <row r="34" spans="1:2" x14ac:dyDescent="0.35">
      <c r="A34" s="58" t="s">
        <v>264</v>
      </c>
      <c r="B34" s="59" t="s">
        <v>265</v>
      </c>
    </row>
    <row r="35" spans="1:2" x14ac:dyDescent="0.35">
      <c r="A35" s="58" t="s">
        <v>266</v>
      </c>
      <c r="B35" s="59" t="s">
        <v>267</v>
      </c>
    </row>
    <row r="36" spans="1:2" x14ac:dyDescent="0.35">
      <c r="A36" s="58" t="s">
        <v>268</v>
      </c>
      <c r="B36" s="59" t="s">
        <v>269</v>
      </c>
    </row>
    <row r="37" spans="1:2" x14ac:dyDescent="0.35">
      <c r="A37" s="58" t="s">
        <v>270</v>
      </c>
      <c r="B37" s="59" t="s">
        <v>271</v>
      </c>
    </row>
    <row r="38" spans="1:2" x14ac:dyDescent="0.35">
      <c r="A38" s="58" t="s">
        <v>272</v>
      </c>
      <c r="B38" s="59" t="s">
        <v>273</v>
      </c>
    </row>
    <row r="39" spans="1:2" x14ac:dyDescent="0.35">
      <c r="A39" s="58" t="s">
        <v>274</v>
      </c>
      <c r="B39" s="59" t="s">
        <v>275</v>
      </c>
    </row>
    <row r="40" spans="1:2" x14ac:dyDescent="0.35">
      <c r="A40" s="58" t="s">
        <v>276</v>
      </c>
      <c r="B40" s="59" t="s">
        <v>277</v>
      </c>
    </row>
    <row r="41" spans="1:2" x14ac:dyDescent="0.35">
      <c r="A41" s="58" t="s">
        <v>278</v>
      </c>
      <c r="B41" s="59" t="s">
        <v>279</v>
      </c>
    </row>
    <row r="42" spans="1:2" x14ac:dyDescent="0.35">
      <c r="A42" s="58" t="s">
        <v>280</v>
      </c>
      <c r="B42" s="59" t="s">
        <v>281</v>
      </c>
    </row>
    <row r="43" spans="1:2" x14ac:dyDescent="0.35">
      <c r="A43" s="58" t="s">
        <v>282</v>
      </c>
      <c r="B43" s="59" t="s">
        <v>283</v>
      </c>
    </row>
    <row r="44" spans="1:2" x14ac:dyDescent="0.35">
      <c r="A44" s="58" t="s">
        <v>284</v>
      </c>
      <c r="B44" s="59" t="s">
        <v>285</v>
      </c>
    </row>
    <row r="45" spans="1:2" x14ac:dyDescent="0.35">
      <c r="A45" s="58" t="s">
        <v>286</v>
      </c>
      <c r="B45" s="59" t="s">
        <v>287</v>
      </c>
    </row>
    <row r="46" spans="1:2" x14ac:dyDescent="0.35">
      <c r="A46" s="58" t="s">
        <v>288</v>
      </c>
      <c r="B46" s="59" t="s">
        <v>289</v>
      </c>
    </row>
    <row r="47" spans="1:2" x14ac:dyDescent="0.35">
      <c r="A47" s="58" t="s">
        <v>290</v>
      </c>
      <c r="B47" s="59" t="s">
        <v>291</v>
      </c>
    </row>
    <row r="48" spans="1:2" x14ac:dyDescent="0.35">
      <c r="A48" s="58" t="s">
        <v>292</v>
      </c>
      <c r="B48" s="59" t="s">
        <v>293</v>
      </c>
    </row>
    <row r="49" spans="1:2" x14ac:dyDescent="0.35">
      <c r="A49" s="58" t="s">
        <v>294</v>
      </c>
      <c r="B49" s="59" t="s">
        <v>295</v>
      </c>
    </row>
    <row r="50" spans="1:2" x14ac:dyDescent="0.35">
      <c r="A50" s="58" t="s">
        <v>296</v>
      </c>
      <c r="B50" s="59" t="s">
        <v>297</v>
      </c>
    </row>
    <row r="51" spans="1:2" x14ac:dyDescent="0.35">
      <c r="A51" s="58" t="s">
        <v>298</v>
      </c>
      <c r="B51" s="59" t="s">
        <v>299</v>
      </c>
    </row>
    <row r="52" spans="1:2" x14ac:dyDescent="0.35">
      <c r="A52" s="58" t="s">
        <v>300</v>
      </c>
      <c r="B52" s="59" t="s">
        <v>301</v>
      </c>
    </row>
    <row r="53" spans="1:2" x14ac:dyDescent="0.35">
      <c r="A53" s="58" t="s">
        <v>302</v>
      </c>
      <c r="B53" s="59" t="s">
        <v>303</v>
      </c>
    </row>
    <row r="54" spans="1:2" x14ac:dyDescent="0.35">
      <c r="A54" s="58" t="s">
        <v>304</v>
      </c>
      <c r="B54" s="59" t="s">
        <v>305</v>
      </c>
    </row>
    <row r="55" spans="1:2" x14ac:dyDescent="0.35">
      <c r="A55" s="58" t="s">
        <v>306</v>
      </c>
      <c r="B55" s="59" t="s">
        <v>307</v>
      </c>
    </row>
    <row r="56" spans="1:2" x14ac:dyDescent="0.35">
      <c r="A56" s="58" t="s">
        <v>308</v>
      </c>
      <c r="B56" s="59" t="s">
        <v>309</v>
      </c>
    </row>
    <row r="57" spans="1:2" x14ac:dyDescent="0.35">
      <c r="A57" s="58" t="s">
        <v>310</v>
      </c>
      <c r="B57" s="59" t="s">
        <v>311</v>
      </c>
    </row>
    <row r="58" spans="1:2" x14ac:dyDescent="0.35">
      <c r="A58" s="58" t="s">
        <v>312</v>
      </c>
      <c r="B58" s="59" t="s">
        <v>313</v>
      </c>
    </row>
    <row r="59" spans="1:2" x14ac:dyDescent="0.35">
      <c r="A59" s="58" t="s">
        <v>314</v>
      </c>
      <c r="B59" s="59" t="s">
        <v>315</v>
      </c>
    </row>
    <row r="60" spans="1:2" x14ac:dyDescent="0.35">
      <c r="A60" s="58" t="s">
        <v>316</v>
      </c>
      <c r="B60" s="59" t="s">
        <v>317</v>
      </c>
    </row>
    <row r="61" spans="1:2" x14ac:dyDescent="0.35">
      <c r="A61" s="58" t="s">
        <v>318</v>
      </c>
      <c r="B61" s="59" t="s">
        <v>319</v>
      </c>
    </row>
    <row r="62" spans="1:2" x14ac:dyDescent="0.35">
      <c r="A62" s="58" t="s">
        <v>320</v>
      </c>
      <c r="B62" s="59" t="s">
        <v>321</v>
      </c>
    </row>
    <row r="63" spans="1:2" x14ac:dyDescent="0.35">
      <c r="A63" s="58" t="s">
        <v>322</v>
      </c>
      <c r="B63" s="59" t="s">
        <v>323</v>
      </c>
    </row>
    <row r="64" spans="1:2" x14ac:dyDescent="0.35">
      <c r="A64" s="58" t="s">
        <v>324</v>
      </c>
      <c r="B64" s="59" t="s">
        <v>325</v>
      </c>
    </row>
    <row r="65" spans="1:2" x14ac:dyDescent="0.35">
      <c r="A65" s="58" t="s">
        <v>326</v>
      </c>
      <c r="B65" s="59" t="s">
        <v>327</v>
      </c>
    </row>
    <row r="66" spans="1:2" x14ac:dyDescent="0.35">
      <c r="A66" s="58" t="s">
        <v>328</v>
      </c>
      <c r="B66" s="59" t="s">
        <v>329</v>
      </c>
    </row>
    <row r="67" spans="1:2" x14ac:dyDescent="0.35">
      <c r="A67" s="58" t="s">
        <v>330</v>
      </c>
      <c r="B67" s="59" t="s">
        <v>331</v>
      </c>
    </row>
    <row r="68" spans="1:2" x14ac:dyDescent="0.35">
      <c r="A68" s="58" t="s">
        <v>332</v>
      </c>
      <c r="B68" s="59" t="s">
        <v>333</v>
      </c>
    </row>
    <row r="69" spans="1:2" x14ac:dyDescent="0.35">
      <c r="A69" s="58" t="s">
        <v>334</v>
      </c>
      <c r="B69" s="59" t="s">
        <v>335</v>
      </c>
    </row>
    <row r="70" spans="1:2" x14ac:dyDescent="0.35">
      <c r="A70" s="58" t="s">
        <v>336</v>
      </c>
      <c r="B70" s="59" t="s">
        <v>337</v>
      </c>
    </row>
    <row r="71" spans="1:2" x14ac:dyDescent="0.35">
      <c r="A71" s="58" t="s">
        <v>338</v>
      </c>
      <c r="B71" s="59" t="s">
        <v>339</v>
      </c>
    </row>
    <row r="72" spans="1:2" x14ac:dyDescent="0.35">
      <c r="A72" s="58" t="s">
        <v>340</v>
      </c>
      <c r="B72" s="59" t="s">
        <v>341</v>
      </c>
    </row>
    <row r="73" spans="1:2" x14ac:dyDescent="0.35">
      <c r="A73" s="58" t="s">
        <v>342</v>
      </c>
      <c r="B73" s="59" t="s">
        <v>343</v>
      </c>
    </row>
    <row r="74" spans="1:2" x14ac:dyDescent="0.35">
      <c r="A74" s="58" t="s">
        <v>344</v>
      </c>
      <c r="B74" s="59" t="s">
        <v>345</v>
      </c>
    </row>
    <row r="75" spans="1:2" x14ac:dyDescent="0.35">
      <c r="A75" s="58" t="s">
        <v>346</v>
      </c>
      <c r="B75" s="60" t="s">
        <v>347</v>
      </c>
    </row>
    <row r="76" spans="1:2" x14ac:dyDescent="0.35">
      <c r="A76" s="58" t="s">
        <v>348</v>
      </c>
      <c r="B76" s="60" t="s">
        <v>349</v>
      </c>
    </row>
    <row r="77" spans="1:2" x14ac:dyDescent="0.35">
      <c r="A77" s="58" t="s">
        <v>350</v>
      </c>
      <c r="B77" s="60" t="s">
        <v>351</v>
      </c>
    </row>
    <row r="78" spans="1:2" x14ac:dyDescent="0.35">
      <c r="A78" s="58" t="s">
        <v>352</v>
      </c>
      <c r="B78" s="60" t="s">
        <v>353</v>
      </c>
    </row>
    <row r="79" spans="1:2" x14ac:dyDescent="0.35">
      <c r="A79" s="58" t="s">
        <v>354</v>
      </c>
      <c r="B79" s="60" t="s">
        <v>355</v>
      </c>
    </row>
    <row r="80" spans="1:2" x14ac:dyDescent="0.35">
      <c r="A80" s="58" t="s">
        <v>356</v>
      </c>
      <c r="B80" s="60" t="s">
        <v>357</v>
      </c>
    </row>
    <row r="81" spans="1:2" x14ac:dyDescent="0.35">
      <c r="A81" s="58" t="s">
        <v>358</v>
      </c>
      <c r="B81" s="60" t="s">
        <v>359</v>
      </c>
    </row>
    <row r="82" spans="1:2" x14ac:dyDescent="0.35">
      <c r="A82" s="58" t="s">
        <v>360</v>
      </c>
      <c r="B82" s="60" t="s">
        <v>361</v>
      </c>
    </row>
    <row r="83" spans="1:2" x14ac:dyDescent="0.35">
      <c r="A83" s="58" t="s">
        <v>362</v>
      </c>
      <c r="B83" s="60" t="s">
        <v>363</v>
      </c>
    </row>
    <row r="84" spans="1:2" x14ac:dyDescent="0.35">
      <c r="A84" s="58" t="s">
        <v>364</v>
      </c>
      <c r="B84" s="60" t="s">
        <v>365</v>
      </c>
    </row>
    <row r="85" spans="1:2" x14ac:dyDescent="0.35">
      <c r="A85" s="58" t="s">
        <v>366</v>
      </c>
      <c r="B85" s="60" t="s">
        <v>367</v>
      </c>
    </row>
    <row r="86" spans="1:2" x14ac:dyDescent="0.35">
      <c r="A86" s="58" t="s">
        <v>368</v>
      </c>
      <c r="B86" s="60" t="s">
        <v>369</v>
      </c>
    </row>
    <row r="87" spans="1:2" x14ac:dyDescent="0.35">
      <c r="A87" s="58" t="s">
        <v>370</v>
      </c>
      <c r="B87" s="60" t="s">
        <v>371</v>
      </c>
    </row>
    <row r="88" spans="1:2" x14ac:dyDescent="0.35">
      <c r="A88" s="58" t="s">
        <v>372</v>
      </c>
      <c r="B88" s="60" t="s">
        <v>373</v>
      </c>
    </row>
    <row r="89" spans="1:2" x14ac:dyDescent="0.35">
      <c r="A89" s="58" t="s">
        <v>374</v>
      </c>
      <c r="B89" s="60" t="s">
        <v>375</v>
      </c>
    </row>
    <row r="90" spans="1:2" x14ac:dyDescent="0.35">
      <c r="A90" s="58" t="s">
        <v>376</v>
      </c>
      <c r="B90" s="60" t="s">
        <v>377</v>
      </c>
    </row>
    <row r="91" spans="1:2" x14ac:dyDescent="0.35">
      <c r="A91" s="58" t="s">
        <v>378</v>
      </c>
      <c r="B91" s="60" t="s">
        <v>379</v>
      </c>
    </row>
    <row r="92" spans="1:2" x14ac:dyDescent="0.35">
      <c r="A92" s="58" t="s">
        <v>380</v>
      </c>
      <c r="B92" s="60" t="s">
        <v>381</v>
      </c>
    </row>
    <row r="93" spans="1:2" x14ac:dyDescent="0.35">
      <c r="A93" s="58" t="s">
        <v>382</v>
      </c>
      <c r="B93" s="60" t="s">
        <v>383</v>
      </c>
    </row>
    <row r="94" spans="1:2" x14ac:dyDescent="0.35">
      <c r="A94" s="58" t="s">
        <v>384</v>
      </c>
      <c r="B94" s="60" t="s">
        <v>385</v>
      </c>
    </row>
    <row r="95" spans="1:2" x14ac:dyDescent="0.35">
      <c r="A95" s="58" t="s">
        <v>386</v>
      </c>
      <c r="B95" s="60" t="s">
        <v>387</v>
      </c>
    </row>
    <row r="96" spans="1:2" x14ac:dyDescent="0.35">
      <c r="A96" s="58" t="s">
        <v>388</v>
      </c>
      <c r="B96" s="60" t="s">
        <v>389</v>
      </c>
    </row>
    <row r="97" spans="1:2" x14ac:dyDescent="0.35">
      <c r="A97" s="58" t="s">
        <v>390</v>
      </c>
      <c r="B97" s="60" t="s">
        <v>391</v>
      </c>
    </row>
    <row r="98" spans="1:2" x14ac:dyDescent="0.35">
      <c r="A98" s="58" t="s">
        <v>392</v>
      </c>
      <c r="B98" s="60" t="s">
        <v>393</v>
      </c>
    </row>
    <row r="99" spans="1:2" x14ac:dyDescent="0.35">
      <c r="A99" s="58" t="s">
        <v>394</v>
      </c>
      <c r="B99" s="60" t="s">
        <v>395</v>
      </c>
    </row>
    <row r="100" spans="1:2" x14ac:dyDescent="0.35">
      <c r="A100" s="58" t="s">
        <v>396</v>
      </c>
      <c r="B100" s="60" t="s">
        <v>397</v>
      </c>
    </row>
    <row r="101" spans="1:2" x14ac:dyDescent="0.35">
      <c r="A101" s="58" t="s">
        <v>398</v>
      </c>
      <c r="B101" s="60" t="s">
        <v>399</v>
      </c>
    </row>
    <row r="102" spans="1:2" x14ac:dyDescent="0.35">
      <c r="A102" s="58" t="s">
        <v>400</v>
      </c>
      <c r="B102" s="60" t="s">
        <v>401</v>
      </c>
    </row>
    <row r="103" spans="1:2" x14ac:dyDescent="0.35">
      <c r="A103" s="58" t="s">
        <v>402</v>
      </c>
      <c r="B103" s="60" t="s">
        <v>403</v>
      </c>
    </row>
    <row r="104" spans="1:2" x14ac:dyDescent="0.35">
      <c r="A104" s="58" t="s">
        <v>404</v>
      </c>
      <c r="B104" s="60" t="s">
        <v>405</v>
      </c>
    </row>
    <row r="105" spans="1:2" x14ac:dyDescent="0.35">
      <c r="A105" s="58" t="s">
        <v>406</v>
      </c>
      <c r="B105" s="60" t="s">
        <v>407</v>
      </c>
    </row>
    <row r="106" spans="1:2" x14ac:dyDescent="0.35">
      <c r="A106" s="58" t="s">
        <v>408</v>
      </c>
      <c r="B106" s="60" t="s">
        <v>409</v>
      </c>
    </row>
    <row r="107" spans="1:2" x14ac:dyDescent="0.35">
      <c r="A107" s="58" t="s">
        <v>410</v>
      </c>
      <c r="B107" s="60" t="s">
        <v>411</v>
      </c>
    </row>
    <row r="108" spans="1:2" x14ac:dyDescent="0.35">
      <c r="A108" s="58" t="s">
        <v>412</v>
      </c>
      <c r="B108" s="60" t="s">
        <v>413</v>
      </c>
    </row>
    <row r="109" spans="1:2" x14ac:dyDescent="0.35">
      <c r="A109" s="58" t="s">
        <v>414</v>
      </c>
      <c r="B109" s="60" t="s">
        <v>415</v>
      </c>
    </row>
    <row r="110" spans="1:2" x14ac:dyDescent="0.35">
      <c r="A110" s="58" t="s">
        <v>416</v>
      </c>
      <c r="B110" s="60" t="s">
        <v>417</v>
      </c>
    </row>
    <row r="111" spans="1:2" x14ac:dyDescent="0.35">
      <c r="A111" s="58" t="s">
        <v>418</v>
      </c>
      <c r="B111" s="60" t="s">
        <v>419</v>
      </c>
    </row>
    <row r="112" spans="1:2" x14ac:dyDescent="0.35">
      <c r="A112" s="58" t="s">
        <v>420</v>
      </c>
      <c r="B112" s="60" t="s">
        <v>421</v>
      </c>
    </row>
    <row r="113" spans="1:2" x14ac:dyDescent="0.35">
      <c r="A113" s="58" t="s">
        <v>422</v>
      </c>
      <c r="B113" s="60" t="s">
        <v>423</v>
      </c>
    </row>
    <row r="114" spans="1:2" x14ac:dyDescent="0.35">
      <c r="A114" s="58" t="s">
        <v>424</v>
      </c>
      <c r="B114" s="60" t="s">
        <v>425</v>
      </c>
    </row>
    <row r="115" spans="1:2" x14ac:dyDescent="0.35">
      <c r="A115" s="58" t="s">
        <v>426</v>
      </c>
      <c r="B115" s="60" t="s">
        <v>427</v>
      </c>
    </row>
    <row r="116" spans="1:2" x14ac:dyDescent="0.35">
      <c r="A116" s="58" t="s">
        <v>428</v>
      </c>
      <c r="B116" s="60" t="s">
        <v>429</v>
      </c>
    </row>
    <row r="117" spans="1:2" x14ac:dyDescent="0.35">
      <c r="A117" s="58" t="s">
        <v>430</v>
      </c>
      <c r="B117" s="60" t="s">
        <v>431</v>
      </c>
    </row>
    <row r="118" spans="1:2" x14ac:dyDescent="0.35">
      <c r="A118" s="58" t="s">
        <v>432</v>
      </c>
      <c r="B118" s="60" t="s">
        <v>433</v>
      </c>
    </row>
    <row r="119" spans="1:2" x14ac:dyDescent="0.35">
      <c r="A119" s="58" t="s">
        <v>434</v>
      </c>
      <c r="B119" s="60" t="s">
        <v>435</v>
      </c>
    </row>
    <row r="120" spans="1:2" x14ac:dyDescent="0.35">
      <c r="A120" s="58" t="s">
        <v>436</v>
      </c>
      <c r="B120" s="60" t="s">
        <v>437</v>
      </c>
    </row>
    <row r="121" spans="1:2" x14ac:dyDescent="0.35">
      <c r="A121" s="58" t="s">
        <v>438</v>
      </c>
      <c r="B121" s="60" t="s">
        <v>439</v>
      </c>
    </row>
    <row r="122" spans="1:2" x14ac:dyDescent="0.35">
      <c r="A122" s="58" t="s">
        <v>440</v>
      </c>
      <c r="B122" s="60" t="s">
        <v>441</v>
      </c>
    </row>
    <row r="123" spans="1:2" x14ac:dyDescent="0.35">
      <c r="A123" s="58" t="s">
        <v>442</v>
      </c>
      <c r="B123" s="60" t="s">
        <v>443</v>
      </c>
    </row>
    <row r="124" spans="1:2" x14ac:dyDescent="0.35">
      <c r="A124" s="58" t="s">
        <v>444</v>
      </c>
      <c r="B124" s="60" t="s">
        <v>445</v>
      </c>
    </row>
    <row r="125" spans="1:2" x14ac:dyDescent="0.35">
      <c r="A125" s="58" t="s">
        <v>446</v>
      </c>
      <c r="B125" s="60" t="s">
        <v>447</v>
      </c>
    </row>
    <row r="126" spans="1:2" x14ac:dyDescent="0.35">
      <c r="A126" s="58" t="s">
        <v>448</v>
      </c>
      <c r="B126" s="60" t="s">
        <v>449</v>
      </c>
    </row>
    <row r="127" spans="1:2" x14ac:dyDescent="0.35">
      <c r="A127" s="58" t="s">
        <v>450</v>
      </c>
      <c r="B127" s="60" t="s">
        <v>451</v>
      </c>
    </row>
    <row r="128" spans="1:2" x14ac:dyDescent="0.35">
      <c r="A128" s="58" t="s">
        <v>452</v>
      </c>
      <c r="B128" s="60" t="s">
        <v>453</v>
      </c>
    </row>
    <row r="129" spans="1:2" x14ac:dyDescent="0.35">
      <c r="A129" s="58" t="s">
        <v>454</v>
      </c>
      <c r="B129" s="60" t="s">
        <v>455</v>
      </c>
    </row>
    <row r="130" spans="1:2" x14ac:dyDescent="0.35">
      <c r="A130" s="58" t="s">
        <v>456</v>
      </c>
      <c r="B130" s="60" t="s">
        <v>457</v>
      </c>
    </row>
    <row r="131" spans="1:2" x14ac:dyDescent="0.35">
      <c r="A131" s="58" t="s">
        <v>458</v>
      </c>
      <c r="B131" s="60" t="s">
        <v>459</v>
      </c>
    </row>
    <row r="132" spans="1:2" x14ac:dyDescent="0.35">
      <c r="A132" s="58" t="s">
        <v>460</v>
      </c>
      <c r="B132" s="60" t="s">
        <v>461</v>
      </c>
    </row>
    <row r="133" spans="1:2" x14ac:dyDescent="0.35">
      <c r="A133" s="58" t="s">
        <v>462</v>
      </c>
      <c r="B133" s="60" t="s">
        <v>463</v>
      </c>
    </row>
    <row r="134" spans="1:2" x14ac:dyDescent="0.35">
      <c r="A134" s="58" t="s">
        <v>464</v>
      </c>
      <c r="B134" s="60" t="s">
        <v>465</v>
      </c>
    </row>
    <row r="135" spans="1:2" x14ac:dyDescent="0.35">
      <c r="A135" s="58" t="s">
        <v>466</v>
      </c>
      <c r="B135" s="60" t="s">
        <v>467</v>
      </c>
    </row>
    <row r="136" spans="1:2" x14ac:dyDescent="0.35">
      <c r="A136" s="58" t="s">
        <v>468</v>
      </c>
      <c r="B136" s="60" t="s">
        <v>469</v>
      </c>
    </row>
    <row r="137" spans="1:2" x14ac:dyDescent="0.35">
      <c r="A137" s="58" t="s">
        <v>470</v>
      </c>
      <c r="B137" s="60" t="s">
        <v>471</v>
      </c>
    </row>
    <row r="138" spans="1:2" x14ac:dyDescent="0.35">
      <c r="A138" s="58" t="s">
        <v>472</v>
      </c>
      <c r="B138" s="60" t="s">
        <v>473</v>
      </c>
    </row>
    <row r="139" spans="1:2" x14ac:dyDescent="0.35">
      <c r="A139" s="58" t="s">
        <v>474</v>
      </c>
      <c r="B139" s="60" t="s">
        <v>475</v>
      </c>
    </row>
    <row r="140" spans="1:2" x14ac:dyDescent="0.35">
      <c r="A140" s="58" t="s">
        <v>476</v>
      </c>
      <c r="B140" s="60" t="s">
        <v>477</v>
      </c>
    </row>
    <row r="141" spans="1:2" x14ac:dyDescent="0.35">
      <c r="A141" s="58" t="s">
        <v>478</v>
      </c>
      <c r="B141" s="60" t="s">
        <v>479</v>
      </c>
    </row>
    <row r="142" spans="1:2" x14ac:dyDescent="0.35">
      <c r="A142" s="58" t="s">
        <v>480</v>
      </c>
      <c r="B142" s="60" t="s">
        <v>481</v>
      </c>
    </row>
    <row r="143" spans="1:2" x14ac:dyDescent="0.35">
      <c r="A143" s="58" t="s">
        <v>482</v>
      </c>
      <c r="B143" s="60" t="s">
        <v>483</v>
      </c>
    </row>
    <row r="144" spans="1:2" x14ac:dyDescent="0.35">
      <c r="A144" s="58" t="s">
        <v>484</v>
      </c>
      <c r="B144" s="61" t="s">
        <v>485</v>
      </c>
    </row>
    <row r="145" spans="1:2" x14ac:dyDescent="0.35">
      <c r="A145" s="58" t="s">
        <v>486</v>
      </c>
      <c r="B145" s="60" t="s">
        <v>487</v>
      </c>
    </row>
    <row r="146" spans="1:2" x14ac:dyDescent="0.35">
      <c r="A146" s="58" t="s">
        <v>488</v>
      </c>
      <c r="B146" s="60" t="s">
        <v>489</v>
      </c>
    </row>
    <row r="147" spans="1:2" x14ac:dyDescent="0.35">
      <c r="A147" s="58" t="s">
        <v>490</v>
      </c>
      <c r="B147" s="60" t="s">
        <v>491</v>
      </c>
    </row>
    <row r="148" spans="1:2" x14ac:dyDescent="0.35">
      <c r="A148" s="58" t="s">
        <v>492</v>
      </c>
      <c r="B148" s="60" t="s">
        <v>493</v>
      </c>
    </row>
    <row r="149" spans="1:2" x14ac:dyDescent="0.35">
      <c r="A149" s="58" t="s">
        <v>494</v>
      </c>
      <c r="B149" s="60" t="s">
        <v>495</v>
      </c>
    </row>
    <row r="150" spans="1:2" x14ac:dyDescent="0.35">
      <c r="A150" s="58" t="s">
        <v>496</v>
      </c>
      <c r="B150" s="60" t="s">
        <v>497</v>
      </c>
    </row>
    <row r="151" spans="1:2" x14ac:dyDescent="0.35">
      <c r="A151" s="58" t="s">
        <v>498</v>
      </c>
      <c r="B151" s="60" t="s">
        <v>499</v>
      </c>
    </row>
    <row r="152" spans="1:2" x14ac:dyDescent="0.35">
      <c r="A152" s="58" t="s">
        <v>500</v>
      </c>
      <c r="B152" s="60" t="s">
        <v>501</v>
      </c>
    </row>
    <row r="153" spans="1:2" x14ac:dyDescent="0.35">
      <c r="A153" s="58" t="s">
        <v>502</v>
      </c>
      <c r="B153" s="60" t="s">
        <v>503</v>
      </c>
    </row>
    <row r="154" spans="1:2" x14ac:dyDescent="0.35">
      <c r="A154" s="58" t="s">
        <v>504</v>
      </c>
      <c r="B154" s="60" t="s">
        <v>505</v>
      </c>
    </row>
    <row r="155" spans="1:2" x14ac:dyDescent="0.35">
      <c r="A155" s="58" t="s">
        <v>506</v>
      </c>
      <c r="B155" s="60" t="s">
        <v>507</v>
      </c>
    </row>
    <row r="156" spans="1:2" x14ac:dyDescent="0.35">
      <c r="A156" s="58" t="s">
        <v>508</v>
      </c>
      <c r="B156" s="60" t="s">
        <v>509</v>
      </c>
    </row>
    <row r="157" spans="1:2" x14ac:dyDescent="0.35">
      <c r="A157" s="58" t="s">
        <v>510</v>
      </c>
      <c r="B157" s="60" t="s">
        <v>511</v>
      </c>
    </row>
    <row r="158" spans="1:2" x14ac:dyDescent="0.35">
      <c r="A158" s="58" t="s">
        <v>512</v>
      </c>
      <c r="B158" s="60" t="s">
        <v>513</v>
      </c>
    </row>
    <row r="159" spans="1:2" x14ac:dyDescent="0.35">
      <c r="A159" s="58" t="s">
        <v>514</v>
      </c>
      <c r="B159" s="60" t="s">
        <v>515</v>
      </c>
    </row>
    <row r="160" spans="1:2" x14ac:dyDescent="0.35">
      <c r="A160" s="58" t="s">
        <v>516</v>
      </c>
      <c r="B160" s="60" t="s">
        <v>517</v>
      </c>
    </row>
    <row r="161" spans="1:2" x14ac:dyDescent="0.35">
      <c r="A161" s="58" t="s">
        <v>518</v>
      </c>
      <c r="B161" s="60" t="s">
        <v>519</v>
      </c>
    </row>
    <row r="162" spans="1:2" x14ac:dyDescent="0.35">
      <c r="A162" s="58" t="s">
        <v>520</v>
      </c>
      <c r="B162" s="60" t="s">
        <v>521</v>
      </c>
    </row>
    <row r="163" spans="1:2" x14ac:dyDescent="0.35">
      <c r="A163" s="58" t="s">
        <v>522</v>
      </c>
      <c r="B163" s="60" t="s">
        <v>523</v>
      </c>
    </row>
    <row r="164" spans="1:2" x14ac:dyDescent="0.35">
      <c r="A164" s="58" t="s">
        <v>524</v>
      </c>
      <c r="B164" s="60" t="s">
        <v>525</v>
      </c>
    </row>
    <row r="165" spans="1:2" x14ac:dyDescent="0.35">
      <c r="A165" s="58" t="s">
        <v>526</v>
      </c>
      <c r="B165" s="60" t="s">
        <v>527</v>
      </c>
    </row>
    <row r="166" spans="1:2" x14ac:dyDescent="0.35">
      <c r="A166" s="58" t="s">
        <v>528</v>
      </c>
      <c r="B166" s="60" t="s">
        <v>529</v>
      </c>
    </row>
    <row r="167" spans="1:2" x14ac:dyDescent="0.35">
      <c r="A167" s="58" t="s">
        <v>530</v>
      </c>
      <c r="B167" s="60" t="s">
        <v>531</v>
      </c>
    </row>
    <row r="168" spans="1:2" x14ac:dyDescent="0.35">
      <c r="A168" s="58" t="s">
        <v>532</v>
      </c>
      <c r="B168" s="60" t="s">
        <v>533</v>
      </c>
    </row>
    <row r="169" spans="1:2" x14ac:dyDescent="0.35">
      <c r="A169" s="58" t="s">
        <v>534</v>
      </c>
      <c r="B169" s="60" t="s">
        <v>535</v>
      </c>
    </row>
    <row r="170" spans="1:2" x14ac:dyDescent="0.35">
      <c r="A170" s="58" t="s">
        <v>536</v>
      </c>
      <c r="B170" s="60" t="s">
        <v>537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Mathabo Chaoana</cp:lastModifiedBy>
  <cp:lastPrinted>2022-03-02T09:14:25Z</cp:lastPrinted>
  <dcterms:created xsi:type="dcterms:W3CDTF">2017-11-15T21:17:43Z</dcterms:created>
  <dcterms:modified xsi:type="dcterms:W3CDTF">2022-03-29T08:59:57Z</dcterms:modified>
</cp:coreProperties>
</file>