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46" windowWidth="12120" windowHeight="9120" tabRatio="644" activeTab="0"/>
  </bookViews>
  <sheets>
    <sheet name="Consolidated (E)" sheetId="1" r:id="rId1"/>
    <sheet name="MOLISA (E)" sheetId="2" r:id="rId2"/>
    <sheet name="MOCST (E) " sheetId="3" r:id="rId3"/>
    <sheet name="GSO (E)" sheetId="4" r:id="rId4"/>
  </sheets>
  <externalReferences>
    <externalReference r:id="rId7"/>
  </externalReferences>
  <definedNames>
    <definedName name="_xlnm.Print_Area" localSheetId="0">'Consolidated (E)'!$A$1:$O$108</definedName>
    <definedName name="_xlnm.Print_Area" localSheetId="3">'GSO (E)'!$A$1:$O$77</definedName>
    <definedName name="_xlnm.Print_Area" localSheetId="2">'MOCST (E) '!$A$1:$O$85</definedName>
    <definedName name="_xlnm.Print_Area" localSheetId="1">'MOLISA (E)'!$A$1:$O$165</definedName>
    <definedName name="_xlnm.Print_Titles" localSheetId="0">'Consolidated (E)'!$7:$9</definedName>
    <definedName name="_xlnm.Print_Titles" localSheetId="3">'GSO (E)'!$A:$O,'GSO (E)'!$8:$10</definedName>
    <definedName name="_xlnm.Print_Titles" localSheetId="2">'MOCST (E) '!$A:$O,'MOCST (E) '!$7:$9</definedName>
    <definedName name="_xlnm.Print_Titles" localSheetId="1">'MOLISA (E)'!$A:$O,'MOLISA (E)'!$7:$9</definedName>
  </definedNames>
  <calcPr fullCalcOnLoad="1"/>
</workbook>
</file>

<file path=xl/comments1.xml><?xml version="1.0" encoding="utf-8"?>
<comments xmlns="http://schemas.openxmlformats.org/spreadsheetml/2006/main">
  <authors>
    <author>Nguyen Thi Thuy</author>
    <author>Chau</author>
  </authors>
  <commentList>
    <comment ref="K11" authorId="0">
      <text>
        <r>
          <rPr>
            <b/>
            <sz val="8"/>
            <rFont val="Tahoma"/>
            <family val="2"/>
          </rPr>
          <t>Nguyen Thi Thuy:</t>
        </r>
        <r>
          <rPr>
            <sz val="8"/>
            <rFont val="Tahoma"/>
            <family val="2"/>
          </rPr>
          <t xml:space="preserve">
Thuy took out the "TRAINING" as most activities are relevant to CONTRACT</t>
        </r>
      </text>
    </comment>
    <comment ref="K15" authorId="0">
      <text>
        <r>
          <rPr>
            <b/>
            <sz val="8"/>
            <rFont val="Tahoma"/>
            <family val="2"/>
          </rPr>
          <t>Nguyen Thi Thuy:</t>
        </r>
        <r>
          <rPr>
            <sz val="8"/>
            <rFont val="Tahoma"/>
            <family val="2"/>
          </rPr>
          <t xml:space="preserve">
Thuy took out the 'TRAINING"  as most activities are close to "CONTRACT"
</t>
        </r>
      </text>
    </comment>
    <comment ref="L17" authorId="1">
      <text>
        <r>
          <rPr>
            <b/>
            <sz val="8"/>
            <rFont val="Tahoma"/>
            <family val="2"/>
          </rPr>
          <t>Chau:</t>
        </r>
        <r>
          <rPr>
            <sz val="8"/>
            <rFont val="Tahoma"/>
            <family val="2"/>
          </rPr>
          <t xml:space="preserve">
Not including 7%</t>
        </r>
      </text>
    </comment>
    <comment ref="M17" authorId="1">
      <text>
        <r>
          <rPr>
            <b/>
            <sz val="8"/>
            <rFont val="Tahoma"/>
            <family val="2"/>
          </rPr>
          <t>Chau:</t>
        </r>
        <r>
          <rPr>
            <sz val="8"/>
            <rFont val="Tahoma"/>
            <family val="2"/>
          </rPr>
          <t xml:space="preserve">
Not including 7%</t>
        </r>
      </text>
    </comment>
    <comment ref="J19" authorId="0">
      <text>
        <r>
          <rPr>
            <b/>
            <sz val="8"/>
            <rFont val="Tahoma"/>
            <family val="2"/>
          </rPr>
          <t>Nguyen Thi Thuy:</t>
        </r>
        <r>
          <rPr>
            <sz val="8"/>
            <rFont val="Tahoma"/>
            <family val="2"/>
          </rPr>
          <t xml:space="preserve">
UNDP transfer money to MOCST only </t>
        </r>
      </text>
    </comment>
    <comment ref="O32" authorId="0">
      <text>
        <r>
          <rPr>
            <b/>
            <sz val="8"/>
            <rFont val="Tahoma"/>
            <family val="2"/>
          </rPr>
          <t>Nguyen Thi Thuy:</t>
        </r>
        <r>
          <rPr>
            <sz val="8"/>
            <rFont val="Tahoma"/>
            <family val="2"/>
          </rPr>
          <t xml:space="preserve">
dealing with 2 law</t>
        </r>
      </text>
    </comment>
    <comment ref="K41" authorId="0">
      <text>
        <r>
          <rPr>
            <b/>
            <sz val="8"/>
            <rFont val="Tahoma"/>
            <family val="2"/>
          </rPr>
          <t>Nguyen Thi Thuy:</t>
        </r>
        <r>
          <rPr>
            <sz val="8"/>
            <rFont val="Tahoma"/>
            <family val="2"/>
          </rPr>
          <t xml:space="preserve">
Thuy took out "Contract" as most activities are close to "Training, workshop &amp; seminar" </t>
        </r>
      </text>
    </comment>
    <comment ref="K43" authorId="0">
      <text>
        <r>
          <rPr>
            <b/>
            <sz val="8"/>
            <rFont val="Tahoma"/>
            <family val="2"/>
          </rPr>
          <t>Nguyen Thi Thuy:</t>
        </r>
        <r>
          <rPr>
            <sz val="8"/>
            <rFont val="Tahoma"/>
            <family val="2"/>
          </rPr>
          <t xml:space="preserve">
Thuy took out the 'Contract' as key activity is 'Training" </t>
        </r>
      </text>
    </comment>
    <comment ref="K47" authorId="0">
      <text>
        <r>
          <rPr>
            <b/>
            <sz val="8"/>
            <rFont val="Tahoma"/>
            <family val="2"/>
          </rPr>
          <t>Nguyen Thi Thuy:</t>
        </r>
        <r>
          <rPr>
            <sz val="8"/>
            <rFont val="Tahoma"/>
            <family val="2"/>
          </rPr>
          <t xml:space="preserve">
UNIDO wanted to keep all categories as the activities are DEX</t>
        </r>
      </text>
    </comment>
    <comment ref="O47" authorId="0">
      <text>
        <r>
          <rPr>
            <b/>
            <sz val="8"/>
            <rFont val="Tahoma"/>
            <family val="2"/>
          </rPr>
          <t>Nguyen Thi Thuy:</t>
        </r>
        <r>
          <rPr>
            <sz val="8"/>
            <rFont val="Tahoma"/>
            <family val="2"/>
          </rPr>
          <t xml:space="preserve">
I put them all in 'Activity 04" of category 'training' as most of them are closed to it</t>
        </r>
      </text>
    </comment>
    <comment ref="M54" authorId="0">
      <text>
        <r>
          <rPr>
            <b/>
            <sz val="8"/>
            <rFont val="Tahoma"/>
            <family val="2"/>
          </rPr>
          <t>Nguyen Thi Thuy:</t>
        </r>
        <r>
          <rPr>
            <sz val="8"/>
            <rFont val="Tahoma"/>
            <family val="2"/>
          </rPr>
          <t xml:space="preserve">
25,000 for entire cycle</t>
        </r>
      </text>
    </comment>
    <comment ref="K59" authorId="0">
      <text>
        <r>
          <rPr>
            <b/>
            <sz val="8"/>
            <rFont val="Tahoma"/>
            <family val="2"/>
          </rPr>
          <t>Nguyen Thi Thuy:</t>
        </r>
        <r>
          <rPr>
            <sz val="8"/>
            <rFont val="Tahoma"/>
            <family val="2"/>
          </rPr>
          <t xml:space="preserve">
WHO leaved 2 categories in Annex 3 (B) vs. AWP. But it's closed to 'Contract'</t>
        </r>
      </text>
    </comment>
  </commentList>
</comments>
</file>

<file path=xl/comments2.xml><?xml version="1.0" encoding="utf-8"?>
<comments xmlns="http://schemas.openxmlformats.org/spreadsheetml/2006/main">
  <authors>
    <author>Nguyen Thi Thuy</author>
  </authors>
  <commentList>
    <comment ref="K11" authorId="0">
      <text>
        <r>
          <rPr>
            <b/>
            <sz val="8"/>
            <rFont val="Tahoma"/>
            <family val="2"/>
          </rPr>
          <t>Nguyen Thi Thuy:</t>
        </r>
        <r>
          <rPr>
            <sz val="8"/>
            <rFont val="Tahoma"/>
            <family val="2"/>
          </rPr>
          <t xml:space="preserve">
Thuy took out the "TRAINING" as most activities are relevant to CONTRACT</t>
        </r>
      </text>
    </comment>
    <comment ref="K23" authorId="0">
      <text>
        <r>
          <rPr>
            <b/>
            <sz val="8"/>
            <rFont val="Tahoma"/>
            <family val="2"/>
          </rPr>
          <t>Nguyen Thi Thuy:</t>
        </r>
        <r>
          <rPr>
            <sz val="8"/>
            <rFont val="Tahoma"/>
            <family val="2"/>
          </rPr>
          <t xml:space="preserve">
Thuy took out the 'TRAINING"  as most activities are close to "CONTRACT"
</t>
        </r>
      </text>
    </comment>
    <comment ref="K80" authorId="0">
      <text>
        <r>
          <rPr>
            <b/>
            <sz val="8"/>
            <rFont val="Tahoma"/>
            <family val="2"/>
          </rPr>
          <t>Nguyen Thi Thuy:</t>
        </r>
        <r>
          <rPr>
            <sz val="8"/>
            <rFont val="Tahoma"/>
            <family val="2"/>
          </rPr>
          <t xml:space="preserve">
Thuy took out "Contract" as most activities are close to "Training, workshop &amp; seminar" </t>
        </r>
      </text>
    </comment>
    <comment ref="K89" authorId="0">
      <text>
        <r>
          <rPr>
            <b/>
            <sz val="8"/>
            <rFont val="Tahoma"/>
            <family val="2"/>
          </rPr>
          <t>Nguyen Thi Thuy:</t>
        </r>
        <r>
          <rPr>
            <sz val="8"/>
            <rFont val="Tahoma"/>
            <family val="2"/>
          </rPr>
          <t xml:space="preserve">
Thuy took out the 'Contract' as key activity is 'Training" </t>
        </r>
      </text>
    </comment>
    <comment ref="K95" authorId="0">
      <text>
        <r>
          <rPr>
            <b/>
            <sz val="8"/>
            <rFont val="Tahoma"/>
            <family val="2"/>
          </rPr>
          <t>Nguyen Thi Thuy:</t>
        </r>
        <r>
          <rPr>
            <sz val="8"/>
            <rFont val="Tahoma"/>
            <family val="2"/>
          </rPr>
          <t xml:space="preserve">
UNIDO wanted to keep all categories as the activities are DEX</t>
        </r>
      </text>
    </comment>
    <comment ref="O95" authorId="0">
      <text>
        <r>
          <rPr>
            <b/>
            <sz val="8"/>
            <rFont val="Tahoma"/>
            <family val="2"/>
          </rPr>
          <t>Nguyen Thi Thuy:</t>
        </r>
        <r>
          <rPr>
            <sz val="8"/>
            <rFont val="Tahoma"/>
            <family val="2"/>
          </rPr>
          <t xml:space="preserve">
I put them all in 'Activity 04" of category 'training' as most of them are closed to it</t>
        </r>
      </text>
    </comment>
    <comment ref="J62" authorId="0">
      <text>
        <r>
          <rPr>
            <b/>
            <sz val="8"/>
            <rFont val="Tahoma"/>
            <family val="2"/>
          </rPr>
          <t>Nguyen Thi Thuy:</t>
        </r>
        <r>
          <rPr>
            <sz val="8"/>
            <rFont val="Tahoma"/>
            <family val="2"/>
          </rPr>
          <t xml:space="preserve">
FAO will have activity in 2010</t>
        </r>
      </text>
    </comment>
  </commentList>
</comments>
</file>

<file path=xl/comments3.xml><?xml version="1.0" encoding="utf-8"?>
<comments xmlns="http://schemas.openxmlformats.org/spreadsheetml/2006/main">
  <authors>
    <author>Chau</author>
    <author>Nguyen Thi Thuy</author>
  </authors>
  <commentList>
    <comment ref="K7" authorId="0">
      <text>
        <r>
          <rPr>
            <b/>
            <sz val="8"/>
            <rFont val="Tahoma"/>
            <family val="2"/>
          </rPr>
          <t>Chau:</t>
        </r>
        <r>
          <rPr>
            <sz val="8"/>
            <rFont val="Tahoma"/>
            <family val="2"/>
          </rPr>
          <t xml:space="preserve">
Not including Indirect Support Costs (7%)</t>
        </r>
      </text>
    </comment>
    <comment ref="L11" authorId="0">
      <text>
        <r>
          <rPr>
            <b/>
            <sz val="8"/>
            <rFont val="Tahoma"/>
            <family val="2"/>
          </rPr>
          <t>Chau:</t>
        </r>
        <r>
          <rPr>
            <sz val="8"/>
            <rFont val="Tahoma"/>
            <family val="2"/>
          </rPr>
          <t xml:space="preserve">
Not including 7%</t>
        </r>
      </text>
    </comment>
    <comment ref="M11" authorId="0">
      <text>
        <r>
          <rPr>
            <b/>
            <sz val="8"/>
            <rFont val="Tahoma"/>
            <family val="2"/>
          </rPr>
          <t>Chau:</t>
        </r>
        <r>
          <rPr>
            <sz val="8"/>
            <rFont val="Tahoma"/>
            <family val="2"/>
          </rPr>
          <t xml:space="preserve">
Not including 7%</t>
        </r>
      </text>
    </comment>
    <comment ref="N11" authorId="0">
      <text>
        <r>
          <rPr>
            <b/>
            <sz val="8"/>
            <rFont val="Tahoma"/>
            <family val="2"/>
          </rPr>
          <t>Chau:</t>
        </r>
        <r>
          <rPr>
            <sz val="8"/>
            <rFont val="Tahoma"/>
            <family val="2"/>
          </rPr>
          <t xml:space="preserve">
Not including 7%
</t>
        </r>
      </text>
    </comment>
    <comment ref="N12" authorId="0">
      <text>
        <r>
          <rPr>
            <b/>
            <sz val="8"/>
            <rFont val="Tahoma"/>
            <family val="2"/>
          </rPr>
          <t>Chau:</t>
        </r>
        <r>
          <rPr>
            <sz val="8"/>
            <rFont val="Tahoma"/>
            <family val="2"/>
          </rPr>
          <t xml:space="preserve">
Not including 7%
</t>
        </r>
      </text>
    </comment>
    <comment ref="N13" authorId="0">
      <text>
        <r>
          <rPr>
            <b/>
            <sz val="8"/>
            <rFont val="Tahoma"/>
            <family val="2"/>
          </rPr>
          <t>Chau:</t>
        </r>
        <r>
          <rPr>
            <sz val="8"/>
            <rFont val="Tahoma"/>
            <family val="2"/>
          </rPr>
          <t xml:space="preserve">
Not including 7%
</t>
        </r>
      </text>
    </comment>
    <comment ref="J14" authorId="1">
      <text>
        <r>
          <rPr>
            <b/>
            <sz val="8"/>
            <rFont val="Tahoma"/>
            <family val="2"/>
          </rPr>
          <t>Nguyen Thi Thuy:</t>
        </r>
        <r>
          <rPr>
            <sz val="8"/>
            <rFont val="Tahoma"/>
            <family val="2"/>
          </rPr>
          <t xml:space="preserve">
UNDP transfer money to MOCST only </t>
        </r>
      </text>
    </comment>
    <comment ref="O27" authorId="1">
      <text>
        <r>
          <rPr>
            <b/>
            <sz val="8"/>
            <rFont val="Tahoma"/>
            <family val="2"/>
          </rPr>
          <t>Nguyen Thi Thuy:</t>
        </r>
        <r>
          <rPr>
            <sz val="8"/>
            <rFont val="Tahoma"/>
            <family val="2"/>
          </rPr>
          <t xml:space="preserve">
dealing with 2 law</t>
        </r>
      </text>
    </comment>
    <comment ref="M31" authorId="1">
      <text>
        <r>
          <rPr>
            <b/>
            <sz val="8"/>
            <rFont val="Tahoma"/>
            <family val="2"/>
          </rPr>
          <t>Nguyen Thi Thuy:</t>
        </r>
        <r>
          <rPr>
            <sz val="8"/>
            <rFont val="Tahoma"/>
            <family val="2"/>
          </rPr>
          <t xml:space="preserve">
WHO takes out 8,000 for the next year</t>
        </r>
      </text>
    </comment>
    <comment ref="M47" authorId="1">
      <text>
        <r>
          <rPr>
            <b/>
            <sz val="8"/>
            <rFont val="Tahoma"/>
            <family val="2"/>
          </rPr>
          <t>Nguyen Thi Thuy:</t>
        </r>
        <r>
          <rPr>
            <sz val="8"/>
            <rFont val="Tahoma"/>
            <family val="2"/>
          </rPr>
          <t xml:space="preserve">
25,000 for entire cycle</t>
        </r>
      </text>
    </comment>
  </commentList>
</comments>
</file>

<file path=xl/comments4.xml><?xml version="1.0" encoding="utf-8"?>
<comments xmlns="http://schemas.openxmlformats.org/spreadsheetml/2006/main">
  <authors>
    <author>Chau</author>
    <author>Nguyen Thi Thuy</author>
  </authors>
  <commentList>
    <comment ref="K8" authorId="0">
      <text>
        <r>
          <rPr>
            <b/>
            <sz val="8"/>
            <rFont val="Tahoma"/>
            <family val="2"/>
          </rPr>
          <t>Chau:</t>
        </r>
        <r>
          <rPr>
            <sz val="8"/>
            <rFont val="Tahoma"/>
            <family val="2"/>
          </rPr>
          <t xml:space="preserve">
Not including Indirect Support Costs (7%)</t>
        </r>
      </text>
    </comment>
    <comment ref="K20" authorId="1">
      <text>
        <r>
          <rPr>
            <b/>
            <sz val="8"/>
            <rFont val="Tahoma"/>
            <family val="2"/>
          </rPr>
          <t>Nguyen Thi Thuy:</t>
        </r>
        <r>
          <rPr>
            <sz val="8"/>
            <rFont val="Tahoma"/>
            <family val="2"/>
          </rPr>
          <t xml:space="preserve">
WHO leaved 2 categories in Annex 3 (B) vs. AWP. But it's closed to 'Contract'</t>
        </r>
      </text>
    </comment>
  </commentList>
</comments>
</file>

<file path=xl/sharedStrings.xml><?xml version="1.0" encoding="utf-8"?>
<sst xmlns="http://schemas.openxmlformats.org/spreadsheetml/2006/main" count="1945" uniqueCount="544">
  <si>
    <r>
      <t>1.3.2.3</t>
    </r>
    <r>
      <rPr>
        <sz val="11"/>
        <rFont val="Arial"/>
        <family val="2"/>
      </rPr>
      <t xml:space="preserve"> - Pilot training and finalize training materials  </t>
    </r>
  </si>
  <si>
    <r>
      <t>1.3.3.2</t>
    </r>
    <r>
      <rPr>
        <sz val="11"/>
        <rFont val="Arial"/>
        <family val="2"/>
      </rPr>
      <t xml:space="preserve">  Support for supportive supervision and monitoring the training courses.</t>
    </r>
  </si>
  <si>
    <r>
      <t xml:space="preserve">1.3.5.2 </t>
    </r>
    <r>
      <rPr>
        <sz val="11"/>
        <rFont val="Arial"/>
        <family val="2"/>
      </rPr>
      <t xml:space="preserve">-  Workshop- training in developing skills to oversight the two laws
-Review and understanding of the two laws
-Review of the implementation of the similar laws in different countries </t>
    </r>
  </si>
  <si>
    <r>
      <t>1.3.10.3</t>
    </r>
    <r>
      <rPr>
        <sz val="11"/>
        <rFont val="Arial"/>
        <family val="2"/>
      </rPr>
      <t xml:space="preserve"> - Several consultation workshop in Ha Noi, Central, South Vietnam </t>
    </r>
  </si>
  <si>
    <r>
      <t>1.3.10.5</t>
    </r>
    <r>
      <rPr>
        <sz val="11"/>
        <rFont val="Arial"/>
        <family val="2"/>
      </rPr>
      <t xml:space="preserve"> - TA support MOH to develop regulatory document including organize consultative workshops. (UNFPA) </t>
    </r>
  </si>
  <si>
    <r>
      <t>1.3.15.1</t>
    </r>
    <r>
      <rPr>
        <sz val="11"/>
        <rFont val="Arial"/>
        <family val="2"/>
      </rPr>
      <t xml:space="preserve">. Preparation and finalization of implementation plan.
</t>
    </r>
  </si>
  <si>
    <r>
      <rPr>
        <b/>
        <u val="single"/>
        <sz val="11"/>
        <rFont val="Arial"/>
        <family val="2"/>
      </rPr>
      <t xml:space="preserve">Output 2.3 </t>
    </r>
    <r>
      <rPr>
        <sz val="11"/>
        <rFont val="Arial"/>
        <family val="2"/>
      </rPr>
      <t xml:space="preserve"> Communication network on gender equality developed for mass dissemination of two laws
</t>
    </r>
    <r>
      <rPr>
        <b/>
        <u val="single"/>
        <sz val="11"/>
        <rFont val="Arial"/>
        <family val="2"/>
      </rPr>
      <t>Output 2.3 Indicators</t>
    </r>
    <r>
      <rPr>
        <sz val="11"/>
        <rFont val="Arial"/>
        <family val="2"/>
      </rPr>
      <t xml:space="preserve">:
-Communication network on GE in existence.
-Increase in press coverage on the 2 laws.
</t>
    </r>
    <r>
      <rPr>
        <b/>
        <u val="single"/>
        <sz val="11"/>
        <rFont val="Arial"/>
        <family val="2"/>
      </rPr>
      <t>Annual targets</t>
    </r>
    <r>
      <rPr>
        <sz val="11"/>
        <rFont val="Arial"/>
        <family val="2"/>
      </rPr>
      <t>: 
+ One press conference organized (2.3.1)
+ Contents of two laws are regular disseminated through key mass media agencies (2.3.2)
+Relevant mass-media agencies for network building identified (2.3.3)
+ Training courses materials reviewed for mass media staff (2.3.3)</t>
    </r>
  </si>
  <si>
    <t>Support Annual JP Progress Review Meetings and other JP activities to be organized by the PMU</t>
  </si>
  <si>
    <t xml:space="preserve">Support Annual JP Progress Review Meetings and other JP activities to be organized by the PMU/CPMU </t>
  </si>
  <si>
    <t xml:space="preserve">Support Annual JP Progress Review Meetings and other JP activities to be organized by the CPMU </t>
  </si>
  <si>
    <r>
      <t xml:space="preserve">Output 1.3 Technical assistance provided to improve capacity of the SMAs, line ministries, NA, CP to implement, evaluate, monitor and report on the two laws.   </t>
    </r>
    <r>
      <rPr>
        <sz val="11"/>
        <rFont val="Arial"/>
        <family val="2"/>
      </rPr>
      <t xml:space="preserve">
</t>
    </r>
    <r>
      <rPr>
        <b/>
        <u val="single"/>
        <sz val="11"/>
        <rFont val="Arial"/>
        <family val="2"/>
      </rPr>
      <t>Output 1.3 Indicators</t>
    </r>
    <r>
      <rPr>
        <sz val="11"/>
        <rFont val="Arial"/>
        <family val="2"/>
      </rPr>
      <t xml:space="preserve">: Availability of tools and information for gender analysis across sectors.
</t>
    </r>
    <r>
      <rPr>
        <b/>
        <u val="single"/>
        <sz val="11"/>
        <rFont val="Arial"/>
        <family val="2"/>
      </rPr>
      <t xml:space="preserve">Annual Targets:
</t>
    </r>
    <r>
      <rPr>
        <sz val="11"/>
        <rFont val="Arial"/>
        <family val="2"/>
      </rPr>
      <t xml:space="preserve">+ Developed skills among  Women Parliamentarian Group to oversight the two laws (1.3.5)
+ (number of) xxx national programmes reviewed and done gender analysis for recommending how gender should be integrated (1.3.7)
+ Training needs assessment identified and training materials on gender mainstreaming finalized (1.3.7)
+ (number of) xxx officers at different levels on gender mainstreaming trained. (1.3.7)
+ Research on the working conditions of women workers in industrial parks &amp; export-processing zones conducted (1.3. 9.a)
+ Research on the access to employment and economic opportunities available to women and men conducted (1.3.9.b)
+ Research on specific working conditions of women in domestic and informal economy conducted (1.3.9.c)
+ Development of training and learning materials on gender mainstreaming (GE) in education (1.3.14)
+ Two training workshops on GE for educational officials held. (1.3.14)
+ Preparation and finalization of implementation plan (1.3.15)
+ Consultation workshop on methodology on textbook review from gender's perspective (1.3.15)
+ Review textbook (1.3.15)   </t>
    </r>
  </si>
  <si>
    <t>UN participating Agencies: IOM, UNAIDS, UNDP, UNFPA, UNODC, WHO.</t>
  </si>
  <si>
    <r>
      <t>+ Regulatory documents relating to law enforcement and justice sector for the implementation of the law of Domestic Violence Prevention and Control developed, finalized and approved for use (1.3.10 and 1.3.11)</t>
    </r>
    <r>
      <rPr>
        <sz val="11"/>
        <color indexed="12"/>
        <rFont val="Arial"/>
        <family val="2"/>
      </rPr>
      <t xml:space="preserve">.           </t>
    </r>
    <r>
      <rPr>
        <sz val="11"/>
        <rFont val="Arial"/>
        <family val="2"/>
      </rPr>
      <t xml:space="preserve">                                                                                                                                                                                                                                                                                                                                                                                                                                           + Training materials on law enforcement and justice sector officers developed, finalized and used for training of these two sectors (1.3.12)</t>
    </r>
  </si>
  <si>
    <t xml:space="preserve">- UNFPA.                                                                                                                                                                                                                                                                                                             - Sub-contracts: Key mass media agencies..    </t>
  </si>
  <si>
    <t>Programme code and NIPs IDs: VNM7G31A - VNM7G31A/VNM0012; VNM7G31A/VNM0014; VNM7G31A/VNM0015</t>
  </si>
  <si>
    <t>National Implementation</t>
  </si>
  <si>
    <t xml:space="preserve">Total Planned Budget </t>
  </si>
  <si>
    <t xml:space="preserve">Total for UNFPA Implementation (a) </t>
  </si>
  <si>
    <t>Total for national implementation - fund received via UNFPA as MA (b)</t>
  </si>
  <si>
    <t>Total fund received by UNFPA (a+b)</t>
  </si>
  <si>
    <t>Grand Total</t>
  </si>
  <si>
    <t xml:space="preserve">Total Programme Budget </t>
  </si>
  <si>
    <t>Indirect Support Cost</t>
  </si>
  <si>
    <t xml:space="preserve">John Hendra </t>
  </si>
  <si>
    <t>Co-Chair of the National Steering Committee</t>
  </si>
  <si>
    <t>ACTIVITY 09
Will start in Q3/2009 and continue in 2010.</t>
  </si>
  <si>
    <t>ACTIVITY 09
Will start in Q2/2009 and continue in 2010.</t>
  </si>
  <si>
    <r>
      <t>OUTCOME: 
JP Outcome 1</t>
    </r>
    <r>
      <rPr>
        <b/>
        <sz val="11"/>
        <rFont val="Arial"/>
        <family val="2"/>
      </rPr>
      <t xml:space="preserve">
 Improved skills, knowledge and practices for the implementation, monitoring,  evaluation and reporting of the Law on Gender Equality and Law on Domestic Violence Prevention and Control.
</t>
    </r>
    <r>
      <rPr>
        <b/>
        <u val="single"/>
        <sz val="11"/>
        <rFont val="Arial"/>
        <family val="2"/>
      </rPr>
      <t xml:space="preserve">JP outcome 2. </t>
    </r>
    <r>
      <rPr>
        <b/>
        <sz val="11"/>
        <rFont val="Arial"/>
        <family val="2"/>
      </rPr>
      <t xml:space="preserve">
Enhanced partnerships and coordination around gender equality within and outside of government
</t>
    </r>
    <r>
      <rPr>
        <b/>
        <u val="single"/>
        <sz val="11"/>
        <rFont val="Arial"/>
        <family val="2"/>
      </rPr>
      <t xml:space="preserve">JP Outcome 3 </t>
    </r>
    <r>
      <rPr>
        <b/>
        <sz val="11"/>
        <rFont val="Arial"/>
        <family val="2"/>
      </rPr>
      <t xml:space="preserve">
Strengthened evidence-based data and data systems for promoting gender equality.
</t>
    </r>
  </si>
  <si>
    <t xml:space="preserve">Total for UNFPA 
Implementation (a) </t>
  </si>
  <si>
    <r>
      <rPr>
        <b/>
        <sz val="11"/>
        <rFont val="Arial"/>
        <family val="2"/>
      </rPr>
      <t>JP Output: 2.1</t>
    </r>
    <r>
      <rPr>
        <sz val="11"/>
        <rFont val="Arial"/>
        <family val="2"/>
      </rPr>
      <t xml:space="preserve">: Networks on GE are strengthened and sustained through relevant Government and outside Government systems, with effective linkages and information among stakeholders.
</t>
    </r>
    <r>
      <rPr>
        <b/>
        <u val="single"/>
        <sz val="11"/>
        <rFont val="Arial"/>
        <family val="2"/>
      </rPr>
      <t xml:space="preserve">Output 2.1 Indicators: </t>
    </r>
    <r>
      <rPr>
        <sz val="11"/>
        <rFont val="Arial"/>
        <family val="2"/>
      </rPr>
      <t xml:space="preserve">Gender Equality issues are fed into National Policy dialogues.
</t>
    </r>
    <r>
      <rPr>
        <b/>
        <u val="single"/>
        <sz val="11"/>
        <rFont val="Arial"/>
        <family val="2"/>
      </rPr>
      <t>Annual targets</t>
    </r>
    <r>
      <rPr>
        <b/>
        <sz val="11"/>
        <rFont val="Arial"/>
        <family val="2"/>
      </rPr>
      <t>:</t>
    </r>
    <r>
      <rPr>
        <sz val="11"/>
        <rFont val="Arial"/>
        <family val="2"/>
      </rPr>
      <t xml:space="preserve">                                                                                                                                                                                                                                                                                                                                                                         
+ Network of DV victims set up (2.1.4)
+ Gencomnet bring GE issues to attention of policy makers.</t>
    </r>
  </si>
  <si>
    <r>
      <t>TRAINING of counterpart</t>
    </r>
  </si>
  <si>
    <r>
      <t>1.1.1.6</t>
    </r>
    <r>
      <rPr>
        <sz val="11"/>
        <rFont val="Arial"/>
        <family val="2"/>
      </rPr>
      <t xml:space="preserve"> -  Summarize and Interpret Results
- Define capacity development strategies</t>
    </r>
  </si>
  <si>
    <r>
      <t>1.1.1.7</t>
    </r>
    <r>
      <rPr>
        <sz val="11"/>
        <rFont val="Arial"/>
        <family val="2"/>
      </rPr>
      <t xml:space="preserve"> - Produce and disseminate surveys reports.</t>
    </r>
  </si>
  <si>
    <r>
      <t>Activity 1.2.1</t>
    </r>
    <r>
      <rPr>
        <b/>
        <sz val="11"/>
        <rFont val="Arial"/>
        <family val="2"/>
      </rPr>
      <t xml:space="preserve"> - Support to the SMAs, CP, NA, VWU and concerned agencies in selected provinces to develop relevant POAs for implementation, evaluation, monitoring and reporting on the two laws
</t>
    </r>
  </si>
  <si>
    <r>
      <t>1.2.1.1</t>
    </r>
    <r>
      <rPr>
        <sz val="11"/>
        <rFont val="Arial"/>
        <family val="2"/>
      </rPr>
      <t xml:space="preserve"> - Recruitment of the local and international consultants</t>
    </r>
  </si>
  <si>
    <r>
      <t>1.2.1.2</t>
    </r>
    <r>
      <rPr>
        <b/>
        <sz val="11"/>
        <rFont val="Arial"/>
        <family val="2"/>
      </rPr>
      <t xml:space="preserve">  - </t>
    </r>
    <r>
      <rPr>
        <sz val="11"/>
        <rFont val="Arial"/>
        <family val="2"/>
      </rPr>
      <t xml:space="preserve">Working sessions with all the participants in the assessment
</t>
    </r>
    <r>
      <rPr>
        <b/>
        <sz val="11"/>
        <rFont val="Arial"/>
        <family val="2"/>
      </rPr>
      <t xml:space="preserve">
</t>
    </r>
  </si>
  <si>
    <r>
      <t>1.2.1.3</t>
    </r>
    <r>
      <rPr>
        <sz val="11"/>
        <rFont val="Arial"/>
        <family val="2"/>
      </rPr>
      <t xml:space="preserve"> - Develop Plans of action
Monitoring and Evaluation of the current POA (MOSCT)</t>
    </r>
  </si>
  <si>
    <r>
      <t xml:space="preserve">1.2.1.4 </t>
    </r>
    <r>
      <rPr>
        <sz val="11"/>
        <rFont val="Arial"/>
        <family val="2"/>
      </rPr>
      <t>- Final workshop to disseminate the strategy/plans of action</t>
    </r>
  </si>
  <si>
    <r>
      <t>1.2.1.5</t>
    </r>
    <r>
      <rPr>
        <sz val="11"/>
        <rFont val="Arial"/>
        <family val="2"/>
      </rPr>
      <t xml:space="preserve"> - Creation a Guideline- Plans of actions and distribution</t>
    </r>
  </si>
  <si>
    <r>
      <t>Activity 1.2.3. (a)</t>
    </r>
    <r>
      <rPr>
        <b/>
        <sz val="11"/>
        <rFont val="Arial"/>
        <family val="2"/>
      </rPr>
      <t>:  MOLISA, NA, line ministries and other duty bearers to develop and sustain  M&amp;E framework (MEF) in government system  for measuring the implementation of the GEL</t>
    </r>
  </si>
  <si>
    <r>
      <t>1.2.3.1</t>
    </r>
    <r>
      <rPr>
        <sz val="11"/>
        <rFont val="Arial"/>
        <family val="2"/>
      </rPr>
      <t xml:space="preserve"> -  Study tour to another country where MEF exists</t>
    </r>
  </si>
  <si>
    <r>
      <t>1.2.3.2</t>
    </r>
    <r>
      <rPr>
        <sz val="11"/>
        <rFont val="Arial"/>
        <family val="2"/>
      </rPr>
      <t xml:space="preserve"> -  Defining needs and indicators through a consultative and participatory process with technical assistance from GSO</t>
    </r>
  </si>
  <si>
    <r>
      <t>1.2.3.3</t>
    </r>
    <r>
      <rPr>
        <sz val="11"/>
        <rFont val="Arial"/>
        <family val="2"/>
      </rPr>
      <t xml:space="preserve"> - Developing the Monitoring and Evaluation framework by national and international consultants</t>
    </r>
  </si>
  <si>
    <t>Programme Code and NIP's ID: VNM 7G31A/VNM0012</t>
  </si>
  <si>
    <r>
      <t>1.1.1.4</t>
    </r>
    <r>
      <rPr>
        <sz val="11"/>
        <rFont val="Arial"/>
        <family val="2"/>
      </rPr>
      <t xml:space="preserve"> -  Design the methodology for the Capacity Assessment
- Adapt Capacity Assessment Framework to local needs
- Determine how the assessment will be conducted (team, location: 6 provinces in all the country).</t>
    </r>
  </si>
  <si>
    <r>
      <t>1.1.1.5</t>
    </r>
    <r>
      <rPr>
        <sz val="11"/>
        <rFont val="Arial"/>
        <family val="2"/>
      </rPr>
      <t xml:space="preserve"> - Conduct the Capacity Assessment
- Define desired capacities and capacity levels
- Articulate questions to understand existing capacity asses
- Asses capacity level</t>
    </r>
  </si>
  <si>
    <t>CWD/VWU</t>
  </si>
  <si>
    <r>
      <t xml:space="preserve">2.2.1.1 </t>
    </r>
    <r>
      <rPr>
        <sz val="11"/>
        <rFont val="Arial"/>
        <family val="2"/>
      </rPr>
      <t>- Formulate the small working group which consists of VCCI, MOLISA, VWU and other key organizations.</t>
    </r>
  </si>
  <si>
    <r>
      <t>2.2.1.2</t>
    </r>
    <r>
      <rPr>
        <sz val="11"/>
        <rFont val="Arial"/>
        <family val="2"/>
      </rPr>
      <t xml:space="preserve"> -  Assist the working group to draft recommendation for the implementation and promotion of GE Law and the revised SME Decree No. 90 by providing need-based training courses.</t>
    </r>
  </si>
  <si>
    <r>
      <t xml:space="preserve">2.2.1.3 </t>
    </r>
    <r>
      <rPr>
        <sz val="11"/>
        <rFont val="Arial"/>
        <family val="2"/>
      </rPr>
      <t>- Conduct the field research to identify technical demand of women entrepreneurs and to provide discussion basis for the working group and the study tours for the working group members.</t>
    </r>
  </si>
  <si>
    <r>
      <t xml:space="preserve">2.2.2.1 </t>
    </r>
    <r>
      <rPr>
        <sz val="11"/>
        <rFont val="Arial"/>
        <family val="2"/>
      </rPr>
      <t>- Organize workshops to learn and disseminate grassroots good practices and institutionalize the methodology for women entrepreneurship promotion, inviting women entrepreneurs and relevant organizations from 3 different regions.</t>
    </r>
  </si>
  <si>
    <r>
      <t>2.2.2.3</t>
    </r>
    <r>
      <rPr>
        <sz val="11"/>
        <rFont val="Arial"/>
        <family val="2"/>
      </rPr>
      <t xml:space="preserve"> - Assist the working group to draft a follow-up action plan for post programme periods.</t>
    </r>
  </si>
  <si>
    <t>Salary for JP Gender specialist (L contract)</t>
  </si>
  <si>
    <t>Total for UNIFEM Implementation</t>
  </si>
  <si>
    <r>
      <rPr>
        <b/>
        <u val="single"/>
        <sz val="11"/>
        <rFont val="Arial"/>
        <family val="2"/>
      </rPr>
      <t>Output 1.1</t>
    </r>
    <r>
      <rPr>
        <sz val="11"/>
        <rFont val="Arial"/>
        <family val="2"/>
      </rPr>
      <t xml:space="preserve"> Capacity assessed of the SMAs, line ministries, National Assembly, Communist Party, mass organizations including the Vietnam Women's Union and concerned agencies at the local level  to implement,  monitor, evaluate and report on the two Laws.
</t>
    </r>
    <r>
      <rPr>
        <b/>
        <u val="single"/>
        <sz val="11"/>
        <rFont val="Arial"/>
        <family val="2"/>
      </rPr>
      <t>Output 1.1 Indicators:</t>
    </r>
    <r>
      <rPr>
        <sz val="11"/>
        <rFont val="Arial"/>
        <family val="2"/>
      </rPr>
      <t xml:space="preserve"> SMAs (MOLISA and MOSCT) and key stakeholders have a realistic understanding and TOR for their role and capacity for the implementation, monitoring and reporting on the laws.
Clear Assessment of strengths, weaknesses and needs concerning the two laws.
</t>
    </r>
    <r>
      <rPr>
        <b/>
        <u val="single"/>
        <sz val="11"/>
        <rFont val="Arial"/>
        <family val="2"/>
      </rPr>
      <t>Annual Targets</t>
    </r>
    <r>
      <rPr>
        <sz val="11"/>
        <rFont val="Arial"/>
        <family val="2"/>
      </rPr>
      <t>:
+ Enhanced the capacity of Government agencies and relevant civil society in the implementation, monitoring evaluation and reporting of the two laws.(1.1.1)
+ Defined government agencies the capacity levels and desired capacities to implement the two laws (1.1.1)</t>
    </r>
  </si>
  <si>
    <r>
      <t>1.1.1.8</t>
    </r>
    <r>
      <rPr>
        <sz val="11"/>
        <rFont val="Arial"/>
        <family val="2"/>
      </rPr>
      <t xml:space="preserve"> - Organize orientation workshop on JP on Gender with related agencies</t>
    </r>
  </si>
  <si>
    <r>
      <t>1.1.1.9</t>
    </r>
    <r>
      <rPr>
        <sz val="11"/>
        <rFont val="Arial"/>
        <family val="2"/>
      </rPr>
      <t xml:space="preserve"> - Organize workshop to disseminate survey findings  </t>
    </r>
  </si>
  <si>
    <r>
      <t xml:space="preserve">1.2.1.6 - </t>
    </r>
    <r>
      <rPr>
        <sz val="11"/>
        <rFont val="Arial"/>
        <family val="2"/>
      </rPr>
      <t xml:space="preserve"> Organize consultation workshops with key ministries and related agencies on POA (initiate to develop POA)
</t>
    </r>
  </si>
  <si>
    <r>
      <t xml:space="preserve">1.2.1.8: - </t>
    </r>
    <r>
      <rPr>
        <sz val="11"/>
        <rFont val="Arial"/>
        <family val="2"/>
      </rPr>
      <t xml:space="preserve">Organize workshop to disseminate finalized POA </t>
    </r>
  </si>
  <si>
    <t>3.1.1.4  Dissemination of publications and information of indexes through a national workshop</t>
  </si>
  <si>
    <t>To be implemented in Q1, Y2</t>
  </si>
  <si>
    <t>Selected NGOs
Collaborating agencies: GSO</t>
  </si>
  <si>
    <r>
      <rPr>
        <b/>
        <sz val="9"/>
        <color indexed="8"/>
        <rFont val="Arial"/>
        <family val="2"/>
      </rPr>
      <t>ACTIVITY 09</t>
    </r>
    <r>
      <rPr>
        <sz val="9"/>
        <color indexed="8"/>
        <rFont val="Arial"/>
        <family val="2"/>
      </rPr>
      <t xml:space="preserve">
Will start in Q3/2009 and continue in 2010.</t>
    </r>
  </si>
  <si>
    <t>3.3.2.1    Organize a consultative workshop to develop a research plan</t>
  </si>
  <si>
    <t>3.3.2.2   Review existing data</t>
  </si>
  <si>
    <t>3.3.2.3   Recruitment of national and international consultants</t>
  </si>
  <si>
    <t>Selected research institute
Collaborating agencies: GSO</t>
  </si>
  <si>
    <r>
      <rPr>
        <b/>
        <sz val="9"/>
        <color indexed="8"/>
        <rFont val="Arial"/>
        <family val="2"/>
      </rPr>
      <t>ACTIVITY 09</t>
    </r>
    <r>
      <rPr>
        <sz val="9"/>
        <color indexed="8"/>
        <rFont val="Arial"/>
        <family val="2"/>
      </rPr>
      <t xml:space="preserve">
Will start in Q2/2009 and continue in 2010.</t>
    </r>
  </si>
  <si>
    <t>3.3.3.1   Recruit local and international consultants</t>
  </si>
  <si>
    <t>3.3.3.2   Build research plans</t>
  </si>
  <si>
    <t>3.3.3.3    Make research, analyze results and prepare research reports</t>
  </si>
  <si>
    <t>ICFORUNFPA</t>
  </si>
  <si>
    <t>Ministry of Planning and Investment</t>
  </si>
  <si>
    <t>General Statistics Office</t>
  </si>
  <si>
    <t>ICFOR UNFPA</t>
  </si>
  <si>
    <t>Ministry of Culture, Sport and Tourism</t>
  </si>
  <si>
    <t>Huynh Vinh Ai</t>
  </si>
  <si>
    <t>Vice Minister of Ministry of Culture, Sport and Tourism</t>
  </si>
  <si>
    <t>Period: April 2009 - December 2009</t>
  </si>
  <si>
    <t>Implementing Partner: General Statistic Office</t>
  </si>
  <si>
    <r>
      <t xml:space="preserve">JP Outcome 3: 
</t>
    </r>
    <r>
      <rPr>
        <sz val="9"/>
        <rFont val="Arial"/>
        <family val="2"/>
      </rPr>
      <t xml:space="preserve">Strengthen evidence-based and data systems for promoting gender equality </t>
    </r>
  </si>
  <si>
    <t>TRAINING/ PERSONNEL/ OTHERDIRECT COSTS</t>
  </si>
  <si>
    <r>
      <t xml:space="preserve">TRAINING X1                                                                                                                                                                                                                                                                                                                                                                                                                                                                                </t>
    </r>
    <r>
      <rPr>
        <sz val="11"/>
        <color indexed="8"/>
        <rFont val="Arial"/>
        <family val="2"/>
      </rPr>
      <t xml:space="preserve">Workshops, seminar, meetings </t>
    </r>
  </si>
  <si>
    <r>
      <rPr>
        <b/>
        <sz val="11"/>
        <rFont val="Arial"/>
        <family val="2"/>
      </rPr>
      <t xml:space="preserve">OUTCOME:                                                                                                                                                                                                                                                                                                                   
</t>
    </r>
    <r>
      <rPr>
        <b/>
        <u val="single"/>
        <sz val="11"/>
        <rFont val="Arial"/>
        <family val="2"/>
      </rPr>
      <t>JP Outcome 1:</t>
    </r>
    <r>
      <rPr>
        <sz val="11"/>
        <rFont val="Arial"/>
        <family val="2"/>
      </rPr>
      <t xml:space="preserve">
Improved skills, knowledge and practices for the implementation, monitoring, evaluation and reporting of the Law on Gender Equality and Law on Domestic Violence Prevention and Control.</t>
    </r>
  </si>
  <si>
    <r>
      <rPr>
        <b/>
        <sz val="10"/>
        <rFont val="Arial"/>
        <family val="2"/>
      </rPr>
      <t>Output: 3.1:</t>
    </r>
    <r>
      <rPr>
        <sz val="10"/>
        <rFont val="Arial"/>
        <family val="2"/>
      </rPr>
      <t xml:space="preserve"> Current gender equality and sex-disaggregated indicators are reviewed and new indicators identified through research.
</t>
    </r>
    <r>
      <rPr>
        <b/>
        <u val="single"/>
        <sz val="10"/>
        <rFont val="Arial"/>
        <family val="2"/>
      </rPr>
      <t>Output 3.1 Indicators:</t>
    </r>
    <r>
      <rPr>
        <sz val="10"/>
        <rFont val="Arial"/>
        <family val="2"/>
      </rPr>
      <t xml:space="preserve">  Increase in number and quality of GE and sex-disaggregated indicators
</t>
    </r>
    <r>
      <rPr>
        <b/>
        <u val="single"/>
        <sz val="10"/>
        <rFont val="Arial"/>
        <family val="2"/>
      </rPr>
      <t>Annual targets</t>
    </r>
    <r>
      <rPr>
        <b/>
        <sz val="10"/>
        <rFont val="Arial"/>
        <family val="2"/>
      </rPr>
      <t xml:space="preserve"> : </t>
    </r>
    <r>
      <rPr>
        <sz val="10"/>
        <rFont val="Arial"/>
        <family val="2"/>
      </rPr>
      <t xml:space="preserve">    
+ Three indexes (GDI, GEM, GGI) calculated (3.1.1)
+ Questionnaire developed, sample defined, and interviewers trained (3.1.2)</t>
    </r>
  </si>
  <si>
    <t>ACTIVITY 04
PERSON, OPEX, MISC</t>
  </si>
  <si>
    <t>MOLISA, line ministries,
 Communist Party and 
other duty bearers</t>
  </si>
  <si>
    <r>
      <t xml:space="preserve">Implementing Partners </t>
    </r>
    <r>
      <rPr>
        <sz val="9"/>
        <rFont val="Arial"/>
        <family val="2"/>
      </rPr>
      <t xml:space="preserve">(name of NIP/CIPs, other National Partners including Sub-contractor, if any) </t>
    </r>
  </si>
  <si>
    <r>
      <t>Activity 1.1.1</t>
    </r>
    <r>
      <rPr>
        <b/>
        <sz val="11"/>
        <rFont val="Arial"/>
        <family val="2"/>
      </rPr>
      <t xml:space="preserve"> - Capacity assessments for the SMAs of the two laws, CP, NA and other concerned agencies and line ministries to implement the GEL and the DVL.
</t>
    </r>
  </si>
  <si>
    <r>
      <t>1.1.1.1</t>
    </r>
    <r>
      <rPr>
        <sz val="11"/>
        <rFont val="Arial"/>
        <family val="2"/>
      </rPr>
      <t xml:space="preserve"> -  Develop ToR for international and national gender capacity specialist
</t>
    </r>
  </si>
  <si>
    <r>
      <t>1.1.1.2</t>
    </r>
    <r>
      <rPr>
        <sz val="11"/>
        <rFont val="Arial"/>
        <family val="2"/>
      </rPr>
      <t xml:space="preserve"> -  Recruitment of international and national specialists</t>
    </r>
  </si>
  <si>
    <r>
      <t>1.1.1.3</t>
    </r>
    <r>
      <rPr>
        <sz val="11"/>
        <rFont val="Arial"/>
        <family val="2"/>
      </rPr>
      <t xml:space="preserve"> - Initial Meeting with all the parties involved in the Capacity Assessment
- Clarify objectives and expectations
</t>
    </r>
  </si>
  <si>
    <r>
      <t>1.3.11.4</t>
    </r>
    <r>
      <rPr>
        <sz val="11"/>
        <rFont val="Arial"/>
        <family val="2"/>
      </rPr>
      <t xml:space="preserve"> - A cross-sectoral 2-day consultation workshop to ensure that health, law enforcement and justice sectors synergize their efforts. </t>
    </r>
  </si>
  <si>
    <t xml:space="preserve">
PERSON, OPEX, MICS</t>
  </si>
  <si>
    <r>
      <rPr>
        <b/>
        <u val="single"/>
        <sz val="11"/>
        <color indexed="8"/>
        <rFont val="Arial"/>
        <family val="2"/>
      </rPr>
      <t>Activity 1.3.12</t>
    </r>
    <r>
      <rPr>
        <b/>
        <sz val="11"/>
        <color indexed="8"/>
        <rFont val="Arial"/>
        <family val="2"/>
      </rPr>
      <t xml:space="preserve"> - MOJ and MPS to develop training materials on DV and to pilot these trainings for law enforcement and justice sector officers.
</t>
    </r>
  </si>
  <si>
    <t>- UNODC,                                                                                                                                                                                                                                                                                       - Sub-contractors: MPS, MOJ.</t>
  </si>
  <si>
    <r>
      <t xml:space="preserve">TRAINING of counterpart  </t>
    </r>
  </si>
  <si>
    <t>ACTIVITY 05</t>
  </si>
  <si>
    <r>
      <t>1.3.12.1</t>
    </r>
    <r>
      <rPr>
        <sz val="11"/>
        <rFont val="Arial"/>
        <family val="2"/>
      </rPr>
      <t xml:space="preserve"> - A national consultant and international law enforcement and justice sector experts on DV are recruited to Develop specific training materials for both sectors on DV prevention.  </t>
    </r>
  </si>
  <si>
    <r>
      <t>1.3.12.2</t>
    </r>
    <r>
      <rPr>
        <sz val="11"/>
        <rFont val="Arial"/>
        <family val="2"/>
      </rPr>
      <t xml:space="preserve"> - TOT training (for relevant staff in Can Tho, Da Nang, Ha Noi and Thai Nguyen provinces) followed by further trainings </t>
    </r>
  </si>
  <si>
    <r>
      <rPr>
        <b/>
        <u val="single"/>
        <sz val="11"/>
        <rFont val="Arial"/>
        <family val="2"/>
      </rPr>
      <t>Activity 2.1.4</t>
    </r>
    <r>
      <rPr>
        <b/>
        <sz val="11"/>
        <rFont val="Arial"/>
        <family val="2"/>
      </rPr>
      <t xml:space="preserve"> - Enhance the capability of grass-roots support groups for victims of DV and advocate directly at the provincial and national level for improved policies and intervention programme </t>
    </r>
  </si>
  <si>
    <t>CIP: CWD/VWU.</t>
  </si>
  <si>
    <t xml:space="preserve">ACTIVITY 05                                                                                                                                                                                                                         Workshops, seminar, meetings </t>
  </si>
  <si>
    <r>
      <t>2.1.4.1</t>
    </r>
    <r>
      <rPr>
        <sz val="11"/>
        <rFont val="Arial"/>
        <family val="2"/>
      </rPr>
      <t xml:space="preserve"> - Develop the network of DV victims</t>
    </r>
  </si>
  <si>
    <r>
      <t>2.1.4.2</t>
    </r>
    <r>
      <rPr>
        <sz val="11"/>
        <rFont val="Arial"/>
        <family val="2"/>
      </rPr>
      <t xml:space="preserve"> -  Hold workshops on Gender and Life Skills</t>
    </r>
  </si>
  <si>
    <r>
      <t>2.1.4.3</t>
    </r>
    <r>
      <rPr>
        <sz val="11"/>
        <rFont val="Arial"/>
        <family val="2"/>
      </rPr>
      <t xml:space="preserve"> - Host conferences and seminars to support victims and identify particular cases to support policy mobilization</t>
    </r>
  </si>
  <si>
    <r>
      <rPr>
        <b/>
        <u val="single"/>
        <sz val="11"/>
        <color indexed="8"/>
        <rFont val="Arial"/>
        <family val="2"/>
      </rPr>
      <t xml:space="preserve">Activity 2.3.2 </t>
    </r>
    <r>
      <rPr>
        <b/>
        <sz val="11"/>
        <color indexed="8"/>
        <rFont val="Arial"/>
        <family val="2"/>
      </rPr>
      <t>- Facilitate the dissemination of the laws through mass media (special columns of key magazines, newspapers, national TV coverage, VOV, etc.</t>
    </r>
  </si>
  <si>
    <r>
      <t>2.3.2.1</t>
    </r>
    <r>
      <rPr>
        <sz val="11"/>
        <rFont val="Arial"/>
        <family val="2"/>
      </rPr>
      <t xml:space="preserve"> - Integrate content of the two laws into special columns of key magazines and newspapers, TV coverage and radio broadcasting programmes for public dissemination.</t>
    </r>
  </si>
  <si>
    <r>
      <rPr>
        <b/>
        <sz val="9"/>
        <rFont val="Arial"/>
        <family val="2"/>
      </rPr>
      <t>ACTIVITY 09</t>
    </r>
    <r>
      <rPr>
        <sz val="9"/>
        <rFont val="Arial"/>
        <family val="2"/>
      </rPr>
      <t xml:space="preserve">
</t>
    </r>
  </si>
  <si>
    <t>GSO
Collaborating agencies: MOH, MOCST, other concerned agencies and research institute</t>
  </si>
  <si>
    <t>GSO, MOH</t>
  </si>
  <si>
    <t>PERSON, OPEX</t>
  </si>
  <si>
    <t>3.1.2.2   Develop questionnaire and sample (including consultation, pilot testing, printing)</t>
  </si>
  <si>
    <t>3.1.2.3   Organize training for interviewers and supervisors</t>
  </si>
  <si>
    <t>PERSON, OPEX,   MISC</t>
  </si>
  <si>
    <t>GSO
Collaborating agencies: MOLISA</t>
  </si>
  <si>
    <r>
      <t>ACTIVITY 09</t>
    </r>
    <r>
      <rPr>
        <sz val="9"/>
        <rFont val="Arial"/>
        <family val="2"/>
      </rPr>
      <t xml:space="preserve">
PERSON, OPEX, MISC</t>
    </r>
    <r>
      <rPr>
        <b/>
        <sz val="9"/>
        <rFont val="Arial"/>
        <family val="2"/>
      </rPr>
      <t xml:space="preserve">
</t>
    </r>
  </si>
  <si>
    <t>GSO, Collaborating agency: MARD</t>
  </si>
  <si>
    <r>
      <rPr>
        <b/>
        <sz val="9"/>
        <rFont val="Arial"/>
        <family val="2"/>
      </rPr>
      <t>ACTIVITY 09</t>
    </r>
    <r>
      <rPr>
        <sz val="9"/>
        <rFont val="Arial"/>
        <family val="2"/>
      </rPr>
      <t xml:space="preserve">
PERSON, OPEX, MISC
</t>
    </r>
  </si>
  <si>
    <t>GSO
Collaborating agencies: VCCI</t>
  </si>
  <si>
    <r>
      <rPr>
        <b/>
        <sz val="9"/>
        <rFont val="Arial"/>
        <family val="2"/>
      </rPr>
      <t>ACTIVITY O6</t>
    </r>
    <r>
      <rPr>
        <sz val="9"/>
        <rFont val="Arial"/>
        <family val="2"/>
      </rPr>
      <t xml:space="preserve">
PERSON, OPEX, MISC</t>
    </r>
  </si>
  <si>
    <r>
      <rPr>
        <b/>
        <sz val="9"/>
        <rFont val="Arial"/>
        <family val="2"/>
      </rPr>
      <t>ACTIVITY 09</t>
    </r>
    <r>
      <rPr>
        <sz val="9"/>
        <rFont val="Arial"/>
        <family val="2"/>
      </rPr>
      <t xml:space="preserve">
To be continued in Y2</t>
    </r>
  </si>
  <si>
    <t>3.4.3.1   Support GSO to develop CRC/CEDAW database using VI technology (including on-the-job data admin training for core staff of GSO and MOLISA)</t>
  </si>
  <si>
    <t>Support for PMU/CPMU</t>
  </si>
  <si>
    <r>
      <t xml:space="preserve">- TRAINING X1                                                                                                                                                                                                                                  - ACTIVITY 05                                                                                                                                                                                                                                              </t>
    </r>
    <r>
      <rPr>
        <sz val="11"/>
        <color indexed="8"/>
        <rFont val="Arial"/>
        <family val="2"/>
      </rPr>
      <t xml:space="preserve">Workshops, seminar, meetings, monitoring by NIP </t>
    </r>
  </si>
  <si>
    <t xml:space="preserve">Support salary for PMU/CPMU and monitoring </t>
  </si>
  <si>
    <t>Support salary for 2 full-time staff (01 Component Project Manager and 01 Accountant cum Secretary) for management of the JP Component Project, CPMU and Gender Specialist.</t>
  </si>
  <si>
    <t>PERSONNEL - Salary for CPMU staff</t>
  </si>
  <si>
    <r>
      <t>ACTIVITY 05</t>
    </r>
    <r>
      <rPr>
        <sz val="11"/>
        <rFont val="Arial"/>
        <family val="2"/>
      </rPr>
      <t>, monitoring by NIP</t>
    </r>
  </si>
  <si>
    <t>Support for CPMU</t>
  </si>
  <si>
    <t xml:space="preserve">- TRAINING X1                                                                                                                                                                                                                                  </t>
  </si>
  <si>
    <t xml:space="preserve">Support salary for CPMU and monitoring </t>
  </si>
  <si>
    <t>Support salary for 2 full-time staff (01 Component Project Manager and 01 assistant cum Accountant) for management of CPMU</t>
  </si>
  <si>
    <r>
      <t xml:space="preserve">JP Monitoring by NIPs </t>
    </r>
    <r>
      <rPr>
        <sz val="9"/>
        <color indexed="10"/>
        <rFont val="Arial"/>
        <family val="2"/>
      </rPr>
      <t xml:space="preserve"> </t>
    </r>
    <r>
      <rPr>
        <sz val="9"/>
        <rFont val="Arial"/>
        <family val="2"/>
      </rPr>
      <t xml:space="preserve">  </t>
    </r>
  </si>
  <si>
    <r>
      <t>JP Monitoring by UN Agency (UNFPA)</t>
    </r>
    <r>
      <rPr>
        <b/>
        <sz val="9"/>
        <color indexed="10"/>
        <rFont val="Arial"/>
        <family val="2"/>
      </rPr>
      <t xml:space="preserve"> </t>
    </r>
    <r>
      <rPr>
        <b/>
        <sz val="9"/>
        <rFont val="Arial"/>
        <family val="2"/>
      </rPr>
      <t xml:space="preserve">  </t>
    </r>
  </si>
  <si>
    <r>
      <t>PERSONNEL -</t>
    </r>
    <r>
      <rPr>
        <sz val="9"/>
        <rFont val="Arial"/>
        <family val="2"/>
      </rPr>
      <t xml:space="preserve">Monitoring   </t>
    </r>
  </si>
  <si>
    <r>
      <t xml:space="preserve">SUPPLIES, </t>
    </r>
    <r>
      <rPr>
        <sz val="9"/>
        <rFont val="Arial"/>
        <family val="2"/>
      </rPr>
      <t>commodities, equipment and transport</t>
    </r>
  </si>
  <si>
    <t>Total for UNDP Implementation</t>
  </si>
  <si>
    <t>Total for WHO Implementation</t>
  </si>
  <si>
    <t>Total for UNODC Implementation</t>
  </si>
  <si>
    <t>Total for FA0 Implementation</t>
  </si>
  <si>
    <t>ANNUAL WORK PLAN 2009 for UN-GOV Joint Programme on Gender Equality</t>
  </si>
  <si>
    <t>Activities</t>
  </si>
  <si>
    <t xml:space="preserve">Time Frame
</t>
  </si>
  <si>
    <r>
      <t xml:space="preserve">Implementing Partners </t>
    </r>
    <r>
      <rPr>
        <sz val="11"/>
        <rFont val="Arial"/>
        <family val="2"/>
      </rPr>
      <t xml:space="preserve">(name of NIP/CIPs, other National Partners including Sub-contractor, if any) </t>
    </r>
  </si>
  <si>
    <t>Programme Budget (US$)</t>
  </si>
  <si>
    <t xml:space="preserve">Component Project/NIP </t>
  </si>
  <si>
    <t xml:space="preserve">MDT-F Categories </t>
  </si>
  <si>
    <t xml:space="preserve">UN Implementation </t>
  </si>
  <si>
    <t xml:space="preserve">UNFPA categories and Activity ID in Atlas  </t>
  </si>
  <si>
    <t>`</t>
  </si>
  <si>
    <t>Nguyễn Thanh Hoà</t>
  </si>
  <si>
    <r>
      <rPr>
        <b/>
        <u val="single"/>
        <sz val="11"/>
        <rFont val="Arial"/>
        <family val="2"/>
      </rPr>
      <t>Activity 1.2.2</t>
    </r>
    <r>
      <rPr>
        <b/>
        <sz val="11"/>
        <rFont val="Arial"/>
        <family val="2"/>
      </rPr>
      <t xml:space="preserve"> - Ministry of Culture, Sports and Tourism to develop multi-agency collaboration mechanisms for the prevention of DV.</t>
    </r>
  </si>
  <si>
    <t>ACTIVITY 08</t>
  </si>
  <si>
    <r>
      <t>1.2.2.1</t>
    </r>
    <r>
      <rPr>
        <sz val="11"/>
        <color indexed="8"/>
        <rFont val="Arial"/>
        <family val="2"/>
      </rPr>
      <t xml:space="preserve"> -  Develop a multi-agency mechanism for the prevention of DV
</t>
    </r>
  </si>
  <si>
    <r>
      <t xml:space="preserve">1.2.2.2 </t>
    </r>
    <r>
      <rPr>
        <sz val="11"/>
        <color indexed="8"/>
        <rFont val="Arial"/>
        <family val="2"/>
      </rPr>
      <t>- Hold workshops to consult with key ministries on the multi-agency mechanism</t>
    </r>
  </si>
  <si>
    <r>
      <rPr>
        <b/>
        <u val="single"/>
        <sz val="11"/>
        <rFont val="Arial"/>
        <family val="2"/>
      </rPr>
      <t xml:space="preserve">Activity 1.2.3 (b) </t>
    </r>
    <r>
      <rPr>
        <b/>
        <sz val="11"/>
        <rFont val="Arial"/>
        <family val="2"/>
      </rPr>
      <t>- MOCST,  National Assembly, line ministries and other duty bearers to develop and sustain M&amp;E framework for measuring the implementation of the DVL</t>
    </r>
  </si>
  <si>
    <t xml:space="preserve">- MOCST    
- Other national partners: PCSA (NA), line ministries and other related agencies                                                                                                                                                                                                                      </t>
  </si>
  <si>
    <r>
      <t xml:space="preserve">- UNDP                                                                                                                                                                                                                                                                                    </t>
    </r>
    <r>
      <rPr>
        <sz val="11"/>
        <color indexed="10"/>
        <rFont val="Arial"/>
        <family val="2"/>
      </rPr>
      <t xml:space="preserve">              </t>
    </r>
  </si>
  <si>
    <r>
      <t xml:space="preserve">1.2.3.1 </t>
    </r>
    <r>
      <rPr>
        <sz val="11"/>
        <color indexed="8"/>
        <rFont val="Arial"/>
        <family val="2"/>
      </rPr>
      <t xml:space="preserve">- Study tour to another country where  M&amp;E framework exists 
</t>
    </r>
  </si>
  <si>
    <r>
      <t xml:space="preserve">1.2.3.2  </t>
    </r>
    <r>
      <rPr>
        <sz val="11"/>
        <color indexed="8"/>
        <rFont val="Arial"/>
        <family val="2"/>
      </rPr>
      <t xml:space="preserve">- Defining needs and indicators through a consultative and participatory process with TA from GSO.  </t>
    </r>
  </si>
  <si>
    <r>
      <t xml:space="preserve">1.2.3.3  </t>
    </r>
    <r>
      <rPr>
        <sz val="11"/>
        <color indexed="8"/>
        <rFont val="Arial"/>
        <family val="2"/>
      </rPr>
      <t xml:space="preserve">- Developing the M&amp;E framework by national and international consultants. </t>
    </r>
  </si>
  <si>
    <r>
      <t xml:space="preserve">1.2.3.6  </t>
    </r>
    <r>
      <rPr>
        <sz val="11"/>
        <color indexed="8"/>
        <rFont val="Arial"/>
        <family val="2"/>
      </rPr>
      <t xml:space="preserve">-  Develop a website on DV in the website of MOCST.  </t>
    </r>
  </si>
  <si>
    <r>
      <rPr>
        <b/>
        <u val="single"/>
        <sz val="11"/>
        <rFont val="Arial"/>
        <family val="2"/>
      </rPr>
      <t>Activity 1.3.2 (b)</t>
    </r>
    <r>
      <rPr>
        <b/>
        <sz val="11"/>
        <rFont val="Arial"/>
        <family val="2"/>
      </rPr>
      <t xml:space="preserve"> - Development of training materials  on the DVL to make them available to MOCST, line ministries, CP and other duty bearers for better implementation of the law.</t>
    </r>
  </si>
  <si>
    <t>UNFPA,                   UNAIDS</t>
  </si>
  <si>
    <r>
      <t>1.3.2.1</t>
    </r>
    <r>
      <rPr>
        <sz val="11"/>
        <rFont val="Arial"/>
        <family val="2"/>
      </rPr>
      <t xml:space="preserve"> - Review and compile existing training materials</t>
    </r>
  </si>
  <si>
    <r>
      <t>1.3.2.2</t>
    </r>
    <r>
      <rPr>
        <sz val="11"/>
        <rFont val="Arial"/>
        <family val="2"/>
      </rPr>
      <t xml:space="preserve"> - Modify, compile, develop TOT training materials following the assessment in order to have a standard set of training manuals which can apply to different target groups.</t>
    </r>
  </si>
  <si>
    <r>
      <t>Activity 1.3.3 (b)</t>
    </r>
    <r>
      <rPr>
        <b/>
        <sz val="11"/>
        <rFont val="Arial"/>
        <family val="2"/>
      </rPr>
      <t xml:space="preserve"> - Support training of MOCST, CP and branches on the DVL in selected provinces. 
</t>
    </r>
  </si>
  <si>
    <r>
      <t xml:space="preserve">TRAINING of counterparts </t>
    </r>
  </si>
  <si>
    <r>
      <t xml:space="preserve">ACTIVITY 05                                                                                                                                                                                                                                 </t>
    </r>
    <r>
      <rPr>
        <sz val="11"/>
        <rFont val="Arial"/>
        <family val="2"/>
      </rPr>
      <t xml:space="preserve">Workshops, seminar, meetings </t>
    </r>
  </si>
  <si>
    <r>
      <t>1.3.3.1</t>
    </r>
    <r>
      <rPr>
        <sz val="11"/>
        <rFont val="Arial"/>
        <family val="2"/>
      </rPr>
      <t xml:space="preserve"> Provide Government and Party officers and branches in the provinces and key cities with training on the DVL</t>
    </r>
  </si>
  <si>
    <t>PERSONNEL -Monitoring</t>
  </si>
  <si>
    <r>
      <t xml:space="preserve">ACTIVITY 03 
</t>
    </r>
    <r>
      <rPr>
        <sz val="11"/>
        <rFont val="Arial"/>
        <family val="2"/>
      </rPr>
      <t>PERSON</t>
    </r>
  </si>
  <si>
    <t>ACTIVITY 07</t>
  </si>
  <si>
    <t xml:space="preserve">TRAINING OF COUNTERPARTS
</t>
  </si>
  <si>
    <t>ACTIVITY 04</t>
  </si>
  <si>
    <t>MOLISA, line ministries,
 Communist Party and 
other duty bearers</t>
  </si>
  <si>
    <t>MOLISA, line ministries, 
Communist Party and
 other duty bearers</t>
  </si>
  <si>
    <t>MOLISA, line ministries,
 Communist Party and
 other duty bearers</t>
  </si>
  <si>
    <t xml:space="preserve">PERSON </t>
  </si>
  <si>
    <t>UNICEF</t>
  </si>
  <si>
    <t xml:space="preserve">CONTRACT </t>
  </si>
  <si>
    <t>PERSON, OPEX,
 MISC</t>
  </si>
  <si>
    <t>TRAINING OF counterparts</t>
  </si>
  <si>
    <t>PERSON,OPEX,
MISC</t>
  </si>
  <si>
    <t xml:space="preserve">TRAINING of counterparts </t>
  </si>
  <si>
    <t xml:space="preserve">TRAINING of counterpart </t>
  </si>
  <si>
    <t>NCFAW &amp; MOLISA</t>
  </si>
  <si>
    <t>NCFAW  &amp; MOLISA</t>
  </si>
  <si>
    <t xml:space="preserve">TRAINING of counterpart
</t>
  </si>
  <si>
    <t>ILO</t>
  </si>
  <si>
    <t>MOCST</t>
  </si>
  <si>
    <t>ACTIVITY 02</t>
  </si>
  <si>
    <t>PERSONNEL -Monitoring by NIP</t>
  </si>
  <si>
    <t xml:space="preserve">ACTIVITY 02 </t>
  </si>
  <si>
    <t xml:space="preserve">ACTIVITY 03 </t>
  </si>
  <si>
    <t xml:space="preserve">Support expendable equipment, materials,  rental of other equipment. </t>
  </si>
  <si>
    <t xml:space="preserve">UNFPA </t>
  </si>
  <si>
    <t>ACTIVITY 01</t>
  </si>
  <si>
    <t>Other Direct Costs</t>
  </si>
  <si>
    <t xml:space="preserve">OTHER DIRECT COSTS        </t>
  </si>
  <si>
    <t>ACTIVITY 10</t>
  </si>
  <si>
    <t xml:space="preserve">(i) Support for translation </t>
  </si>
  <si>
    <t xml:space="preserve">(ii) Support for bank charge, telephone charge, audit fees, exchange losses. </t>
  </si>
  <si>
    <t>(iii) Support for audit fees</t>
  </si>
  <si>
    <t>Support for PMU</t>
  </si>
  <si>
    <t xml:space="preserve">Support salary for PMU and monitoring </t>
  </si>
  <si>
    <t>PERSONNEL - Salary for PMU staff</t>
  </si>
  <si>
    <t>PERSONNEL</t>
  </si>
  <si>
    <t>TRAINING /CONTRACT/PERSONNEL/OTHER DIRECT COSTS</t>
  </si>
  <si>
    <t>PERSON,OPEX, MISC</t>
  </si>
  <si>
    <t>MOLISA</t>
  </si>
  <si>
    <t>UNIFEM</t>
  </si>
  <si>
    <t>UN Agencies</t>
  </si>
  <si>
    <t>Q1</t>
  </si>
  <si>
    <t>Q2</t>
  </si>
  <si>
    <t>Q3</t>
  </si>
  <si>
    <t>Q4</t>
  </si>
  <si>
    <t>Total</t>
  </si>
  <si>
    <t>Key Activities/ Annual Targets</t>
  </si>
  <si>
    <t>Time Frame
(2009)</t>
  </si>
  <si>
    <t>x</t>
  </si>
  <si>
    <t>X</t>
  </si>
  <si>
    <t>UNIDO</t>
  </si>
  <si>
    <t>UNESCO</t>
  </si>
  <si>
    <t>MOET, MOLISA</t>
  </si>
  <si>
    <t>UNDP</t>
  </si>
  <si>
    <t xml:space="preserve">MOLISA </t>
  </si>
  <si>
    <t xml:space="preserve">ILO </t>
  </si>
  <si>
    <t xml:space="preserve">1.3.7.3 Train officers at different levels on gender mainstreaming </t>
  </si>
  <si>
    <t>IOM</t>
  </si>
  <si>
    <t>UNFPA</t>
  </si>
  <si>
    <t>TA from UN agencies</t>
  </si>
  <si>
    <t xml:space="preserve">TA from UN agency </t>
  </si>
  <si>
    <t>UN Implementation</t>
  </si>
  <si>
    <t>CONTRACT</t>
  </si>
  <si>
    <t>OPEX , MISC</t>
  </si>
  <si>
    <t>PERSON, OPEX, MISC</t>
  </si>
  <si>
    <t>MISC</t>
  </si>
  <si>
    <t>TRAINING OF COUNTERPARTS</t>
  </si>
  <si>
    <t>PERSON</t>
  </si>
  <si>
    <t>CONTRACTS</t>
  </si>
  <si>
    <t xml:space="preserve"> </t>
  </si>
  <si>
    <t xml:space="preserve">National Agencies </t>
  </si>
  <si>
    <t xml:space="preserve">MDT-F categories </t>
  </si>
  <si>
    <t>MOIC</t>
  </si>
  <si>
    <t>MOET</t>
  </si>
  <si>
    <t>MOLISA, MARD</t>
  </si>
  <si>
    <t>ILO ,FAO</t>
  </si>
  <si>
    <t>NA Committee for Culture, Education, Youth and Children, 
Human Resource Institute/ HCM Academy</t>
  </si>
  <si>
    <t>NA Committee for Culture, Education, Youth and Children, Human Resource Institute/ HCM Academy</t>
  </si>
  <si>
    <t xml:space="preserve">ACTIVITY 05 </t>
  </si>
  <si>
    <t>UN Organization Specific Annual Targets</t>
  </si>
  <si>
    <t>UN Organization</t>
  </si>
  <si>
    <r>
      <t xml:space="preserve">Responsible Parties </t>
    </r>
    <r>
      <rPr>
        <sz val="11"/>
        <rFont val="Arial"/>
        <family val="2"/>
      </rPr>
      <t xml:space="preserve">(name of NIP/CIPs, other National Partners including Sub-contractor, if any) </t>
    </r>
  </si>
  <si>
    <r>
      <t>MOLISA</t>
    </r>
    <r>
      <rPr>
        <sz val="11"/>
        <rFont val="Arial"/>
        <family val="2"/>
      </rPr>
      <t xml:space="preserve"> and MOCST, Communist Party, NA, line ministries and concerned local  agencies</t>
    </r>
  </si>
  <si>
    <r>
      <t>MOLISA</t>
    </r>
    <r>
      <rPr>
        <sz val="11"/>
        <rFont val="Arial"/>
        <family val="2"/>
      </rPr>
      <t xml:space="preserve"> , Communist Party, NA, line ministries and concerned local  agencies</t>
    </r>
  </si>
  <si>
    <r>
      <t xml:space="preserve"> MOLISA, </t>
    </r>
    <r>
      <rPr>
        <sz val="11"/>
        <rFont val="Arial"/>
        <family val="2"/>
      </rPr>
      <t>MOCST, Communist Party, National Assembly, line ministries and concerned local agencies</t>
    </r>
  </si>
  <si>
    <r>
      <t xml:space="preserve">MOLISA
</t>
    </r>
    <r>
      <rPr>
        <sz val="11"/>
        <rFont val="Arial"/>
        <family val="2"/>
      </rPr>
      <t>Collaborating agencies: GSO, NA, line ministries</t>
    </r>
  </si>
  <si>
    <r>
      <t>MOLISA</t>
    </r>
    <r>
      <rPr>
        <sz val="11"/>
        <rFont val="Arial"/>
        <family val="2"/>
      </rPr>
      <t>, line ministries, Communist Party and other duty bearers</t>
    </r>
  </si>
  <si>
    <r>
      <t>MOLISA,</t>
    </r>
    <r>
      <rPr>
        <sz val="11"/>
        <rFont val="Arial"/>
        <family val="2"/>
      </rPr>
      <t xml:space="preserve"> NA , MOCST</t>
    </r>
  </si>
  <si>
    <r>
      <t xml:space="preserve">MOLISA, </t>
    </r>
    <r>
      <rPr>
        <sz val="11"/>
        <rFont val="Arial"/>
        <family val="2"/>
      </rPr>
      <t>MOCST, GSO</t>
    </r>
  </si>
  <si>
    <r>
      <t>Select NGOs from Gencomnet Network ,</t>
    </r>
    <r>
      <rPr>
        <sz val="11"/>
        <rFont val="Arial"/>
        <family val="2"/>
      </rPr>
      <t xml:space="preserve"> MOLISA, MOCST, concerned agencies</t>
    </r>
  </si>
  <si>
    <r>
      <t xml:space="preserve">VCCI, </t>
    </r>
    <r>
      <rPr>
        <sz val="11"/>
        <rFont val="Arial"/>
        <family val="2"/>
      </rPr>
      <t>Collaborating agencies:  VWU, MOLISA, concerned agencies</t>
    </r>
  </si>
  <si>
    <r>
      <t xml:space="preserve">VCCI, </t>
    </r>
    <r>
      <rPr>
        <sz val="11"/>
        <rFont val="Arial"/>
        <family val="2"/>
      </rPr>
      <t>Collaborating agencies:  VWU, MOLISA, VCA, VGCL</t>
    </r>
  </si>
  <si>
    <r>
      <t xml:space="preserve">MOLISA,
</t>
    </r>
    <r>
      <rPr>
        <sz val="11"/>
        <rFont val="Arial"/>
        <family val="2"/>
      </rPr>
      <t>MOCST</t>
    </r>
  </si>
  <si>
    <r>
      <t xml:space="preserve">MOLISA and </t>
    </r>
    <r>
      <rPr>
        <sz val="11"/>
        <rFont val="Arial"/>
        <family val="2"/>
      </rPr>
      <t xml:space="preserve">related agencies </t>
    </r>
  </si>
  <si>
    <r>
      <t xml:space="preserve">MOLISA  &amp; NCFAW
</t>
    </r>
    <r>
      <rPr>
        <sz val="11"/>
        <rFont val="Arial"/>
        <family val="2"/>
      </rPr>
      <t>Collaborating agencies: GSO</t>
    </r>
  </si>
  <si>
    <r>
      <t xml:space="preserve">MOLISA /NCFAW
</t>
    </r>
    <r>
      <rPr>
        <sz val="11"/>
        <rFont val="Arial"/>
        <family val="2"/>
      </rPr>
      <t>Collaborating agencies: GSO</t>
    </r>
  </si>
  <si>
    <r>
      <t xml:space="preserve">JP Monitoring by NIPs </t>
    </r>
    <r>
      <rPr>
        <sz val="11"/>
        <color indexed="10"/>
        <rFont val="Arial"/>
        <family val="2"/>
      </rPr>
      <t xml:space="preserve"> </t>
    </r>
    <r>
      <rPr>
        <sz val="11"/>
        <rFont val="Arial"/>
        <family val="2"/>
      </rPr>
      <t xml:space="preserve">  </t>
    </r>
  </si>
  <si>
    <r>
      <t>JP Monitoring by UN Agency (UNFPA)</t>
    </r>
    <r>
      <rPr>
        <b/>
        <sz val="11"/>
        <color indexed="10"/>
        <rFont val="Arial"/>
        <family val="2"/>
      </rPr>
      <t xml:space="preserve"> </t>
    </r>
    <r>
      <rPr>
        <b/>
        <sz val="11"/>
        <rFont val="Arial"/>
        <family val="2"/>
      </rPr>
      <t xml:space="preserve">  </t>
    </r>
  </si>
  <si>
    <r>
      <t>PERSONNEL -</t>
    </r>
    <r>
      <rPr>
        <sz val="11"/>
        <rFont val="Arial"/>
        <family val="2"/>
      </rPr>
      <t xml:space="preserve">Monitoring   </t>
    </r>
  </si>
  <si>
    <r>
      <t xml:space="preserve">SUPPLIES, </t>
    </r>
    <r>
      <rPr>
        <sz val="11"/>
        <rFont val="Arial"/>
        <family val="2"/>
      </rPr>
      <t>commodities, equipment and transport</t>
    </r>
  </si>
  <si>
    <t>ANNUAL WORK PLAN 2009 UN-GOV Joint Programme on Gender Equality</t>
  </si>
  <si>
    <t xml:space="preserve">National Implementing Partner: Ministry of Labour, Invalids and Social Affairs </t>
  </si>
  <si>
    <t>MOLISA CP, NA 
line ministries and 
concerned local
 agencies</t>
  </si>
  <si>
    <r>
      <t>MOLISA</t>
    </r>
    <r>
      <rPr>
        <sz val="11"/>
        <rFont val="Arial"/>
        <family val="2"/>
      </rPr>
      <t xml:space="preserve"> , CP, NA, line ministries and selected provinces</t>
    </r>
  </si>
  <si>
    <r>
      <t xml:space="preserve">TRAINING of counterpart
</t>
    </r>
  </si>
  <si>
    <r>
      <t>MOLISA</t>
    </r>
    <r>
      <rPr>
        <sz val="11"/>
        <rFont val="Arial"/>
        <family val="2"/>
      </rPr>
      <t xml:space="preserve"> , CP, NA, line ministries and concerned local  agencies</t>
    </r>
  </si>
  <si>
    <t>PERSON,
OPEX, MISC</t>
  </si>
  <si>
    <t>PERSON,
OPEX,MISC</t>
  </si>
  <si>
    <t xml:space="preserve">PROGRAMME COST </t>
  </si>
  <si>
    <t>INDIRECT SUPPORT COSTS (7%)</t>
  </si>
  <si>
    <t>TOTAL PLANNED BUDGET</t>
  </si>
  <si>
    <t>Total for UNFPA Implementation</t>
  </si>
  <si>
    <t>Total for IOM Implementation</t>
  </si>
  <si>
    <t>Total for UNFEM Implementation</t>
  </si>
  <si>
    <t>Total for UNDP  Implementation</t>
  </si>
  <si>
    <t>Total for ILO Implementation</t>
  </si>
  <si>
    <t>Total for UNIDO Implementation</t>
  </si>
  <si>
    <t>Total for UNESCO implementation</t>
  </si>
  <si>
    <t>Signatures</t>
  </si>
  <si>
    <t>UNFPA as Managing Agent</t>
  </si>
  <si>
    <t>Bruce Campbell</t>
  </si>
  <si>
    <t>UNFPA Representative in Viet Nam</t>
  </si>
  <si>
    <t>Date______________________</t>
  </si>
  <si>
    <t>Date: _______________________</t>
  </si>
  <si>
    <t>Ministry of Labour, Invalids and Social Affairs</t>
  </si>
  <si>
    <t>Nguyen Thanh Hoa</t>
  </si>
  <si>
    <t>Component Project/NIP</t>
  </si>
  <si>
    <t>UNFPA categories and Activities in Atlas</t>
  </si>
  <si>
    <t>Total for UNICEF Implementation</t>
  </si>
  <si>
    <r>
      <t xml:space="preserve">OUTCOME: 
JP Outcome 1: Improved skills, knowledge and practices for the implementation, monitoring, evaluation and reporting of the Law on Gender Equality and Law on Domestic Violence.
</t>
    </r>
  </si>
  <si>
    <t>Program Budget (US$)</t>
  </si>
  <si>
    <t xml:space="preserve">TRAINING OF counterpart
</t>
  </si>
  <si>
    <r>
      <rPr>
        <b/>
        <sz val="11"/>
        <rFont val="Arial"/>
        <family val="2"/>
      </rPr>
      <t>ACTIVITY 04</t>
    </r>
    <r>
      <rPr>
        <sz val="11"/>
        <rFont val="Arial"/>
        <family val="2"/>
      </rPr>
      <t xml:space="preserve">
PERSON, OPEX, MISC</t>
    </r>
  </si>
  <si>
    <r>
      <t xml:space="preserve">TRAINING of counterpart </t>
    </r>
  </si>
  <si>
    <t>TRAINING/PERSONNEL/OTHERDIRECT COSTS</t>
  </si>
  <si>
    <r>
      <rPr>
        <b/>
        <u val="single"/>
        <sz val="11"/>
        <rFont val="Arial"/>
        <family val="2"/>
      </rPr>
      <t xml:space="preserve">Output  3.3 </t>
    </r>
    <r>
      <rPr>
        <sz val="11"/>
        <rFont val="Arial"/>
        <family val="2"/>
      </rPr>
      <t xml:space="preserve"> Data and information collected to promote national gender equality policy dialogues for marginalized groups.
</t>
    </r>
    <r>
      <rPr>
        <b/>
        <u val="single"/>
        <sz val="11"/>
        <rFont val="Arial"/>
        <family val="2"/>
      </rPr>
      <t>Output 3.3 Indicators:</t>
    </r>
    <r>
      <rPr>
        <sz val="11"/>
        <rFont val="Arial"/>
        <family val="2"/>
      </rPr>
      <t xml:space="preserve">
- Data concerning marginalized women is collected.
- Policy reports/papers cite data on marginalized women.
</t>
    </r>
    <r>
      <rPr>
        <b/>
        <u val="single"/>
        <sz val="11"/>
        <rFont val="Arial"/>
        <family val="2"/>
      </rPr>
      <t>Annual targets</t>
    </r>
    <r>
      <rPr>
        <sz val="11"/>
        <rFont val="Arial"/>
        <family val="2"/>
      </rPr>
      <t xml:space="preserve">:
+ Currently available data stock-taken and reviewed, and new data and information collected (3.3.1)
+ Research Plan developed; Existing Data collected; National and International consultants recruited (3.3.2)
+ Local and international consultants recruited; Research Plans developed; Data collected (3.3.3)
+ National and international consultants recruited. (2) Research Plan developed. (3) Data reviewed and Research Work started up (3.3.4)
+ Three researches conducted to identify findings for policy recommendation to develop appropriate polices for promoting gender equality for such vulnerable women groups (which is linked with activity 1.3.9)  (3.3.5) </t>
    </r>
  </si>
  <si>
    <t>Support for PMU (MOLISA)</t>
  </si>
  <si>
    <t>Support for CPMU (MOCST)</t>
  </si>
  <si>
    <t>Support for CPMU (GSO)</t>
  </si>
  <si>
    <t>Total for FAO Implementation</t>
  </si>
  <si>
    <t>FAO</t>
  </si>
  <si>
    <t>GSO</t>
  </si>
  <si>
    <t>GSO, MARD, Collaborating agencies: MOLISA, MOCST</t>
  </si>
  <si>
    <t>TRAINING</t>
  </si>
  <si>
    <r>
      <t xml:space="preserve">ACTIVITY 06
</t>
    </r>
    <r>
      <rPr>
        <sz val="9"/>
        <rFont val="Arial"/>
        <family val="2"/>
      </rPr>
      <t>PERSON, OPEX, MICS</t>
    </r>
  </si>
  <si>
    <t xml:space="preserve"> UNFPA</t>
  </si>
  <si>
    <t>TRAINING of counterpart</t>
  </si>
  <si>
    <t>WHO</t>
  </si>
  <si>
    <r>
      <rPr>
        <b/>
        <u val="single"/>
        <sz val="11"/>
        <color indexed="8"/>
        <rFont val="Arial"/>
        <family val="2"/>
      </rPr>
      <t>Activity 1.3.10</t>
    </r>
    <r>
      <rPr>
        <b/>
        <sz val="11"/>
        <color indexed="8"/>
        <rFont val="Arial"/>
        <family val="2"/>
      </rPr>
      <t xml:space="preserve"> - MOH to develop sub-law and regulatory documents necessary for implementation of DVL and GEL</t>
    </r>
    <r>
      <rPr>
        <b/>
        <sz val="11"/>
        <color indexed="10"/>
        <rFont val="Arial"/>
        <family val="2"/>
      </rPr>
      <t xml:space="preserve"> </t>
    </r>
  </si>
  <si>
    <t xml:space="preserve">- WHO, UNFPA                                                                                                                                                                                                                                                                             - Sub-contractor: MOH      </t>
  </si>
  <si>
    <r>
      <t>1.3.10.1</t>
    </r>
    <r>
      <rPr>
        <sz val="11"/>
        <rFont val="Arial"/>
        <family val="2"/>
      </rPr>
      <t xml:space="preserve"> - Employ national and international consultants to assist with activities</t>
    </r>
  </si>
  <si>
    <r>
      <t>1.3.10.2</t>
    </r>
    <r>
      <rPr>
        <sz val="11"/>
        <rFont val="Arial"/>
        <family val="2"/>
      </rPr>
      <t xml:space="preserve"> -  Visit to local projects in Vietnam that are run by UNFPA and NGOs to understand the intervention and collaboration models used</t>
    </r>
  </si>
  <si>
    <t xml:space="preserve">PERSON,OPEX, MISC </t>
  </si>
  <si>
    <r>
      <t>1.3.10.4.</t>
    </r>
    <r>
      <rPr>
        <sz val="11"/>
        <rFont val="Arial"/>
        <family val="2"/>
      </rPr>
      <t xml:space="preserve"> Produce and Disseminate necessary  regulatory documents (such as guidelines on screening, counseling, reporting, providing urgency shelter, and other requirements)</t>
    </r>
  </si>
  <si>
    <r>
      <rPr>
        <b/>
        <sz val="11"/>
        <rFont val="Arial"/>
        <family val="2"/>
      </rPr>
      <t>ACTIVITY 08</t>
    </r>
    <r>
      <rPr>
        <sz val="11"/>
        <rFont val="Arial"/>
        <family val="2"/>
      </rPr>
      <t xml:space="preserve">
PERSON, OPEX, MISC</t>
    </r>
  </si>
  <si>
    <t>UNODC</t>
  </si>
  <si>
    <r>
      <t>Activity 1.3.11</t>
    </r>
    <r>
      <rPr>
        <b/>
        <sz val="11"/>
        <color indexed="8"/>
        <rFont val="Arial"/>
        <family val="2"/>
      </rPr>
      <t xml:space="preserve"> - MOJ and MPS to develop regulatory documents necessary for the implementation of the Law on Domestic Violence Prevention and Control </t>
    </r>
  </si>
  <si>
    <t>- UNODC              - Sub-contractors: MPS, MOJ</t>
  </si>
  <si>
    <r>
      <t xml:space="preserve">1.3.11.1 </t>
    </r>
    <r>
      <rPr>
        <sz val="11"/>
        <rFont val="Arial"/>
        <family val="2"/>
      </rPr>
      <t>- Study tour for key officers of these two ministries (combined with activity 1.3.12).</t>
    </r>
  </si>
  <si>
    <r>
      <t xml:space="preserve">1.3.11.2 </t>
    </r>
    <r>
      <rPr>
        <sz val="11"/>
        <rFont val="Arial"/>
        <family val="2"/>
      </rPr>
      <t xml:space="preserve">- A workshop to identify areas which should be included in the regulatory documents </t>
    </r>
  </si>
  <si>
    <t xml:space="preserve">PERSON, OPEX, MICS
</t>
  </si>
  <si>
    <r>
      <t>1.3.11.3</t>
    </r>
    <r>
      <rPr>
        <sz val="11"/>
        <rFont val="Arial"/>
        <family val="2"/>
      </rPr>
      <t xml:space="preserve"> - Two rounds of consultative meetings, one for each law enforcement and justice sector 
</t>
    </r>
  </si>
  <si>
    <t>PERSON, OPEX, MICS</t>
  </si>
  <si>
    <r>
      <rPr>
        <b/>
        <sz val="11"/>
        <rFont val="Arial"/>
        <family val="2"/>
      </rPr>
      <t>ACTIVITY 09</t>
    </r>
    <r>
      <rPr>
        <sz val="11"/>
        <rFont val="Arial"/>
        <family val="2"/>
      </rPr>
      <t xml:space="preserve">
</t>
    </r>
  </si>
  <si>
    <r>
      <t>ACTIVITY 09</t>
    </r>
    <r>
      <rPr>
        <sz val="11"/>
        <rFont val="Arial"/>
        <family val="2"/>
      </rPr>
      <t xml:space="preserve">
PERSON, OPEX, MISC</t>
    </r>
    <r>
      <rPr>
        <b/>
        <sz val="11"/>
        <rFont val="Arial"/>
        <family val="2"/>
      </rPr>
      <t xml:space="preserve">
</t>
    </r>
  </si>
  <si>
    <r>
      <rPr>
        <b/>
        <sz val="11"/>
        <rFont val="Arial"/>
        <family val="2"/>
      </rPr>
      <t>ACTIVITY 09</t>
    </r>
    <r>
      <rPr>
        <sz val="11"/>
        <rFont val="Arial"/>
        <family val="2"/>
      </rPr>
      <t xml:space="preserve">
PERSON, OPEX, MISC
</t>
    </r>
  </si>
  <si>
    <r>
      <rPr>
        <b/>
        <sz val="11"/>
        <rFont val="Arial"/>
        <family val="2"/>
      </rPr>
      <t>ACTIVITY O6</t>
    </r>
    <r>
      <rPr>
        <sz val="11"/>
        <rFont val="Arial"/>
        <family val="2"/>
      </rPr>
      <t xml:space="preserve">
PERSON, OPEX, MISC</t>
    </r>
  </si>
  <si>
    <r>
      <rPr>
        <b/>
        <sz val="11"/>
        <rFont val="Arial"/>
        <family val="2"/>
      </rPr>
      <t>ACTIVITY 09</t>
    </r>
    <r>
      <rPr>
        <sz val="11"/>
        <rFont val="Arial"/>
        <family val="2"/>
      </rPr>
      <t xml:space="preserve">
To be continued in Y2</t>
    </r>
  </si>
  <si>
    <t>UN participating Agencies: UNIFEM, UNFPA, UNDP, ILO, UNESCO, UNIDO, IOM, FAO, UNODC, WHO, UNICEF, UNAIDs</t>
  </si>
  <si>
    <r>
      <t xml:space="preserve">Output 2.1 </t>
    </r>
    <r>
      <rPr>
        <sz val="11"/>
        <rFont val="Arial"/>
        <family val="2"/>
      </rPr>
      <t xml:space="preserve"> Networks on gender equality are strengthened and sustained through relevant government and outside of government systems, with effective linkages and information among stakeholder.
'</t>
    </r>
    <r>
      <rPr>
        <b/>
        <u val="single"/>
        <sz val="11"/>
        <rFont val="Arial"/>
        <family val="2"/>
      </rPr>
      <t>- Output 2.1 Indicators</t>
    </r>
    <r>
      <rPr>
        <sz val="11"/>
        <rFont val="Arial"/>
        <family val="2"/>
      </rPr>
      <t xml:space="preserve">:
- Gender Partnership group and functions effectively
- GEMCOMNET bring GE issues to attention of policy makers.
- Gender Equality issues are fed into National Policy dialogues
</t>
    </r>
    <r>
      <rPr>
        <b/>
        <u val="single"/>
        <sz val="11"/>
        <rFont val="Arial"/>
        <family val="2"/>
      </rPr>
      <t>Annual Target:</t>
    </r>
    <r>
      <rPr>
        <sz val="11"/>
        <rFont val="Arial"/>
        <family val="2"/>
      </rPr>
      <t xml:space="preserve">
+ National Level Forum made up of representatives of the three sub-networks
(government and public organizations, agencies engaged in gender equality work, media professionals) (2.1.1) (2.1.2)  
</t>
    </r>
  </si>
  <si>
    <r>
      <t>2.2.1.1</t>
    </r>
    <r>
      <rPr>
        <sz val="11"/>
        <rFont val="Arial"/>
        <family val="2"/>
      </rPr>
      <t xml:space="preserve"> - Formulate the small working group which consists of VCCI, MOLISA, VWU and other key organizations.</t>
    </r>
  </si>
  <si>
    <r>
      <t>2.2.2.1</t>
    </r>
    <r>
      <rPr>
        <sz val="11"/>
        <rFont val="Arial"/>
        <family val="2"/>
      </rPr>
      <t>- Organize workshops to learn and disseminate grassroots good practices and institutionalize the methodology for women entrepreneurship promotion, inviting women entrepreneurs and relevant organizations from 3 different regions.</t>
    </r>
  </si>
  <si>
    <r>
      <t>3.3.1.1</t>
    </r>
    <r>
      <rPr>
        <sz val="11"/>
        <rFont val="Arial"/>
        <family val="2"/>
      </rPr>
      <t xml:space="preserve"> - Stock-take, desk review and analyze currently available data</t>
    </r>
  </si>
  <si>
    <r>
      <t>3.3.1.2</t>
    </r>
    <r>
      <rPr>
        <sz val="11"/>
        <rFont val="Arial"/>
        <family val="2"/>
      </rPr>
      <t xml:space="preserve"> - Collect some new data and information</t>
    </r>
  </si>
  <si>
    <r>
      <t>3.3.1.3</t>
    </r>
    <r>
      <rPr>
        <sz val="11"/>
        <rFont val="Arial"/>
        <family val="2"/>
      </rPr>
      <t xml:space="preserve"> - Produce a policy research paper based on analysis</t>
    </r>
  </si>
  <si>
    <t xml:space="preserve">(+) Support for translation </t>
  </si>
  <si>
    <t xml:space="preserve">(+) Support for bank charge, telephone charge, audit fees, exchange losses. </t>
  </si>
  <si>
    <t>(+) Support for audit fees</t>
  </si>
  <si>
    <t>Programme Code and NIP's IDs: VNM7G31A/VNM0014</t>
  </si>
  <si>
    <t>(v)</t>
  </si>
  <si>
    <t xml:space="preserve">Programme Code and NIP's IDs: VNM7G31A/VNM0015 </t>
  </si>
  <si>
    <r>
      <t>1.3.9.c</t>
    </r>
    <r>
      <rPr>
        <sz val="11"/>
        <rFont val="Arial"/>
        <family val="2"/>
      </rPr>
      <t xml:space="preserve">
 Research study on the specific working conditions of women in the domestic and informal economy, linking domestic and unpaid work, access to employment, economic opportunities, and economic empowerment for women as promoted through the law. </t>
    </r>
  </si>
  <si>
    <r>
      <t>1.3.9.c.1</t>
    </r>
    <r>
      <rPr>
        <sz val="11"/>
        <rFont val="Arial"/>
        <family val="2"/>
      </rPr>
      <t xml:space="preserve"> - Develop research plan</t>
    </r>
  </si>
  <si>
    <r>
      <t>1.3.9.c.2</t>
    </r>
    <r>
      <rPr>
        <sz val="11"/>
        <rFont val="Arial"/>
        <family val="2"/>
      </rPr>
      <t xml:space="preserve"> - Conduct research</t>
    </r>
  </si>
  <si>
    <r>
      <t>1.3.9.b.1</t>
    </r>
    <r>
      <rPr>
        <sz val="11"/>
        <rFont val="Arial"/>
        <family val="2"/>
      </rPr>
      <t xml:space="preserve"> - Develop research plans</t>
    </r>
  </si>
  <si>
    <r>
      <t>1.3.9.b.2</t>
    </r>
    <r>
      <rPr>
        <sz val="11"/>
        <rFont val="Arial"/>
        <family val="2"/>
      </rPr>
      <t xml:space="preserve"> - Conduct Research</t>
    </r>
  </si>
  <si>
    <r>
      <t>Activity 1.3.13</t>
    </r>
    <r>
      <rPr>
        <b/>
        <sz val="11"/>
        <rFont val="Arial"/>
        <family val="2"/>
      </rPr>
      <t xml:space="preserve"> - Capacity-building of MOIC on gender mainstreaming in communication at central and provincial levels</t>
    </r>
  </si>
  <si>
    <r>
      <t>1.3.13.1</t>
    </r>
    <r>
      <rPr>
        <sz val="11"/>
        <rFont val="Arial"/>
        <family val="2"/>
      </rPr>
      <t xml:space="preserve"> -  Situation and consultation meeting with counterparts/stakeholders
</t>
    </r>
  </si>
  <si>
    <r>
      <t>1.3.13.2</t>
    </r>
    <r>
      <rPr>
        <sz val="11"/>
        <rFont val="Arial"/>
        <family val="2"/>
      </rPr>
      <t xml:space="preserve"> - Development of training/ learning materials and piloting the training materials.</t>
    </r>
  </si>
  <si>
    <r>
      <t>1.3.13.3</t>
    </r>
    <r>
      <rPr>
        <sz val="11"/>
        <rFont val="Arial"/>
        <family val="2"/>
      </rPr>
      <t xml:space="preserve"> - Conduct training workshops</t>
    </r>
  </si>
  <si>
    <r>
      <t>Activity 1.3.14:</t>
    </r>
    <r>
      <rPr>
        <b/>
        <sz val="11"/>
        <rFont val="Arial"/>
        <family val="2"/>
      </rPr>
      <t xml:space="preserve">  Capacity-building of MOET on gender mainstreaming in education at central and provincial levels
</t>
    </r>
  </si>
  <si>
    <r>
      <t>1.3.14. 1</t>
    </r>
    <r>
      <rPr>
        <sz val="11"/>
        <rFont val="Arial"/>
        <family val="2"/>
      </rPr>
      <t xml:space="preserve"> - Development of training and learning materials on gender mainstreaming (GE) in education.
</t>
    </r>
  </si>
  <si>
    <r>
      <t>1.3.14.2</t>
    </r>
    <r>
      <rPr>
        <sz val="11"/>
        <rFont val="Arial"/>
        <family val="2"/>
      </rPr>
      <t xml:space="preserve"> -  Two training workshops on GE for educational officials held.
</t>
    </r>
  </si>
  <si>
    <r>
      <t>Activity 1.3.15</t>
    </r>
    <r>
      <rPr>
        <b/>
        <sz val="11"/>
        <rFont val="Arial"/>
        <family val="2"/>
      </rPr>
      <t xml:space="preserve"> - National textbook review and analysis  from gender perspective, including piloting teacher-training programmes to incorporate GE issues in line with the two laws.
</t>
    </r>
  </si>
  <si>
    <r>
      <t xml:space="preserve"> </t>
    </r>
    <r>
      <rPr>
        <u val="single"/>
        <sz val="11"/>
        <rFont val="Arial"/>
        <family val="2"/>
      </rPr>
      <t>1.3.15.2.</t>
    </r>
    <r>
      <rPr>
        <sz val="11"/>
        <rFont val="Arial"/>
        <family val="2"/>
      </rPr>
      <t xml:space="preserve"> Consultation workshop on methodology on textbook review from gender's perspective.
</t>
    </r>
  </si>
  <si>
    <r>
      <t>1.3.15.3</t>
    </r>
    <r>
      <rPr>
        <sz val="11"/>
        <rFont val="Arial"/>
        <family val="2"/>
      </rPr>
      <t>: Review textbook</t>
    </r>
  </si>
  <si>
    <r>
      <t>Activity 2.1.1</t>
    </r>
    <r>
      <rPr>
        <b/>
        <sz val="11"/>
        <rFont val="Arial"/>
        <family val="2"/>
      </rPr>
      <t xml:space="preserve"> - Develop and sustain semi-annual forums on GE to feed into policy dialogues and the CG meetings. 
</t>
    </r>
  </si>
  <si>
    <r>
      <t>2.1.1.1</t>
    </r>
    <r>
      <rPr>
        <sz val="11"/>
        <rFont val="Arial"/>
        <family val="2"/>
      </rPr>
      <t xml:space="preserve"> - Recruitment of international and national consultants</t>
    </r>
  </si>
  <si>
    <r>
      <t>2.1.1.2</t>
    </r>
    <r>
      <rPr>
        <sz val="11"/>
        <rFont val="Arial"/>
        <family val="2"/>
      </rPr>
      <t xml:space="preserve"> - Organize the Workshop in Hanoi 
</t>
    </r>
  </si>
  <si>
    <r>
      <t>2.1.1.3</t>
    </r>
    <r>
      <rPr>
        <sz val="11"/>
        <rFont val="Arial"/>
        <family val="2"/>
      </rPr>
      <t xml:space="preserve"> - Annual Workshop in Hanoi will take place</t>
    </r>
  </si>
  <si>
    <r>
      <t>Activity 2.1.2</t>
    </r>
    <r>
      <rPr>
        <b/>
        <sz val="11"/>
        <rFont val="Arial"/>
        <family val="2"/>
      </rPr>
      <t xml:space="preserve"> - Provide TA to selected NGOs of Gencomnet to expand their network and host consultation meetings on the two laws with SMAs, Government, civil society groups, NGOs and concerned agencies
</t>
    </r>
  </si>
  <si>
    <r>
      <t>2.1.2.1</t>
    </r>
    <r>
      <rPr>
        <sz val="11"/>
        <rFont val="Arial"/>
        <family val="2"/>
      </rPr>
      <t xml:space="preserve"> -  Prepare materials for
 the annual forum in Hanoi</t>
    </r>
  </si>
  <si>
    <r>
      <t xml:space="preserve">2.1.2.2 </t>
    </r>
    <r>
      <rPr>
        <sz val="11"/>
        <rFont val="Arial"/>
        <family val="2"/>
      </rPr>
      <t xml:space="preserve"> - Preparatory workshops for the Bi- Annual Forum
Mission to get information for the forum</t>
    </r>
  </si>
  <si>
    <r>
      <t>2.12.3</t>
    </r>
    <r>
      <rPr>
        <sz val="11"/>
        <rFont val="Arial"/>
        <family val="2"/>
      </rPr>
      <t xml:space="preserve"> - Annual Workshop in Hanoi will take place</t>
    </r>
  </si>
  <si>
    <r>
      <t xml:space="preserve">2.1.2.4 </t>
    </r>
    <r>
      <rPr>
        <sz val="11"/>
        <rFont val="Arial"/>
        <family val="2"/>
      </rPr>
      <t xml:space="preserve"> - Publication of the material from Annual Forum</t>
    </r>
  </si>
  <si>
    <r>
      <t>Activity 2.1.3</t>
    </r>
    <r>
      <rPr>
        <b/>
        <sz val="11"/>
        <rFont val="Arial"/>
        <family val="2"/>
      </rPr>
      <t xml:space="preserve"> - NCFAW and MOLISA to strengthen GAP</t>
    </r>
  </si>
  <si>
    <r>
      <t>2.1.3.1</t>
    </r>
    <r>
      <rPr>
        <sz val="11"/>
        <rFont val="Arial"/>
        <family val="2"/>
      </rPr>
      <t xml:space="preserve"> - Recruitment of the local consultant</t>
    </r>
  </si>
  <si>
    <r>
      <t>2.1.3.2</t>
    </r>
    <r>
      <rPr>
        <sz val="11"/>
        <rFont val="Arial"/>
        <family val="2"/>
      </rPr>
      <t xml:space="preserve"> - Develop TOR for GAP</t>
    </r>
  </si>
  <si>
    <r>
      <t>2.1.3.3</t>
    </r>
    <r>
      <rPr>
        <sz val="11"/>
        <rFont val="Arial"/>
        <family val="2"/>
      </rPr>
      <t xml:space="preserve"> - First workshop with all them members of the GAP to agree on the ToRs and Plan of Actions for the Working Group</t>
    </r>
  </si>
  <si>
    <r>
      <t>2.1.3.4</t>
    </r>
    <r>
      <rPr>
        <sz val="11"/>
        <rFont val="Arial"/>
        <family val="2"/>
      </rPr>
      <t xml:space="preserve"> - Annual Meetings Working Group</t>
    </r>
  </si>
  <si>
    <r>
      <t xml:space="preserve">Activity 2.2.1 </t>
    </r>
    <r>
      <rPr>
        <b/>
        <sz val="11"/>
        <rFont val="Arial"/>
        <family val="2"/>
      </rPr>
      <t xml:space="preserve">- Facilitate enhanced partnership between VCCI, government agencies, and other political and civil society actors to develop mechanisms for promoting women's entrepreneurship in line with the GEL 
</t>
    </r>
    <r>
      <rPr>
        <sz val="11"/>
        <rFont val="Arial"/>
        <family val="2"/>
      </rPr>
      <t xml:space="preserve">
</t>
    </r>
  </si>
  <si>
    <r>
      <t>2.2.1.2</t>
    </r>
    <r>
      <rPr>
        <sz val="11"/>
        <rFont val="Arial"/>
        <family val="2"/>
      </rPr>
      <t xml:space="preserve"> - Assist the working group to draft recommendation for the implementation and promotion of GEL and the revised SME Decree No. 90 by providing need-based training courses.</t>
    </r>
  </si>
  <si>
    <r>
      <t>2.2.1.3</t>
    </r>
    <r>
      <rPr>
        <sz val="11"/>
        <rFont val="Arial"/>
        <family val="2"/>
      </rPr>
      <t xml:space="preserve"> - Conduct the field research to identify technical demand of women entrepreneurs and to provide discussion basis for the working group and the study tours for the working group members.</t>
    </r>
  </si>
  <si>
    <r>
      <t xml:space="preserve">2.2.1.4 </t>
    </r>
    <r>
      <rPr>
        <sz val="11"/>
        <rFont val="Arial"/>
        <family val="2"/>
      </rPr>
      <t>- Host workshops to discuss and disseminate the proposals for the implementation and promotion of GE Law and the revised SME Decree No. 90.</t>
    </r>
  </si>
  <si>
    <t>Activity 2.2.1</t>
  </si>
  <si>
    <r>
      <t>Activity 2.2.2</t>
    </r>
    <r>
      <rPr>
        <b/>
        <sz val="11"/>
        <rFont val="Arial"/>
        <family val="2"/>
      </rPr>
      <t>. Support women's entrepreneurship and networking at the grass-roots level and their advocacy efforts aimed at mass organizations and government agencies working on economic empowerment policies for women.</t>
    </r>
  </si>
  <si>
    <r>
      <t>2.2.2.2</t>
    </r>
    <r>
      <rPr>
        <sz val="11"/>
        <rFont val="Arial"/>
        <family val="2"/>
      </rPr>
      <t xml:space="preserve"> - Make a reference book which consolidates the existing tool kits for business service providers.</t>
    </r>
  </si>
  <si>
    <r>
      <t xml:space="preserve">2.2.2.3 - </t>
    </r>
    <r>
      <rPr>
        <sz val="11"/>
        <rFont val="Arial"/>
        <family val="2"/>
      </rPr>
      <t>Assist the working group to draft a follow-up action plan for post programme periods.</t>
    </r>
  </si>
  <si>
    <t xml:space="preserve">Activity 2.2.2. </t>
  </si>
  <si>
    <r>
      <t>Activity 2.3.1</t>
    </r>
    <r>
      <rPr>
        <b/>
        <sz val="11"/>
        <rFont val="Arial"/>
        <family val="2"/>
      </rPr>
      <t xml:space="preserve"> - Facilitate semi-annual press conferences</t>
    </r>
  </si>
  <si>
    <r>
      <t>Activity 2.3.3</t>
    </r>
    <r>
      <rPr>
        <b/>
        <sz val="11"/>
        <rFont val="Arial"/>
        <family val="2"/>
      </rPr>
      <t xml:space="preserve"> - Development of national network of media practitioners reporting on GE issues, including providing training on the content of the two laws and support for development of the Communication on the GEL</t>
    </r>
  </si>
  <si>
    <r>
      <t>2.3.3.1</t>
    </r>
    <r>
      <rPr>
        <sz val="11"/>
        <rFont val="Arial"/>
        <family val="2"/>
      </rPr>
      <t xml:space="preserve"> - Identify relevant mass-media agencies for network building </t>
    </r>
  </si>
  <si>
    <r>
      <t xml:space="preserve">2.3.3.2 </t>
    </r>
    <r>
      <rPr>
        <sz val="11"/>
        <rFont val="Arial"/>
        <family val="2"/>
      </rPr>
      <t xml:space="preserve">- Review and adjust (if necessary existing training courses available for mass-media staff </t>
    </r>
  </si>
  <si>
    <r>
      <t>Activity 3.3.1</t>
    </r>
    <r>
      <rPr>
        <b/>
        <sz val="11"/>
        <rFont val="Arial"/>
        <family val="2"/>
      </rPr>
      <t xml:space="preserve">  Provide TA for research and policy dialogues on ethnic minority women's access to legal services.</t>
    </r>
  </si>
  <si>
    <r>
      <t>Activity 3.3.4</t>
    </r>
    <r>
      <rPr>
        <b/>
        <sz val="11"/>
        <rFont val="Arial"/>
        <family val="2"/>
      </rPr>
      <t xml:space="preserve"> - Research on the situation of sex workers in Vietnam and policy gaps, with a view to bring gender discrimination to attention of policy-makers in supporting the implementation of the laws. </t>
    </r>
  </si>
  <si>
    <r>
      <t>3.3.4.1</t>
    </r>
    <r>
      <rPr>
        <sz val="11"/>
        <rFont val="Arial"/>
        <family val="2"/>
      </rPr>
      <t xml:space="preserve"> - Recruitment of national and international consultants</t>
    </r>
  </si>
  <si>
    <r>
      <t xml:space="preserve">3.3.4.2 </t>
    </r>
    <r>
      <rPr>
        <sz val="11"/>
        <rFont val="Arial"/>
        <family val="2"/>
      </rPr>
      <t>- Develop a research plan</t>
    </r>
  </si>
  <si>
    <t>(i)</t>
  </si>
  <si>
    <t>(ii)</t>
  </si>
  <si>
    <t>(iii)</t>
  </si>
  <si>
    <t>(iv)</t>
  </si>
  <si>
    <t xml:space="preserve">- MOCST                                                                                                                                                                                                                                                                                                                                                                                                                                                                                                                                                                                                                                                                                                                      and key line ministries and agencies (Social Faculty of Institute of Labour, Invalid &amp; Social Affairs). 
- Central Party Committee for Education and Popularization; PCSA                                                                                                                                                                     will be consulted </t>
  </si>
  <si>
    <t xml:space="preserve">- MOCST;                                                                                                                                                                                                                                                                                                                                          - Officials under line of Central Party Committee for Education and Popularization at provincial and grassroots levels                                                                                                           - Elected deputies at provincial levels </t>
  </si>
  <si>
    <r>
      <rPr>
        <b/>
        <u val="single"/>
        <sz val="11"/>
        <rFont val="Arial"/>
        <family val="2"/>
      </rPr>
      <t>Output 2.2</t>
    </r>
    <r>
      <rPr>
        <b/>
        <sz val="11"/>
        <rFont val="Arial"/>
        <family val="2"/>
      </rPr>
      <t xml:space="preserve">: </t>
    </r>
    <r>
      <rPr>
        <sz val="11"/>
        <rFont val="Arial"/>
        <family val="2"/>
      </rPr>
      <t xml:space="preserve">Improved partnership between mass organizations and government agencies to promote women's economic empowerment.
</t>
    </r>
    <r>
      <rPr>
        <b/>
        <u val="single"/>
        <sz val="11"/>
        <rFont val="Arial"/>
        <family val="2"/>
      </rPr>
      <t>Output 2.2 Indicators</t>
    </r>
    <r>
      <rPr>
        <sz val="11"/>
        <rFont val="Arial"/>
        <family val="2"/>
      </rPr>
      <t xml:space="preserve">:
- Network around women entrepreneurship at both grass-roots and national levels strengthened.
-Tools and reference material for women entrepreneurship promotion and economic empowerment implemented by entrepreneurs and policy makers, especially VCCI, MOLISA and VWU.
</t>
    </r>
    <r>
      <rPr>
        <b/>
        <u val="single"/>
        <sz val="11"/>
        <rFont val="Arial"/>
        <family val="2"/>
      </rPr>
      <t>Annual Targets</t>
    </r>
    <r>
      <rPr>
        <sz val="11"/>
        <rFont val="Arial"/>
        <family val="2"/>
      </rPr>
      <t>:
+ Practical policy recommendation for the implementation of GE Law and revised SME Decree 90 provided, focusing on women's economic empowerment and entrepreneurship development.(2.2.1)
+The policy dialogue between the business sector, represented by VCCI, and policy makers enhanced for the promotion of women entrepreneurship. (2.2.1)
+Experience sharing of grass-roots good practices of women entrepreneurship development promoted at both national and provincial levels through workshops and development of methodology.(2.2.2)</t>
    </r>
  </si>
  <si>
    <t xml:space="preserve">- UNFPA.                                                                                                                                                                                                                                                                                                             - Sub-contractors: Key mass media agencies..    </t>
  </si>
  <si>
    <t>3.1.2.1   Recruit local and international consultants to support implementation of sub activities</t>
  </si>
  <si>
    <r>
      <rPr>
        <b/>
        <u val="single"/>
        <sz val="11"/>
        <rFont val="Arial"/>
        <family val="2"/>
      </rPr>
      <t xml:space="preserve">Output 3.2: </t>
    </r>
    <r>
      <rPr>
        <sz val="11"/>
        <rFont val="Arial"/>
        <family val="2"/>
      </rPr>
      <t xml:space="preserve">Gender equality and sex-disaggregated indicators are integrated into ongoing national data collection processes and reporting.
</t>
    </r>
    <r>
      <rPr>
        <b/>
        <u val="single"/>
        <sz val="11"/>
        <rFont val="Arial"/>
        <family val="2"/>
      </rPr>
      <t>Output 3.2 Indicators</t>
    </r>
    <r>
      <rPr>
        <sz val="11"/>
        <rFont val="Arial"/>
        <family val="2"/>
      </rPr>
      <t xml:space="preserve">: National surveys incorporate GE and sex-disaggregated indicators
</t>
    </r>
    <r>
      <rPr>
        <b/>
        <u val="single"/>
        <sz val="11"/>
        <rFont val="Arial"/>
        <family val="2"/>
      </rPr>
      <t xml:space="preserve">Annual targets </t>
    </r>
    <r>
      <rPr>
        <sz val="11"/>
        <rFont val="Arial"/>
        <family val="2"/>
      </rPr>
      <t>:
+ Current surveys and concerning capacity of GSO reviewed &amp; assesses, integrating gender issues into the labour force survey planned (3.2.1)
+ TA in engender national censuses and surveys on rural issues is provided to GSO (3.2.2)
+ Current surveys and concerning capacity of GSO reviewed &amp; assesses; integrating gender issues into the enterprise survey planned (3.2.3)
+ Stakeholders' awareness of child and gender indicators improved (3.2.4)</t>
    </r>
  </si>
  <si>
    <r>
      <t xml:space="preserve">MOLISA
</t>
    </r>
    <r>
      <rPr>
        <sz val="11"/>
        <rFont val="Arial"/>
        <family val="2"/>
      </rPr>
      <t>Collaborating agencies: selected NGOs</t>
    </r>
  </si>
  <si>
    <t>3.3.4.3   Review existing data</t>
  </si>
  <si>
    <t>Support salary for 2 full-time staff (01 Program Coordinator 01 and 01 Assistant cum interpreter, 01 Accountant) for management of the JP at PMU</t>
  </si>
  <si>
    <t>UN participating Agencies: UNIFEM, UNFPA, UNDP, ILO, UNESCO, UNIDO, IOM, FAO</t>
  </si>
  <si>
    <r>
      <t>Output 2.2</t>
    </r>
    <r>
      <rPr>
        <b/>
        <sz val="11"/>
        <rFont val="Arial"/>
        <family val="2"/>
      </rPr>
      <t xml:space="preserve">: </t>
    </r>
    <r>
      <rPr>
        <sz val="11"/>
        <rFont val="Arial"/>
        <family val="2"/>
      </rPr>
      <t xml:space="preserve">Improved partnership between mass organizations and government agencies to promote women's economic empowerment.
</t>
    </r>
    <r>
      <rPr>
        <b/>
        <u val="single"/>
        <sz val="11"/>
        <rFont val="Arial"/>
        <family val="2"/>
      </rPr>
      <t>Output 2.2 Indicators</t>
    </r>
    <r>
      <rPr>
        <sz val="11"/>
        <rFont val="Arial"/>
        <family val="2"/>
      </rPr>
      <t xml:space="preserve">:
- Network around women entrepreneurship at both grass-roots and national levels strengthened.
- Tools and reference material for women entrepreneurship promotion and economic empowerment implemented by entrepreneurs and policy makers, especially VCCI, MOLISA and VWU. 
</t>
    </r>
    <r>
      <rPr>
        <b/>
        <u val="single"/>
        <sz val="11"/>
        <rFont val="Arial"/>
        <family val="2"/>
      </rPr>
      <t>Annual Targets</t>
    </r>
    <r>
      <rPr>
        <sz val="11"/>
        <rFont val="Arial"/>
        <family val="2"/>
      </rPr>
      <t xml:space="preserve">:
+ Practical policy recommendation for the implementation of GE Law and revised SME Decree 90 provided, focusing on women's economic empowerment and entrepreneurship development.(2.2.1)
+ The policy dialogue between the business sector, represented by VCCI, and policy makers enhanced for the promotion of women entrepreneurship. (2.2.1)
+ Experience sharing of grass-roots good practices of women entrepreneurship development promoted at both national and provincial levels through workshops and development of methodology.(2.2.2)
</t>
    </r>
  </si>
  <si>
    <r>
      <t xml:space="preserve">Output  3.3  </t>
    </r>
    <r>
      <rPr>
        <sz val="11"/>
        <rFont val="Arial"/>
        <family val="2"/>
      </rPr>
      <t xml:space="preserve">Data and information collected to promote national gender equality policy dialogues for marginalized groups.
</t>
    </r>
    <r>
      <rPr>
        <b/>
        <u val="single"/>
        <sz val="11"/>
        <rFont val="Arial"/>
        <family val="2"/>
      </rPr>
      <t>Output 3.3 Indicators</t>
    </r>
    <r>
      <rPr>
        <sz val="11"/>
        <rFont val="Arial"/>
        <family val="2"/>
      </rPr>
      <t xml:space="preserve">:
- Data concerning marginalized women is collected.
- Policy reports/papers cite data on marginalized women.
</t>
    </r>
    <r>
      <rPr>
        <b/>
        <u val="single"/>
        <sz val="11"/>
        <rFont val="Arial"/>
        <family val="2"/>
      </rPr>
      <t>Annual targets:</t>
    </r>
    <r>
      <rPr>
        <sz val="11"/>
        <rFont val="Arial"/>
        <family val="2"/>
      </rPr>
      <t xml:space="preserve">
+ Currently available data stock-taken and reviewed, and new data and information collected (3.3.1)
+ National and international consultants recruited. (2) Research Plan developed. (3) Data reviewed and Research Work started up (3.3.4)
+ Three researches conducted to identify findings for policy recommendation to develop appropriate polices for promoting gender equality for such vulnerable women groups (which is linked with activity 1.3.9)  (3.3.5) </t>
    </r>
  </si>
  <si>
    <t>UN participating Agencies: UNDP, IOM, UNFPA, WHO, ILO, FAO, UNICEF</t>
  </si>
  <si>
    <r>
      <rPr>
        <b/>
        <u val="single"/>
        <sz val="10"/>
        <rFont val="Arial"/>
        <family val="2"/>
      </rPr>
      <t xml:space="preserve">Output 3.2: </t>
    </r>
    <r>
      <rPr>
        <sz val="10"/>
        <rFont val="Arial"/>
        <family val="2"/>
      </rPr>
      <t xml:space="preserve">Gender equality and sex-disaggregated indicators are integrated into ongoing national data collection processes and reporting.
</t>
    </r>
    <r>
      <rPr>
        <b/>
        <u val="single"/>
        <sz val="10"/>
        <rFont val="Arial"/>
        <family val="2"/>
      </rPr>
      <t>Output 3.2 Indicators</t>
    </r>
    <r>
      <rPr>
        <sz val="10"/>
        <rFont val="Arial"/>
        <family val="2"/>
      </rPr>
      <t xml:space="preserve">: National surveys incorporate GE and sex-disaggregated indicators
</t>
    </r>
    <r>
      <rPr>
        <b/>
        <u val="single"/>
        <sz val="10"/>
        <rFont val="Arial"/>
        <family val="2"/>
      </rPr>
      <t xml:space="preserve">Annual targets </t>
    </r>
    <r>
      <rPr>
        <b/>
        <sz val="10"/>
        <rFont val="Arial"/>
        <family val="2"/>
      </rPr>
      <t xml:space="preserve">:
</t>
    </r>
    <r>
      <rPr>
        <sz val="10"/>
        <rFont val="Arial"/>
        <family val="2"/>
      </rPr>
      <t>+ Current surveys and concerning capacity of GSO reviewed &amp; assesses, integrating gender issues into the labor force survey planned (3.2.1)
+ TA in engender national censuses and surveys on rural issues is provided to GSO (3.2.2)
+ Current surveys and concerning capacity of GSO reviewed &amp; assesses; integrating gender issues into the enterprise survey planned (3.2.3)
+ Stakeholders' awareness of child and gender indicators improved (3.2.4)</t>
    </r>
  </si>
  <si>
    <t xml:space="preserve">Activity 1.2.1: 
</t>
  </si>
  <si>
    <r>
      <t>Activity 1.3.2 (a)</t>
    </r>
    <r>
      <rPr>
        <b/>
        <sz val="11"/>
        <rFont val="Arial"/>
        <family val="2"/>
      </rPr>
      <t xml:space="preserve"> -  Develop training materials on the GEL to make them available to the MOLISA, line ministries, CP and other duty bearers for better implementation of the law.</t>
    </r>
  </si>
  <si>
    <r>
      <t>1.3.2.1</t>
    </r>
    <r>
      <rPr>
        <sz val="11"/>
        <rFont val="Arial"/>
        <family val="2"/>
      </rPr>
      <t xml:space="preserve"> - Compile and review existing training materials</t>
    </r>
  </si>
  <si>
    <r>
      <t>1.3.2.2</t>
    </r>
    <r>
      <rPr>
        <sz val="11"/>
        <rFont val="Arial"/>
        <family val="2"/>
      </rPr>
      <t xml:space="preserve"> - Modify, organize and develop TOT training materials following the evaluation in order to have a standard set of training manuals which can apply to different target groups. </t>
    </r>
  </si>
  <si>
    <r>
      <t>Activity 1.3.3 (a)</t>
    </r>
    <r>
      <rPr>
        <b/>
        <sz val="11"/>
        <rFont val="Arial"/>
        <family val="2"/>
      </rPr>
      <t xml:space="preserve"> - Support training of staff of MOLISA, CP and branches on the GEL at central and provincial levels including key cities.</t>
    </r>
  </si>
  <si>
    <r>
      <t>1.3.3.1</t>
    </r>
    <r>
      <rPr>
        <sz val="11"/>
        <rFont val="Arial"/>
        <family val="2"/>
      </rPr>
      <t xml:space="preserve"> - Provide Government and Party officers and branches in the provinces and key cities with training on the GEL</t>
    </r>
  </si>
  <si>
    <r>
      <t>Activity 1.3.4</t>
    </r>
    <r>
      <rPr>
        <b/>
        <sz val="11"/>
        <rFont val="Arial"/>
        <family val="2"/>
      </rPr>
      <t xml:space="preserve"> - Develop training package and training of selected NA's Deputies and Members of Provincial People's Councils on the two Laws, and international treaties and standards relating to GE and children's rights  to strengthen the capacity of Elected Officials for carrying out their law making and oversight functions.</t>
    </r>
  </si>
  <si>
    <r>
      <t>1.3.4.1</t>
    </r>
    <r>
      <rPr>
        <sz val="11"/>
        <rFont val="Arial"/>
        <family val="2"/>
      </rPr>
      <t xml:space="preserve"> - Development of the training package on Child Rights and Gender Equality provided in the Gender Equality Law, DV Law, and international treaties and standards</t>
    </r>
  </si>
  <si>
    <r>
      <t>1.3.4.2</t>
    </r>
    <r>
      <rPr>
        <sz val="11"/>
        <rFont val="Arial"/>
        <family val="2"/>
      </rPr>
      <t xml:space="preserve"> - Training workshop to experiment the training package</t>
    </r>
  </si>
  <si>
    <r>
      <t>Activity 1.3.5</t>
    </r>
    <r>
      <rPr>
        <b/>
        <sz val="11"/>
        <rFont val="Arial"/>
        <family val="2"/>
      </rPr>
      <t xml:space="preserve"> -  Training and capacity assistance to NA in developing skills of the Women Parliamentarian Group to oversight of the two laws
</t>
    </r>
  </si>
  <si>
    <r>
      <t>1.3.5.1</t>
    </r>
    <r>
      <rPr>
        <sz val="11"/>
        <rFont val="Arial"/>
        <family val="2"/>
      </rPr>
      <t xml:space="preserve"> -  Recruitment of the local consultant</t>
    </r>
  </si>
  <si>
    <r>
      <t>Activity 1.3.7</t>
    </r>
    <r>
      <rPr>
        <b/>
        <sz val="11"/>
        <rFont val="Arial"/>
        <family val="2"/>
      </rPr>
      <t xml:space="preserve"> - MOLISA to mainstream gender into labour and employment policies, national programmes, including translation, adaptation and adoption of gender mainstreaming and auditing tools as related to the GEL
</t>
    </r>
  </si>
  <si>
    <r>
      <t>1.3.7.1</t>
    </r>
    <r>
      <rPr>
        <sz val="11"/>
        <rFont val="Arial"/>
        <family val="2"/>
      </rPr>
      <t xml:space="preserve"> - Review and gender analysis 
of national programmes and recommend how gender should be integrated into national targeted programmes, labour and social legislations</t>
    </r>
  </si>
  <si>
    <r>
      <t>1.3.7.2</t>
    </r>
    <r>
      <rPr>
        <sz val="11"/>
        <rFont val="Arial"/>
        <family val="2"/>
      </rPr>
      <t xml:space="preserve"> - Review and improve training materials, assess the training needs of officers, Translate and adapt gender mainstreaming and gender auditing tools
</t>
    </r>
  </si>
  <si>
    <r>
      <t>Activity 1.3.9</t>
    </r>
    <r>
      <rPr>
        <b/>
        <sz val="11"/>
        <rFont val="Arial"/>
        <family val="2"/>
      </rPr>
      <t xml:space="preserve">  -  Provide TA for 3 researches on working conditions of vulnerable rural women living in poverty. These researches are linked with activities 3.3.5
</t>
    </r>
  </si>
  <si>
    <r>
      <t>1.3.9.a</t>
    </r>
    <r>
      <rPr>
        <sz val="11"/>
        <rFont val="Arial"/>
        <family val="2"/>
      </rPr>
      <t xml:space="preserve"> 
 Research on the working conditions of women workers in industrial parks and export-processing zones, focusing more specifically on their workload as workers and as parents in efforts to ensure their equal competitiveness in the labour field, with the aim of recommending policies that advocate for shared responsibilities between men, women and employers.</t>
    </r>
  </si>
  <si>
    <r>
      <t>1.3.9.a.1</t>
    </r>
    <r>
      <rPr>
        <sz val="11"/>
        <rFont val="Arial"/>
        <family val="2"/>
      </rPr>
      <t xml:space="preserve"> - Develop research plans</t>
    </r>
  </si>
  <si>
    <r>
      <t>1.3.9.a.2</t>
    </r>
    <r>
      <rPr>
        <sz val="11"/>
        <rFont val="Arial"/>
        <family val="2"/>
      </rPr>
      <t xml:space="preserve"> - Conduct research</t>
    </r>
  </si>
  <si>
    <r>
      <t>1.3.9.b</t>
    </r>
    <r>
      <rPr>
        <sz val="11"/>
        <rFont val="Arial"/>
        <family val="2"/>
      </rPr>
      <t xml:space="preserve">  
 Research study on the access to employment and economic opportunities available to women and men in areas where farmers experiencing land use reform. The research aims to provide policy recommendations on vocational training, employment creation including self-employment opportunities, access to credit, etc. with a special focus on women workers</t>
    </r>
  </si>
  <si>
    <r>
      <t>1.2.1.7</t>
    </r>
    <r>
      <rPr>
        <sz val="11"/>
        <rFont val="Arial"/>
        <family val="2"/>
      </rPr>
      <t xml:space="preserve">  - Develop POA</t>
    </r>
  </si>
  <si>
    <r>
      <t>1.2.1.9</t>
    </r>
    <r>
      <rPr>
        <sz val="11"/>
        <rFont val="Arial"/>
        <family val="2"/>
      </rPr>
      <t xml:space="preserve"> - Support some ministries, line ministries and local agencies to develop POA </t>
    </r>
  </si>
  <si>
    <r>
      <t xml:space="preserve">ACTIVITY 06
</t>
    </r>
    <r>
      <rPr>
        <sz val="11"/>
        <rFont val="Arial"/>
        <family val="2"/>
      </rPr>
      <t>PERSON, OPEX, MICS</t>
    </r>
  </si>
  <si>
    <t>3.1.1.1 -  A study tour to UNDP and GSO in Malaysia where gender gap index was calculated in 2006</t>
  </si>
  <si>
    <t>3.1.1.2 - Technical assistance to GSO to collect and calculate data for all three indexes</t>
  </si>
  <si>
    <t>3.1.1.3  - Developing and printing guidelines on calculation of three indexes and collection of required data (including a consultative workshop)</t>
  </si>
  <si>
    <r>
      <t>Activity 1.3.6</t>
    </r>
    <r>
      <rPr>
        <b/>
        <sz val="9"/>
        <rFont val="Arial"/>
        <family val="2"/>
      </rPr>
      <t xml:space="preserve"> - Training of GSO and MARD staff responsible for gender and sex-disaggregated data collection and analysis</t>
    </r>
  </si>
  <si>
    <r>
      <t>Activity 1.3.6</t>
    </r>
    <r>
      <rPr>
        <b/>
        <sz val="9"/>
        <rFont val="Arial"/>
        <family val="2"/>
      </rPr>
      <t xml:space="preserve"> </t>
    </r>
  </si>
  <si>
    <r>
      <t>Activity 3.1.1</t>
    </r>
    <r>
      <rPr>
        <b/>
        <sz val="9"/>
        <rFont val="Arial"/>
        <family val="2"/>
      </rPr>
      <t xml:space="preserve"> - GSO to calculate the Gender related Development Index (GDI), the gender empowerment measure (GEM), and the World Economic Forum's Gender Gap Index - a mix of qualitative and quantitative data to enable the preparation of periodic reports on the status of men and women in Vietnam and to provide accurate gender analysis as required.</t>
    </r>
  </si>
  <si>
    <r>
      <t>Activity 3.1.2</t>
    </r>
    <r>
      <rPr>
        <b/>
        <sz val="9"/>
        <color indexed="8"/>
        <rFont val="Arial"/>
        <family val="2"/>
      </rPr>
      <t xml:space="preserve"> - GSO and MOH to conduct a national survey on women's health and domestic violence.                            </t>
    </r>
  </si>
  <si>
    <r>
      <t>Activity 3.2.1</t>
    </r>
    <r>
      <rPr>
        <b/>
        <sz val="9"/>
        <rFont val="Arial"/>
        <family val="2"/>
      </rPr>
      <t xml:space="preserve"> - Provide TA to engender the labor force survey</t>
    </r>
  </si>
  <si>
    <r>
      <t>Activity 3.2.2</t>
    </r>
    <r>
      <rPr>
        <b/>
        <sz val="9"/>
        <rFont val="Arial"/>
        <family val="2"/>
      </rPr>
      <t xml:space="preserve"> - Provide TA to engender national censuses and surveys on rural issues
</t>
    </r>
    <r>
      <rPr>
        <b/>
        <i/>
        <u val="single"/>
        <sz val="9"/>
        <rFont val="Arial"/>
        <family val="2"/>
      </rPr>
      <t xml:space="preserve">
</t>
    </r>
  </si>
  <si>
    <r>
      <t>Activity 3.2.3</t>
    </r>
    <r>
      <rPr>
        <b/>
        <sz val="9"/>
        <rFont val="Arial"/>
        <family val="2"/>
      </rPr>
      <t xml:space="preserve"> - Provide TA to engender the annual enterprise survey</t>
    </r>
  </si>
  <si>
    <r>
      <t>Activity 3.2.4</t>
    </r>
    <r>
      <rPr>
        <b/>
        <sz val="9"/>
        <rFont val="Arial"/>
        <family val="2"/>
      </rPr>
      <t xml:space="preserve"> - Compile data on children and gender equality for reporting on national and international commitments, through existing national household surveys</t>
    </r>
    <r>
      <rPr>
        <b/>
        <sz val="9"/>
        <color indexed="10"/>
        <rFont val="Arial"/>
        <family val="2"/>
      </rPr>
      <t xml:space="preserve"> </t>
    </r>
  </si>
  <si>
    <r>
      <t>Activity 3.3.2</t>
    </r>
    <r>
      <rPr>
        <b/>
        <sz val="9"/>
        <rFont val="Arial"/>
        <family val="2"/>
      </rPr>
      <t xml:space="preserve"> - Assess incidence of trafficking in boys and girls to provide data to ensure adequate attention is paid to the trafficking of boys. It is used for advocacy for anti trafficking policies</t>
    </r>
  </si>
  <si>
    <r>
      <t>Activity 3.3.3</t>
    </r>
    <r>
      <rPr>
        <b/>
        <sz val="9"/>
        <rFont val="Arial"/>
        <family val="2"/>
      </rPr>
      <t xml:space="preserve"> - Research on remittances from migrant workers in gender perspective including a costing of remittances and pilot interventions to better inform duty-bearers charged with developing appropriate degrees and policies related to the two laws</t>
    </r>
  </si>
  <si>
    <t>Activity 3.4.3 - Build a database on the International Convention of Children’s Rights, CEDAW and "a World appropriate for Children” using Viet info technology</t>
  </si>
  <si>
    <r>
      <t>OUTCOME: 
JP Outcome 1</t>
    </r>
    <r>
      <rPr>
        <sz val="11"/>
        <rFont val="Arial"/>
        <family val="2"/>
      </rPr>
      <t xml:space="preserve">
 Improved skills, knowledge and practices for the implementation, monitoring,  evaluation and reporting of the Law on Gender Equality and Law on Domestic Violence Prevention and Control.
</t>
    </r>
    <r>
      <rPr>
        <b/>
        <u val="single"/>
        <sz val="11"/>
        <rFont val="Arial"/>
        <family val="2"/>
      </rPr>
      <t xml:space="preserve">JP Outcome 2. </t>
    </r>
    <r>
      <rPr>
        <sz val="11"/>
        <rFont val="Arial"/>
        <family val="2"/>
      </rPr>
      <t xml:space="preserve">
Enhanced partnerships and coordination around gender equality within and outside of government
</t>
    </r>
    <r>
      <rPr>
        <b/>
        <u val="single"/>
        <sz val="11"/>
        <rFont val="Arial"/>
        <family val="2"/>
      </rPr>
      <t xml:space="preserve">JP Outcome 3 </t>
    </r>
    <r>
      <rPr>
        <sz val="11"/>
        <rFont val="Arial"/>
        <family val="2"/>
      </rPr>
      <t xml:space="preserve">
Strengthened evidence-based data and data systems for promoting gender equality.
</t>
    </r>
  </si>
  <si>
    <t>SUB-TOTAL OUTPUT 1.1</t>
  </si>
  <si>
    <t>SUB-TOTAL OUTPUT 1.2</t>
  </si>
  <si>
    <t>SUB-TOTAL OUTPUT 1.3</t>
  </si>
  <si>
    <t>SUB-TOTAL OUTPUT 2.1</t>
  </si>
  <si>
    <t>SUB-TOTAL OUTPUT 2.2</t>
  </si>
  <si>
    <t>SUB-TOTAL OUTPUT 2.3</t>
  </si>
  <si>
    <t>SUB-TOTAL OUTPUT 3.1</t>
  </si>
  <si>
    <t>SUB-TOTAL OUTPUT 3.2</t>
  </si>
  <si>
    <t>SUB-TOTAL OUTPUT 3.3</t>
  </si>
  <si>
    <t>SUB-TOTAL OUTPUT 3.4</t>
  </si>
  <si>
    <t xml:space="preserve">SUB-TOTAL FOR JP MANAGEMENT </t>
  </si>
  <si>
    <r>
      <t>Activity 1.2.1</t>
    </r>
    <r>
      <rPr>
        <sz val="11"/>
        <rFont val="Arial"/>
        <family val="2"/>
      </rPr>
      <t xml:space="preserve"> - Support to the SMAs, CP, NA, VWU and concerned agencies in selected provinces to develop relevant POAs for implementation, evaluation, monitoring and reporting on the two laws
</t>
    </r>
  </si>
  <si>
    <r>
      <rPr>
        <u val="single"/>
        <sz val="11"/>
        <rFont val="Arial"/>
        <family val="2"/>
      </rPr>
      <t>Activity 1.2.2</t>
    </r>
    <r>
      <rPr>
        <sz val="11"/>
        <rFont val="Arial"/>
        <family val="2"/>
      </rPr>
      <t xml:space="preserve"> - MOCST to develop multi-agency collaboration mechanisms for the prevention of DV.</t>
    </r>
  </si>
  <si>
    <r>
      <t>Activity 1.2.3. (a)</t>
    </r>
    <r>
      <rPr>
        <sz val="11"/>
        <rFont val="Arial"/>
        <family val="2"/>
      </rPr>
      <t>:  MOLISA, NA, line ministries and other duty bearers to develop and sustain  M&amp;E framework (MEF) in government system  for measuring the implementation of the GEL</t>
    </r>
  </si>
  <si>
    <r>
      <rPr>
        <u val="single"/>
        <sz val="11"/>
        <rFont val="Arial"/>
        <family val="2"/>
      </rPr>
      <t xml:space="preserve">Activity 1.2.3 (b) </t>
    </r>
    <r>
      <rPr>
        <sz val="11"/>
        <rFont val="Arial"/>
        <family val="2"/>
      </rPr>
      <t>- MOCST,  National Assembly, line ministries and other duty bearers to develop and sustain M&amp;E framework for measuring the implementation of the DVL</t>
    </r>
  </si>
  <si>
    <r>
      <t>Activity 1.3.2 (a)</t>
    </r>
    <r>
      <rPr>
        <sz val="11"/>
        <rFont val="Arial"/>
        <family val="2"/>
      </rPr>
      <t xml:space="preserve"> -  Develop training materials on the GEL to make them available to the MOLISA, line ministries, CP and other duty bearers for better implementation of the law.</t>
    </r>
  </si>
  <si>
    <r>
      <rPr>
        <u val="single"/>
        <sz val="11"/>
        <rFont val="Arial"/>
        <family val="2"/>
      </rPr>
      <t>Activity 1.3.2 (b)</t>
    </r>
    <r>
      <rPr>
        <sz val="11"/>
        <rFont val="Arial"/>
        <family val="2"/>
      </rPr>
      <t xml:space="preserve"> - Development of training materials  on the DVL to make them available to MOCST, line ministries, CP and other duty bearers for better implementation of the law.</t>
    </r>
  </si>
  <si>
    <r>
      <t>Activity 1.3.3 (a)</t>
    </r>
    <r>
      <rPr>
        <sz val="11"/>
        <rFont val="Arial"/>
        <family val="2"/>
      </rPr>
      <t xml:space="preserve"> - Support training of staff of MOLISA, CP and branches on the GEL at central and provincial levels including key cities.</t>
    </r>
  </si>
  <si>
    <r>
      <t>Activity 1.3.3 (b)</t>
    </r>
    <r>
      <rPr>
        <sz val="11"/>
        <rFont val="Arial"/>
        <family val="2"/>
      </rPr>
      <t xml:space="preserve"> - Support training of MOCST, CP and branches on the DVL in selected provinces. 
</t>
    </r>
  </si>
  <si>
    <r>
      <t>Activity 1.3.4</t>
    </r>
    <r>
      <rPr>
        <sz val="11"/>
        <rFont val="Arial"/>
        <family val="2"/>
      </rPr>
      <t xml:space="preserve"> - Develop training package and training of selected NA's Deputies and Members of Provincial People's Councils on the two Laws, and international treaties and standards relating to GE and children's rights  to strengthen the capacity of Elected Officials for carrying out their law making and oversight functions.</t>
    </r>
  </si>
  <si>
    <r>
      <t>Activity 1.3.5</t>
    </r>
    <r>
      <rPr>
        <sz val="11"/>
        <rFont val="Arial"/>
        <family val="2"/>
      </rPr>
      <t xml:space="preserve"> -  Training and capacity assistance to NA in developing skills of the Women Parliamentarian Group to oversight of the two laws
</t>
    </r>
  </si>
  <si>
    <r>
      <t xml:space="preserve">Activity 1.3.6 </t>
    </r>
    <r>
      <rPr>
        <sz val="11"/>
        <rFont val="Arial"/>
        <family val="2"/>
      </rPr>
      <t>- Training of GSO and MARD staff responsible for gender and sex-disaggregated data collection and analysis</t>
    </r>
  </si>
  <si>
    <r>
      <t>Activity 1.3.7</t>
    </r>
    <r>
      <rPr>
        <sz val="11"/>
        <rFont val="Arial"/>
        <family val="2"/>
      </rPr>
      <t xml:space="preserve"> - MOLISA to mainstream gender into labour and employment policies, national programmes, including translation, adaptation and adoption of gender mainstreaming and auditing tools as related to the GEL
</t>
    </r>
  </si>
  <si>
    <r>
      <t>Activity 1.3.9</t>
    </r>
    <r>
      <rPr>
        <sz val="11"/>
        <rFont val="Arial"/>
        <family val="2"/>
      </rPr>
      <t xml:space="preserve">  -  Provide TA for 3 researches on working conditions of vulnerable rural women living in poverty. These researches are linked with activities 3.3.5
</t>
    </r>
  </si>
  <si>
    <r>
      <rPr>
        <u val="single"/>
        <sz val="11"/>
        <color indexed="8"/>
        <rFont val="Arial"/>
        <family val="2"/>
      </rPr>
      <t>Activity 1.3.10</t>
    </r>
    <r>
      <rPr>
        <sz val="11"/>
        <color indexed="8"/>
        <rFont val="Arial"/>
        <family val="2"/>
      </rPr>
      <t xml:space="preserve"> - MOH to develop sub-law and regulatory documents necessary for implementation of DVL and GEL</t>
    </r>
    <r>
      <rPr>
        <sz val="11"/>
        <color indexed="10"/>
        <rFont val="Arial"/>
        <family val="2"/>
      </rPr>
      <t xml:space="preserve"> </t>
    </r>
  </si>
  <si>
    <r>
      <t>Activity 1.3.11</t>
    </r>
    <r>
      <rPr>
        <sz val="11"/>
        <color indexed="8"/>
        <rFont val="Arial"/>
        <family val="2"/>
      </rPr>
      <t xml:space="preserve"> - MOJ and MPS to develop regulatory documents necessary for the implementation of the Law on Domestic Violence Prevention and Control </t>
    </r>
  </si>
  <si>
    <r>
      <rPr>
        <u val="single"/>
        <sz val="11"/>
        <color indexed="8"/>
        <rFont val="Arial"/>
        <family val="2"/>
      </rPr>
      <t>Activity 1.3.12</t>
    </r>
    <r>
      <rPr>
        <sz val="11"/>
        <color indexed="8"/>
        <rFont val="Arial"/>
        <family val="2"/>
      </rPr>
      <t xml:space="preserve"> - MOJ and MPS to develop training materials on DV and to pilot these trainings for law enforcement and justice sector officers.
</t>
    </r>
  </si>
  <si>
    <r>
      <t>Activity 1.3.13</t>
    </r>
    <r>
      <rPr>
        <sz val="11"/>
        <rFont val="Arial"/>
        <family val="2"/>
      </rPr>
      <t xml:space="preserve"> - Capacity-building of MOIC on gender mainstreaming in communication at central and provincial levels</t>
    </r>
  </si>
  <si>
    <r>
      <t>Activity 1.3.14:</t>
    </r>
    <r>
      <rPr>
        <sz val="11"/>
        <rFont val="Arial"/>
        <family val="2"/>
      </rPr>
      <t xml:space="preserve">  Capacity-building of MOET on gender mainstreaming in education at central and provincial levels
</t>
    </r>
  </si>
  <si>
    <r>
      <t>Activity 1.3.15</t>
    </r>
    <r>
      <rPr>
        <sz val="11"/>
        <rFont val="Arial"/>
        <family val="2"/>
      </rPr>
      <t xml:space="preserve"> - National textbook review and analysis  from gender perspective, including piloting teacher-training programmes to incorporate GE issues in line with the two laws.
</t>
    </r>
  </si>
  <si>
    <r>
      <t>Activity 2.1.1</t>
    </r>
    <r>
      <rPr>
        <sz val="11"/>
        <rFont val="Arial"/>
        <family val="2"/>
      </rPr>
      <t xml:space="preserve"> - Develop and sustain semi-annual forums on GE to feed into policy dialogues and the CG meetings. 
</t>
    </r>
  </si>
  <si>
    <r>
      <t>Activity 2.1.2</t>
    </r>
    <r>
      <rPr>
        <sz val="11"/>
        <rFont val="Arial"/>
        <family val="2"/>
      </rPr>
      <t xml:space="preserve"> - Provide TA to selected NGOs of Gencomnet to expand their network and host consultation meetings on the two laws with SMAs, Government, civil society groups, NGOs and concerned agencies
</t>
    </r>
  </si>
  <si>
    <r>
      <t>Activity 2.1.3</t>
    </r>
    <r>
      <rPr>
        <sz val="11"/>
        <rFont val="Arial"/>
        <family val="2"/>
      </rPr>
      <t xml:space="preserve"> - NCFAW and MOLISA to strengthen GAP</t>
    </r>
  </si>
  <si>
    <r>
      <rPr>
        <u val="single"/>
        <sz val="11"/>
        <rFont val="Arial"/>
        <family val="2"/>
      </rPr>
      <t>Activity 2.1.4</t>
    </r>
    <r>
      <rPr>
        <sz val="11"/>
        <rFont val="Arial"/>
        <family val="2"/>
      </rPr>
      <t xml:space="preserve"> - Enhance the capability of grass-roots support groups for victims of DV and advocate directly at the provincial and national level for improved policies and intervention programme </t>
    </r>
  </si>
  <si>
    <r>
      <t xml:space="preserve">Activity 2.2.1 </t>
    </r>
    <r>
      <rPr>
        <sz val="11"/>
        <rFont val="Arial"/>
        <family val="2"/>
      </rPr>
      <t xml:space="preserve">- Facilitate enhanced partnership between VCCI, government agencies, and other political and civil society actors to develop mechanisms for promoting women's entrepreneurship in line with the GEL 
</t>
    </r>
  </si>
  <si>
    <r>
      <rPr>
        <u val="single"/>
        <sz val="11"/>
        <rFont val="Arial"/>
        <family val="2"/>
      </rPr>
      <t xml:space="preserve">Activity 2.2.2. </t>
    </r>
    <r>
      <rPr>
        <sz val="11"/>
        <rFont val="Arial"/>
        <family val="2"/>
      </rPr>
      <t xml:space="preserve">- Support women's entrepreneurship and networking at the grass-roots level and their advocacy efforts aimed at mass organizations and government agencies working on economic empowerment policies for women.
</t>
    </r>
  </si>
  <si>
    <r>
      <rPr>
        <u val="single"/>
        <sz val="11"/>
        <rFont val="Arial"/>
        <family val="2"/>
      </rPr>
      <t>Activity 2.2.1 -</t>
    </r>
    <r>
      <rPr>
        <sz val="11"/>
        <rFont val="Arial"/>
        <family val="2"/>
      </rPr>
      <t xml:space="preserve">  Facilitate enhanced partnership between VCCI, government agencies, and other political and civil society actors to develop mechanisms for promoting women's entrepreneurship in line with the GEL 
</t>
    </r>
  </si>
  <si>
    <r>
      <t>Activity 2.2.2</t>
    </r>
    <r>
      <rPr>
        <sz val="11"/>
        <rFont val="Arial"/>
        <family val="2"/>
      </rPr>
      <t>. Support women's entrepreneurship and networking at the grass-roots level and their advocacy efforts aimed at mass organizations and government agencies working on economic empowerment policies for women.</t>
    </r>
  </si>
  <si>
    <r>
      <t>Activity 2.3.1</t>
    </r>
    <r>
      <rPr>
        <sz val="11"/>
        <rFont val="Arial"/>
        <family val="2"/>
      </rPr>
      <t xml:space="preserve"> - Facilitate semi-annual press conferences</t>
    </r>
  </si>
  <si>
    <r>
      <rPr>
        <u val="single"/>
        <sz val="11"/>
        <color indexed="8"/>
        <rFont val="Arial"/>
        <family val="2"/>
      </rPr>
      <t xml:space="preserve">Activity 2.3.2 </t>
    </r>
    <r>
      <rPr>
        <sz val="11"/>
        <color indexed="8"/>
        <rFont val="Arial"/>
        <family val="2"/>
      </rPr>
      <t>- Facilitate the dissemination of the laws through mass media (special columns of key magazines, newspapers, national TV coverage, VOV, etc.</t>
    </r>
  </si>
  <si>
    <r>
      <t>Activity 2.3.3</t>
    </r>
    <r>
      <rPr>
        <sz val="11"/>
        <rFont val="Arial"/>
        <family val="2"/>
      </rPr>
      <t xml:space="preserve"> - Development of national network of media practitioners reporting on GE issues, including providing training on the content of the two laws and support for development of the Communication on the GEL</t>
    </r>
  </si>
  <si>
    <r>
      <rPr>
        <u val="single"/>
        <sz val="11"/>
        <rFont val="Arial"/>
        <family val="2"/>
      </rPr>
      <t>3.1.1</t>
    </r>
    <r>
      <rPr>
        <sz val="11"/>
        <rFont val="Arial"/>
        <family val="2"/>
      </rPr>
      <t xml:space="preserve"> GSO to calculate the Gender related Development Index (GDI), the gender empowerment measure (GEM), and the World Economic Forum's Gender Gap Index - a mix of qualitative and quantitative data to enable the preparation of periodic reports on the status of men and women in Vietnam and to provide accurate gender analysis as required.</t>
    </r>
  </si>
  <si>
    <r>
      <rPr>
        <u val="single"/>
        <sz val="11"/>
        <color indexed="8"/>
        <rFont val="Arial"/>
        <family val="2"/>
      </rPr>
      <t>3.1.2</t>
    </r>
    <r>
      <rPr>
        <sz val="11"/>
        <color indexed="8"/>
        <rFont val="Arial"/>
        <family val="2"/>
      </rPr>
      <t xml:space="preserve">  GSO and MOH to conduct a national survey on women's health and domestic violence.                            </t>
    </r>
  </si>
  <si>
    <r>
      <rPr>
        <u val="single"/>
        <sz val="11"/>
        <rFont val="Arial"/>
        <family val="2"/>
      </rPr>
      <t xml:space="preserve">3.2.1 </t>
    </r>
    <r>
      <rPr>
        <sz val="11"/>
        <rFont val="Arial"/>
        <family val="2"/>
      </rPr>
      <t xml:space="preserve"> Provide TA to engender the labor force survey</t>
    </r>
  </si>
  <si>
    <r>
      <rPr>
        <u val="single"/>
        <sz val="11"/>
        <rFont val="Arial"/>
        <family val="2"/>
      </rPr>
      <t>3.2.2</t>
    </r>
    <r>
      <rPr>
        <sz val="11"/>
        <rFont val="Arial"/>
        <family val="2"/>
      </rPr>
      <t xml:space="preserve">  Provide TA to engender national censuses and surveys on rural issues
</t>
    </r>
    <r>
      <rPr>
        <i/>
        <u val="single"/>
        <sz val="11"/>
        <rFont val="Arial"/>
        <family val="2"/>
      </rPr>
      <t xml:space="preserve">
</t>
    </r>
  </si>
  <si>
    <r>
      <rPr>
        <u val="single"/>
        <sz val="11"/>
        <rFont val="Arial"/>
        <family val="2"/>
      </rPr>
      <t xml:space="preserve">3.2.3 </t>
    </r>
    <r>
      <rPr>
        <sz val="11"/>
        <rFont val="Arial"/>
        <family val="2"/>
      </rPr>
      <t xml:space="preserve"> Provide TA to engender the annual enterprise survey</t>
    </r>
  </si>
  <si>
    <r>
      <rPr>
        <u val="single"/>
        <sz val="11"/>
        <rFont val="Arial"/>
        <family val="2"/>
      </rPr>
      <t xml:space="preserve">3.2.4 </t>
    </r>
    <r>
      <rPr>
        <sz val="11"/>
        <rFont val="Arial"/>
        <family val="2"/>
      </rPr>
      <t xml:space="preserve">  Compile data on children and gender equality for reporting on national and international commitments, through existing national household surveys</t>
    </r>
    <r>
      <rPr>
        <sz val="11"/>
        <color indexed="10"/>
        <rFont val="Arial"/>
        <family val="2"/>
      </rPr>
      <t xml:space="preserve"> </t>
    </r>
  </si>
  <si>
    <r>
      <rPr>
        <u val="single"/>
        <sz val="11"/>
        <rFont val="Arial"/>
        <family val="2"/>
      </rPr>
      <t>Activity 3.3.1</t>
    </r>
    <r>
      <rPr>
        <sz val="11"/>
        <rFont val="Arial"/>
        <family val="2"/>
      </rPr>
      <t xml:space="preserve">  Provide TA for research and policy dialogues on ethnic minority women's access to legal services.</t>
    </r>
  </si>
  <si>
    <r>
      <t>Activity 3.3.2</t>
    </r>
    <r>
      <rPr>
        <sz val="12"/>
        <rFont val="Arial"/>
        <family val="2"/>
      </rPr>
      <t xml:space="preserve"> - Assess incidence of trafficking in boys and girls to provide data to ensure adequate attention is paid to the trafficking of boys. It is used for advocacy for anti trafficking policies</t>
    </r>
  </si>
  <si>
    <r>
      <t>Activity 3.3.3</t>
    </r>
    <r>
      <rPr>
        <sz val="11"/>
        <rFont val="Arial"/>
        <family val="2"/>
      </rPr>
      <t xml:space="preserve"> - Research on remittances from migrant workers in gender perspective including a costing of remittances and pilot interventions to better inform duty-bearers charged with developing appropriate degrees and policies related to the two laws.</t>
    </r>
  </si>
  <si>
    <r>
      <rPr>
        <u val="single"/>
        <sz val="11"/>
        <rFont val="Arial"/>
        <family val="2"/>
      </rPr>
      <t>Activity 3.3.4</t>
    </r>
    <r>
      <rPr>
        <sz val="11"/>
        <rFont val="Arial"/>
        <family val="2"/>
      </rPr>
      <t xml:space="preserve"> - Research on the situation of sex workers in Vietnam and policy gaps, with a view to bring gender discrimination to attention of policy-makers in supporting the implementation of the laws. </t>
    </r>
  </si>
  <si>
    <r>
      <rPr>
        <u val="single"/>
        <sz val="11"/>
        <rFont val="Arial"/>
        <family val="2"/>
      </rPr>
      <t xml:space="preserve">3.4.3 </t>
    </r>
    <r>
      <rPr>
        <sz val="11"/>
        <rFont val="Arial"/>
        <family val="2"/>
      </rPr>
      <t xml:space="preserve"> Build a database on the International Convention of Children’s Rights, CEDAW and "a World appropriate for Children” using Viet info technology</t>
    </r>
  </si>
  <si>
    <t>MOLISA, MOCST, GSO</t>
  </si>
  <si>
    <t>Select NGOs from Gencomnet Network , MOLISA, MOCST, concerned agencies</t>
  </si>
  <si>
    <t>MOLISA  &amp; NCFAW
Collaborating agencies: GSO</t>
  </si>
  <si>
    <t>MOLISA
Collaborating agencies: selected NGOs</t>
  </si>
  <si>
    <t>MOLISA,
MOCST</t>
  </si>
  <si>
    <t xml:space="preserve">MOLISA and related agencies </t>
  </si>
  <si>
    <t>VCCI, Collaborating agencies:  VWU, MOLISA, concerned agencies</t>
  </si>
  <si>
    <t>VCCI, Collaborating agencies:  VWU, MOLISA, VCA, VGCL</t>
  </si>
  <si>
    <t>MOLISA, line ministries, Communist Party and other duty bearers</t>
  </si>
  <si>
    <t>MOLISA, NA , MOCST</t>
  </si>
  <si>
    <t>MOLISA , Communist Party, NA, line ministries and concerned local  agencies</t>
  </si>
  <si>
    <t xml:space="preserve"> MOLISA, MOCST, Communist Party, National Assembly, line ministries and concerned local agencies</t>
  </si>
  <si>
    <t>MOLISA
Collaborating agencies: GSO, NA, line ministries</t>
  </si>
  <si>
    <t>MOLISA and MOCST, Communist Party, NA, line ministries and concerned local  agencies</t>
  </si>
  <si>
    <t>GRAND TOTAL FOR 2009</t>
  </si>
  <si>
    <t>UN Resident Coordinator 
United Nations Viet Nam</t>
  </si>
  <si>
    <t xml:space="preserve">Vice Minister, Ministry of Labour, Invalids and Social Affairs </t>
  </si>
  <si>
    <r>
      <rPr>
        <b/>
        <u val="single"/>
        <sz val="11"/>
        <rFont val="Arial"/>
        <family val="2"/>
      </rPr>
      <t>Output 1.2</t>
    </r>
    <r>
      <rPr>
        <b/>
        <sz val="11"/>
        <rFont val="Arial"/>
        <family val="2"/>
      </rPr>
      <t xml:space="preserve"> : </t>
    </r>
    <r>
      <rPr>
        <sz val="11"/>
        <rFont val="Arial"/>
        <family val="2"/>
      </rPr>
      <t xml:space="preserve">Relevant plans of action developed for the SMAs (MOLISA &amp; MOCST), line ministries, National Assembly, Communist Party at the central and local levels to implement, evaluate, monitor and report on the two Laws.
</t>
    </r>
    <r>
      <rPr>
        <b/>
        <u val="single"/>
        <sz val="11"/>
        <rFont val="Arial"/>
        <family val="2"/>
      </rPr>
      <t>Output 1.2 Indicators</t>
    </r>
    <r>
      <rPr>
        <b/>
        <sz val="11"/>
        <rFont val="Arial"/>
        <family val="2"/>
      </rPr>
      <t>:</t>
    </r>
    <r>
      <rPr>
        <sz val="11"/>
        <rFont val="Arial"/>
        <family val="2"/>
      </rPr>
      <t xml:space="preserve"> 
- Availability of relevant POAs, 
- Availability of M&amp;E Framework for the two laws                                                                                                                                                                                                                                               
</t>
    </r>
    <r>
      <rPr>
        <b/>
        <u val="single"/>
        <sz val="11"/>
        <rFont val="Arial"/>
        <family val="2"/>
      </rPr>
      <t>Annual Targets</t>
    </r>
    <r>
      <rPr>
        <sz val="11"/>
        <rFont val="Arial"/>
        <family val="2"/>
      </rPr>
      <t xml:space="preserve">:    
+ Defined strategies of development and plans of actions to implement the two laws (1.2.1)
+ Multiagency collaboration mechanism developed, finalized and approved (1.2.2).
+ Outline of the M&amp;E Framework for measuring the implementation of the GEL law developed (1.2.3)
+ Outline of the M&amp;E Framework for measuring the implementation of the DVP law developed (1.2.3)                                                                                                                                                                                                                                                                                                                                                          </t>
    </r>
  </si>
  <si>
    <r>
      <rPr>
        <b/>
        <u val="single"/>
        <sz val="11"/>
        <rFont val="Arial"/>
        <family val="2"/>
      </rPr>
      <t>Output 1.3</t>
    </r>
    <r>
      <rPr>
        <sz val="11"/>
        <rFont val="Arial"/>
        <family val="2"/>
      </rPr>
      <t xml:space="preserve"> Technical assistance provided to improve capacity of the SMAs, line ministries, NA, CP to implement, evaluate, monitor and report on the two laws.   
</t>
    </r>
    <r>
      <rPr>
        <b/>
        <u val="single"/>
        <sz val="11"/>
        <rFont val="Arial"/>
        <family val="2"/>
      </rPr>
      <t>Output 1.3 Indicators</t>
    </r>
    <r>
      <rPr>
        <sz val="11"/>
        <rFont val="Arial"/>
        <family val="2"/>
      </rPr>
      <t xml:space="preserve">: 
- Availability of tools and information for gender analysis across sectors
- GE and DV laws integrated into Annual Work Plans and PoAs of key line ministries and
- Relevant plans of action disseminated to all institutions and levels of implementation;          
</t>
    </r>
    <r>
      <rPr>
        <b/>
        <u val="single"/>
        <sz val="11"/>
        <rFont val="Arial"/>
        <family val="2"/>
      </rPr>
      <t>Annual Targets</t>
    </r>
    <r>
      <rPr>
        <sz val="11"/>
        <rFont val="Arial"/>
        <family val="2"/>
      </rPr>
      <t xml:space="preserve">:
+Training materials for DVP are reviewed, adjusted or developed (if needed) and used for training for concerned staff of relevant agencies at central and lower levels (1.3.2 and 1.3.3).                                                                                                                                                                                                                                                                                                                                                                                                                                                                                                                                                                                                                                                                                                                                                                                                                                                                                                                                                                                                                     
+ Developed skills among  Women Parliamentarian Group to oversight the two laws (1.3.5)
+ Training organized for officers from GSO and MARD (1.3.6)      
+ (number of) national programmes reviewed and done gender analysis for recommending how gender should be integrated (1.3.7)
+ Training needs assessment identified and training materials on gender mainstreaming finalized (1.3.7)
+ (number of) officers at different levels on gender mainstreaming trained. (1.3.7)
+ Research on the working conditions of women workers in industrial parks &amp; export-processing zones conducted (1.3. 9.a)
+ Research on the access to employment and economic opportunities available to women and men conducted (1.3.9.b)
+ Research on specific working conditions of women in domestic and informal economy conducted (1.3.9.c)
'+ Regulatory documents relating to law enforcement and justice sector for the implementation of the law of Domestic Violence Prevention and Control developed, finalized and approved for use (1.3.10 and 1.3.11).                                                                                                                                                                                                                                                                                                                                                                                                                                                      + Training materials on law enforcement and justice sector officers developed, finalized and used for training of these two sectors (1.3.12)
+ Development of training and learning materials on gender mainstreaming (GE) in education (1.3.14)
+ Two training workshops on GE for educational officials held. (1.3.14)
+ Preparation and finalization of implementation plan (1.3.15)
+ Consultation workshop on methodology on textbook review from gender's perspective (1.3.15)
+ Review textbook (1.3.15)   </t>
    </r>
  </si>
  <si>
    <r>
      <rPr>
        <b/>
        <u val="single"/>
        <sz val="11"/>
        <rFont val="Arial"/>
        <family val="2"/>
      </rPr>
      <t>Output 3.1.</t>
    </r>
    <r>
      <rPr>
        <sz val="11"/>
        <rFont val="Arial"/>
        <family val="2"/>
      </rPr>
      <t xml:space="preserve"> Current gender equality and sex-disaggregated indicators are reviewed and new indicators identified through research.
</t>
    </r>
    <r>
      <rPr>
        <b/>
        <u val="single"/>
        <sz val="11"/>
        <rFont val="Arial"/>
        <family val="2"/>
      </rPr>
      <t>Output 3.1 Indicators</t>
    </r>
    <r>
      <rPr>
        <sz val="11"/>
        <rFont val="Arial"/>
        <family val="2"/>
      </rPr>
      <t xml:space="preserve">:
- Increase in number and quality of gender equality and sex-disaggregated indicators.
- Three indexes (GDI, GEM, GGI) calculated (3.1.1)
</t>
    </r>
    <r>
      <rPr>
        <b/>
        <u val="single"/>
        <sz val="11"/>
        <rFont val="Arial"/>
        <family val="2"/>
      </rPr>
      <t>Annual targets</t>
    </r>
    <r>
      <rPr>
        <sz val="11"/>
        <rFont val="Arial"/>
        <family val="2"/>
      </rPr>
      <t xml:space="preserve">:
+ Questionnaire developed, sample defined, and interviewers trained (3.1.2)
</t>
    </r>
  </si>
  <si>
    <r>
      <rPr>
        <b/>
        <u val="single"/>
        <sz val="10"/>
        <rFont val="Arial"/>
        <family val="2"/>
      </rPr>
      <t>Output 3.4:</t>
    </r>
    <r>
      <rPr>
        <sz val="10"/>
        <rFont val="Arial"/>
        <family val="2"/>
      </rPr>
      <t xml:space="preserve"> Centralized clearinghouse of gender research reports and indicators by government, donors and political and civil society groups (VWU) established (through GSO). 
</t>
    </r>
    <r>
      <rPr>
        <b/>
        <u val="single"/>
        <sz val="10"/>
        <rFont val="Arial"/>
        <family val="2"/>
      </rPr>
      <t>Output 3.4 Indicators:</t>
    </r>
    <r>
      <rPr>
        <sz val="10"/>
        <rFont val="Arial"/>
        <family val="2"/>
      </rPr>
      <t xml:space="preserve"> 
- A centralized system for gender research reports and data available;
- Annual sex-disaggregated statistics document developed and disseminated
</t>
    </r>
    <r>
      <rPr>
        <b/>
        <u val="single"/>
        <sz val="10"/>
        <rFont val="Arial"/>
        <family val="2"/>
      </rPr>
      <t xml:space="preserve">Annual targets </t>
    </r>
    <r>
      <rPr>
        <b/>
        <sz val="10"/>
        <rFont val="Arial"/>
        <family val="2"/>
      </rPr>
      <t xml:space="preserve">: </t>
    </r>
    <r>
      <rPr>
        <sz val="10"/>
        <rFont val="Arial"/>
        <family val="2"/>
      </rPr>
      <t xml:space="preserve">                                                                                                                                                                                                                                                                                                                                                                                                                              
+ Availability of CRC/CEDAW database (3.4.3)</t>
    </r>
  </si>
  <si>
    <r>
      <rPr>
        <b/>
        <u val="single"/>
        <sz val="11"/>
        <rFont val="Arial"/>
        <family val="2"/>
      </rPr>
      <t>Output 2.1</t>
    </r>
    <r>
      <rPr>
        <sz val="11"/>
        <rFont val="Arial"/>
        <family val="2"/>
      </rPr>
      <t xml:space="preserve">  Networks on gender equality are strengthened and sustained through relevant government and outside of government systems, with effective linkages and information among stakeholder
</t>
    </r>
    <r>
      <rPr>
        <b/>
        <u val="single"/>
        <sz val="11"/>
        <rFont val="Arial"/>
        <family val="2"/>
      </rPr>
      <t>Output 2.1 Indicators</t>
    </r>
    <r>
      <rPr>
        <sz val="11"/>
        <rFont val="Arial"/>
        <family val="2"/>
      </rPr>
      <t xml:space="preserve">:
- Gender Partnership group and functions effectively
- GEMCOMNET and GAP bring GE issues to attention of policy makers.
-Gender Equality issues are fed into National Policy dialogues
</t>
    </r>
    <r>
      <rPr>
        <b/>
        <u val="single"/>
        <sz val="11"/>
        <rFont val="Arial"/>
        <family val="2"/>
      </rPr>
      <t>Annual Targets</t>
    </r>
    <r>
      <rPr>
        <sz val="11"/>
        <rFont val="Arial"/>
        <family val="2"/>
      </rPr>
      <t>:
+ National Level Forum made up of representatives of the three sub-networks
( government and public organizations, agencies engaged in gender equality work, media professionals) (2.1.1) (2.1.2)  
+ Network of DV victims set up (2.1.4)
+ Gencomnet bring GE issues to attention of policy makers (2.1.3).</t>
    </r>
  </si>
  <si>
    <r>
      <t xml:space="preserve">OUTPUTS AND OUTPUT INDICATORS:
</t>
    </r>
    <r>
      <rPr>
        <b/>
        <u val="single"/>
        <sz val="9"/>
        <rFont val="Arial"/>
        <family val="2"/>
      </rPr>
      <t>Output 1.3</t>
    </r>
    <r>
      <rPr>
        <b/>
        <sz val="9"/>
        <rFont val="Arial"/>
        <family val="2"/>
      </rPr>
      <t>:</t>
    </r>
    <r>
      <rPr>
        <sz val="9"/>
        <rFont val="Arial"/>
        <family val="2"/>
      </rPr>
      <t xml:space="preserve"> Technical assistance provided to improve capacity of the SMAs, line ministries, National Assembly, Communist Party (+VWU) into implement, evaluate, monitor and report on the two laws.  
</t>
    </r>
    <r>
      <rPr>
        <b/>
        <u val="single"/>
        <sz val="9"/>
        <rFont val="Arial"/>
        <family val="2"/>
      </rPr>
      <t>Output 1.3 Indicators</t>
    </r>
    <r>
      <rPr>
        <b/>
        <sz val="9"/>
        <rFont val="Arial"/>
        <family val="2"/>
      </rPr>
      <t xml:space="preserve">: 
- </t>
    </r>
    <r>
      <rPr>
        <sz val="9"/>
        <rFont val="Arial"/>
        <family val="2"/>
      </rPr>
      <t xml:space="preserve">Availability of tools and information for gender analysis across sectors
- GE and DV laws integrated into Annual Work Plans and PoAs of key line ministries and 
- Relevant plans of action disseminated to all institutions and levels of implementation;                                                                                                                                        
</t>
    </r>
    <r>
      <rPr>
        <b/>
        <u val="single"/>
        <sz val="9"/>
        <rFont val="Arial"/>
        <family val="2"/>
      </rPr>
      <t xml:space="preserve">Annual targets </t>
    </r>
    <r>
      <rPr>
        <b/>
        <sz val="9"/>
        <rFont val="Arial"/>
        <family val="2"/>
      </rPr>
      <t xml:space="preserve">:     
</t>
    </r>
    <r>
      <rPr>
        <sz val="9"/>
        <rFont val="Arial"/>
        <family val="2"/>
      </rPr>
      <t xml:space="preserve">+ Training organized for officers from GSO and MARD (1.3.6) </t>
    </r>
    <r>
      <rPr>
        <b/>
        <sz val="9"/>
        <rFont val="Arial"/>
        <family val="2"/>
      </rPr>
      <t xml:space="preserve">                                                                                                                                                                                                                                                                                                                                                                                                                                                                                                                                                                                                                                                                                                                                                                                                                                                                                                                                                    </t>
    </r>
  </si>
  <si>
    <r>
      <rPr>
        <b/>
        <u val="single"/>
        <sz val="8"/>
        <rFont val="Arial"/>
        <family val="2"/>
      </rPr>
      <t xml:space="preserve">Output 3.3: </t>
    </r>
    <r>
      <rPr>
        <sz val="8"/>
        <rFont val="Arial"/>
        <family val="2"/>
      </rPr>
      <t xml:space="preserve">Data and information collected to promote national gender equality policy dialogues for marginalized groups. 
</t>
    </r>
    <r>
      <rPr>
        <b/>
        <u val="single"/>
        <sz val="8"/>
        <rFont val="Arial"/>
        <family val="2"/>
      </rPr>
      <t>Output 3.3 Indicators:</t>
    </r>
    <r>
      <rPr>
        <u val="single"/>
        <sz val="8"/>
        <rFont val="Arial"/>
        <family val="2"/>
      </rPr>
      <t xml:space="preserve"> 
</t>
    </r>
    <r>
      <rPr>
        <sz val="8"/>
        <rFont val="Arial"/>
        <family val="2"/>
      </rPr>
      <t xml:space="preserve">- Gender Equality data concerning marginalized women is collected; 
- Policy reports/papers cite data on marginalized women                                                                                                                                                                                                       
</t>
    </r>
    <r>
      <rPr>
        <b/>
        <u val="single"/>
        <sz val="8"/>
        <rFont val="Arial"/>
        <family val="2"/>
      </rPr>
      <t>Annual targets</t>
    </r>
    <r>
      <rPr>
        <b/>
        <sz val="8"/>
        <rFont val="Arial"/>
        <family val="2"/>
      </rPr>
      <t xml:space="preserve"> :   </t>
    </r>
    <r>
      <rPr>
        <sz val="8"/>
        <rFont val="Arial"/>
        <family val="2"/>
      </rPr>
      <t xml:space="preserve">                                                                                                                                                                                                                                                                                                                                                                                                                         
+ Research Plan developed; Existing Data collected; National and International consultants recruited (3.3.2)
+ Local and international consultants recruited; Research Plans developed; Data collected (3.3.3)</t>
    </r>
  </si>
  <si>
    <r>
      <rPr>
        <b/>
        <u val="single"/>
        <sz val="10"/>
        <rFont val="Arial"/>
        <family val="2"/>
      </rPr>
      <t>Output 3.4:</t>
    </r>
    <r>
      <rPr>
        <sz val="10"/>
        <rFont val="Arial"/>
        <family val="2"/>
      </rPr>
      <t xml:space="preserve"> Centralized clearinghouse of gender research reports and indicators by government, donors and political and civil society groups (VWU) established (through GSO). 
</t>
    </r>
    <r>
      <rPr>
        <b/>
        <u val="single"/>
        <sz val="10"/>
        <rFont val="Arial"/>
        <family val="2"/>
      </rPr>
      <t>Output 3.4 Indicators:</t>
    </r>
    <r>
      <rPr>
        <sz val="10"/>
        <rFont val="Arial"/>
        <family val="2"/>
      </rPr>
      <t xml:space="preserve"> 
- A centralized system for gender research reports and data available; 
- Annual sex-disaggregated statistics document developed and disseminated
</t>
    </r>
    <r>
      <rPr>
        <b/>
        <u val="single"/>
        <sz val="10"/>
        <rFont val="Arial"/>
        <family val="2"/>
      </rPr>
      <t xml:space="preserve">Annual targets </t>
    </r>
    <r>
      <rPr>
        <b/>
        <sz val="10"/>
        <rFont val="Arial"/>
        <family val="2"/>
      </rPr>
      <t xml:space="preserve">: </t>
    </r>
    <r>
      <rPr>
        <sz val="10"/>
        <rFont val="Arial"/>
        <family val="2"/>
      </rPr>
      <t xml:space="preserve">                                                                                                                                                                                                                                                                                                                                                                                                                              
+ Availability of CRC/CEDAW database (3.4.3)</t>
    </r>
  </si>
  <si>
    <r>
      <rPr>
        <b/>
        <u val="single"/>
        <sz val="11"/>
        <rFont val="Arial"/>
        <family val="2"/>
      </rPr>
      <t>JP Output: 1.2</t>
    </r>
    <r>
      <rPr>
        <b/>
        <sz val="11"/>
        <rFont val="Arial"/>
        <family val="2"/>
      </rPr>
      <t xml:space="preserve">: </t>
    </r>
    <r>
      <rPr>
        <sz val="11"/>
        <rFont val="Arial"/>
        <family val="2"/>
      </rPr>
      <t xml:space="preserve">Relevant plans of action are developed for the SMAs, line ministries, Commission of Social issues-NA, Central  Party Committee for Education and Popularization at the central and local levels to implement, evaluate, monitor and report on the two laws
</t>
    </r>
    <r>
      <rPr>
        <b/>
        <u val="single"/>
        <sz val="11"/>
        <rFont val="Arial"/>
        <family val="2"/>
      </rPr>
      <t>Output 1.2 Indicators</t>
    </r>
    <r>
      <rPr>
        <sz val="11"/>
        <rFont val="Arial"/>
        <family val="2"/>
      </rPr>
      <t xml:space="preserve">:
- Availability of  relevant plans of action and 
- Availability of M&amp;E Framework for the two laws.         
</t>
    </r>
    <r>
      <rPr>
        <b/>
        <u val="single"/>
        <sz val="11"/>
        <rFont val="Arial"/>
        <family val="2"/>
      </rPr>
      <t>Annual targets</t>
    </r>
    <r>
      <rPr>
        <b/>
        <sz val="11"/>
        <rFont val="Arial"/>
        <family val="2"/>
      </rPr>
      <t>:</t>
    </r>
    <r>
      <rPr>
        <sz val="11"/>
        <rFont val="Arial"/>
        <family val="2"/>
      </rPr>
      <t xml:space="preserve"> 
+ Multiagency collaboration mechanism developed, finalized and approved (1.2.2).
+ Outline of the M&amp;E Framework for measuring the implementation of the DVP law developed (1.2.3). </t>
    </r>
  </si>
  <si>
    <r>
      <rPr>
        <b/>
        <u val="single"/>
        <sz val="11"/>
        <rFont val="Arial"/>
        <family val="2"/>
      </rPr>
      <t>JP Output 1.3</t>
    </r>
    <r>
      <rPr>
        <b/>
        <sz val="11"/>
        <rFont val="Arial"/>
        <family val="2"/>
      </rPr>
      <t xml:space="preserve">: </t>
    </r>
    <r>
      <rPr>
        <sz val="11"/>
        <rFont val="Arial"/>
        <family val="2"/>
      </rPr>
      <t xml:space="preserve">Technical assistance provided to improve capacity of the SMAs, line ministries, Commission for Social issues of NA, into implement, evaluate, monitor and report on the two laws.  
</t>
    </r>
    <r>
      <rPr>
        <b/>
        <u val="single"/>
        <sz val="11"/>
        <rFont val="Arial"/>
        <family val="2"/>
      </rPr>
      <t>Output 1.3 Indicators</t>
    </r>
    <r>
      <rPr>
        <b/>
        <sz val="11"/>
        <rFont val="Arial"/>
        <family val="2"/>
      </rPr>
      <t xml:space="preserve">:
- </t>
    </r>
    <r>
      <rPr>
        <sz val="11"/>
        <rFont val="Arial"/>
        <family val="2"/>
      </rPr>
      <t xml:space="preserve">Availability of tools and information for gender analysis across sectors
- GE and DV laws integrated into Annual Work Plans and PoAs of key line ministries and 
- Relevant plans of action disseminated to all institutions and levels of implementation;                                                                                                                                                                                                                                                                                       
 </t>
    </r>
    <r>
      <rPr>
        <b/>
        <u val="single"/>
        <sz val="11"/>
        <rFont val="Arial"/>
        <family val="2"/>
      </rPr>
      <t>Annual targets</t>
    </r>
    <r>
      <rPr>
        <sz val="11"/>
        <rFont val="Arial"/>
        <family val="2"/>
      </rPr>
      <t xml:space="preserve">:                                                                                                                                                                                                                                                                                                                                                                                                      
+ Training materials for DVP are reviewed, adjusted or developed (if needed) and used for training for concerned staff of relevant agencies at central and lower levels (1.3.2 and 1.3.3).                                                                                                                                                                                                                                                                                                                                                                                                                                                                                                                                                                                                                                                                                                                                                                                                                                                                                                                                                                                                                         </t>
    </r>
  </si>
  <si>
    <r>
      <rPr>
        <b/>
        <u val="single"/>
        <sz val="11"/>
        <rFont val="Arial"/>
        <family val="2"/>
      </rPr>
      <t>Output 2.3</t>
    </r>
    <r>
      <rPr>
        <b/>
        <sz val="11"/>
        <color indexed="10"/>
        <rFont val="Arial"/>
        <family val="2"/>
      </rPr>
      <t xml:space="preserve">: </t>
    </r>
    <r>
      <rPr>
        <sz val="11"/>
        <rFont val="Arial"/>
        <family val="2"/>
      </rPr>
      <t xml:space="preserve">Communication network on gender equality developed for mass dissemination of two laws.
</t>
    </r>
    <r>
      <rPr>
        <b/>
        <u val="single"/>
        <sz val="11"/>
        <rFont val="Arial"/>
        <family val="2"/>
      </rPr>
      <t>Output 2.3 Indicators</t>
    </r>
    <r>
      <rPr>
        <u val="single"/>
        <sz val="11"/>
        <rFont val="Arial"/>
        <family val="2"/>
      </rPr>
      <t>:</t>
    </r>
    <r>
      <rPr>
        <sz val="11"/>
        <rFont val="Arial"/>
        <family val="2"/>
      </rPr>
      <t xml:space="preserve"> 
- Communication network on gender equality in existence and 
- Increase in press coverage on the 2 laws.                                                                                                                                                                                                       </t>
    </r>
    <r>
      <rPr>
        <u val="single"/>
        <sz val="11"/>
        <rFont val="Arial"/>
        <family val="2"/>
      </rPr>
      <t xml:space="preserve"> </t>
    </r>
    <r>
      <rPr>
        <b/>
        <u val="single"/>
        <sz val="11"/>
        <rFont val="Arial"/>
        <family val="2"/>
      </rPr>
      <t>Annual targets</t>
    </r>
    <r>
      <rPr>
        <b/>
        <sz val="11"/>
        <rFont val="Arial"/>
        <family val="2"/>
      </rPr>
      <t xml:space="preserve">:  </t>
    </r>
    <r>
      <rPr>
        <sz val="11"/>
        <rFont val="Arial"/>
        <family val="2"/>
      </rPr>
      <t xml:space="preserve">                                                                                                                                                                                                                                                                                                                                                                                                                              + Contents of two laws are regular disseminated through key mass media agencies (2.3.2)</t>
    </r>
  </si>
  <si>
    <r>
      <rPr>
        <b/>
        <u val="single"/>
        <sz val="11"/>
        <rFont val="Arial"/>
        <family val="2"/>
      </rPr>
      <t>JP Outcome 2</t>
    </r>
    <r>
      <rPr>
        <b/>
        <sz val="11"/>
        <rFont val="Arial"/>
        <family val="2"/>
      </rPr>
      <t xml:space="preserve">: </t>
    </r>
    <r>
      <rPr>
        <sz val="11"/>
        <rFont val="Arial"/>
        <family val="2"/>
      </rPr>
      <t xml:space="preserve">Enhanced partnerships and coordination around gender equality within and outside of government. </t>
    </r>
  </si>
  <si>
    <r>
      <t>Output 1.1</t>
    </r>
    <r>
      <rPr>
        <b/>
        <sz val="11"/>
        <rFont val="Arial"/>
        <family val="2"/>
      </rPr>
      <t xml:space="preserve">: </t>
    </r>
    <r>
      <rPr>
        <sz val="11"/>
        <rFont val="Arial"/>
        <family val="2"/>
      </rPr>
      <t>Capacity assessed of the SMAs, line ministries, National Assembly, Communist Party, mass organizations including the Vietnam Women's Union and concerned agencies at the local level  to implement,  monitor, evaluate and report on the two Laws.</t>
    </r>
    <r>
      <rPr>
        <b/>
        <u val="single"/>
        <sz val="11"/>
        <rFont val="Arial"/>
        <family val="2"/>
      </rPr>
      <t xml:space="preserve">
Output 1.1 Indicators</t>
    </r>
    <r>
      <rPr>
        <b/>
        <sz val="11"/>
        <rFont val="Arial"/>
        <family val="2"/>
      </rPr>
      <t xml:space="preserve">:
- </t>
    </r>
    <r>
      <rPr>
        <sz val="11"/>
        <rFont val="Arial"/>
        <family val="2"/>
      </rPr>
      <t>SMAs (MOLISA and MOSCT) and key stakeholders have a realistic understanding and TOR for their role and capacity for the implementation, monitoring and reporting on the laws; 
- Clear Assessment of strengths, weaknesses and needs concerning the two laws.</t>
    </r>
    <r>
      <rPr>
        <b/>
        <u val="single"/>
        <sz val="11"/>
        <rFont val="Arial"/>
        <family val="2"/>
      </rPr>
      <t xml:space="preserve">
Annual Targets:
</t>
    </r>
    <r>
      <rPr>
        <b/>
        <sz val="11"/>
        <rFont val="Arial"/>
        <family val="2"/>
      </rPr>
      <t>+</t>
    </r>
    <r>
      <rPr>
        <sz val="11"/>
        <rFont val="Arial"/>
        <family val="2"/>
      </rPr>
      <t xml:space="preserve"> Enhanced the capacity of Government agencies and relevant civil society in the implementation, monitoring evaluati</t>
    </r>
    <r>
      <rPr>
        <b/>
        <sz val="11"/>
        <rFont val="Arial"/>
        <family val="2"/>
      </rPr>
      <t xml:space="preserve">on and reporting of the two laws.(1.1.1)
+ </t>
    </r>
    <r>
      <rPr>
        <sz val="11"/>
        <rFont val="Arial"/>
        <family val="2"/>
      </rPr>
      <t>Defined government agencies the capacity levels and desired capacities to implement the two laws (1.1.1)</t>
    </r>
  </si>
  <si>
    <r>
      <t>Output 1.2 :</t>
    </r>
    <r>
      <rPr>
        <b/>
        <sz val="11"/>
        <rFont val="Arial"/>
        <family val="2"/>
      </rPr>
      <t xml:space="preserve"> </t>
    </r>
    <r>
      <rPr>
        <sz val="11"/>
        <rFont val="Arial"/>
        <family val="2"/>
      </rPr>
      <t xml:space="preserve">Relevant plans of action developed for the SMAs (MOLISA &amp; MOCST), line ministries, National Assembly, Communist Party at the central and local levels to implement, evaluate, monitor and report on the two Laws.
Output 1.2 Indicators: 
- Availability of relevant POAs;
- Availability of M&amp;E Framework for the two laws 
</t>
    </r>
    <r>
      <rPr>
        <b/>
        <u val="single"/>
        <sz val="11"/>
        <rFont val="Arial"/>
        <family val="2"/>
      </rPr>
      <t>Annual Targets</t>
    </r>
    <r>
      <rPr>
        <b/>
        <sz val="11"/>
        <rFont val="Arial"/>
        <family val="2"/>
      </rPr>
      <t xml:space="preserve">:    </t>
    </r>
    <r>
      <rPr>
        <sz val="11"/>
        <rFont val="Arial"/>
        <family val="2"/>
      </rPr>
      <t xml:space="preserve">
+ Defined strategies of development and plans of actions to implement the two laws (1.2.1) 
+ Outline of the M&amp;E Framework for measuring the implementation of the GEL developed (1.2.3)                             
</t>
    </r>
  </si>
  <si>
    <r>
      <t xml:space="preserve">Output 2.3  Communication network on gender equality developed for mass dissemination of two laws
</t>
    </r>
    <r>
      <rPr>
        <b/>
        <u val="single"/>
        <sz val="11"/>
        <rFont val="Arial"/>
        <family val="2"/>
      </rPr>
      <t>Output 2.3 Indicators</t>
    </r>
    <r>
      <rPr>
        <b/>
        <sz val="11"/>
        <rFont val="Arial"/>
        <family val="2"/>
      </rPr>
      <t>:</t>
    </r>
    <r>
      <rPr>
        <sz val="11"/>
        <rFont val="Arial"/>
        <family val="2"/>
      </rPr>
      <t xml:space="preserve">
- Communication network on GE in existence.
- Increase in press coverage on the 2 laws.
</t>
    </r>
    <r>
      <rPr>
        <b/>
        <u val="single"/>
        <sz val="11"/>
        <rFont val="Arial"/>
        <family val="2"/>
      </rPr>
      <t>Annual targets: 
+</t>
    </r>
    <r>
      <rPr>
        <sz val="11"/>
        <rFont val="Arial"/>
        <family val="2"/>
      </rPr>
      <t xml:space="preserve"> One press conference organized (2.3.1)
+ Relevant mass-media agencies for network building identified
+ Training courses materials reviewed for mass media staff (2.3.3)</t>
    </r>
  </si>
  <si>
    <t>Vice Minister, Ministry of Labour, Invalids and Social Affairs</t>
  </si>
  <si>
    <t>Do Thuc</t>
  </si>
  <si>
    <t>General Deputy -Director of General Statistical Office</t>
  </si>
  <si>
    <t>National Implementing Partner: Ministry of Culture, Sports and Tourism</t>
  </si>
  <si>
    <t xml:space="preserve">National Implementing Partners: Ministry of Labour, Invalids and Social Affairs; Ministry of Culture, Sports and Tourism and General Statistics Office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</si>
</sst>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s>
  <fonts count="93">
    <font>
      <sz val="10"/>
      <name val="Arial"/>
      <family val="0"/>
    </font>
    <font>
      <sz val="11"/>
      <color indexed="8"/>
      <name val="Calibri"/>
      <family val="2"/>
    </font>
    <font>
      <sz val="8"/>
      <name val="Arial"/>
      <family val="2"/>
    </font>
    <font>
      <b/>
      <sz val="11"/>
      <name val="Arial"/>
      <family val="2"/>
    </font>
    <font>
      <b/>
      <sz val="11"/>
      <color indexed="8"/>
      <name val="Arial"/>
      <family val="2"/>
    </font>
    <font>
      <b/>
      <sz val="8"/>
      <name val="Tahoma"/>
      <family val="2"/>
    </font>
    <font>
      <sz val="8"/>
      <name val="Tahoma"/>
      <family val="2"/>
    </font>
    <font>
      <b/>
      <sz val="11"/>
      <color indexed="10"/>
      <name val="Arial"/>
      <family val="2"/>
    </font>
    <font>
      <sz val="11"/>
      <name val="Arial"/>
      <family val="2"/>
    </font>
    <font>
      <b/>
      <u val="single"/>
      <sz val="11"/>
      <name val="Arial"/>
      <family val="2"/>
    </font>
    <font>
      <i/>
      <sz val="11"/>
      <name val="Arial"/>
      <family val="2"/>
    </font>
    <font>
      <i/>
      <u val="single"/>
      <sz val="11"/>
      <name val="Arial"/>
      <family val="2"/>
    </font>
    <font>
      <sz val="11"/>
      <color indexed="10"/>
      <name val="Arial"/>
      <family val="2"/>
    </font>
    <font>
      <i/>
      <u val="single"/>
      <sz val="11"/>
      <color indexed="10"/>
      <name val="Arial"/>
      <family val="2"/>
    </font>
    <font>
      <sz val="11"/>
      <color indexed="8"/>
      <name val="Arial"/>
      <family val="2"/>
    </font>
    <font>
      <sz val="11"/>
      <color indexed="54"/>
      <name val="Arial"/>
      <family val="2"/>
    </font>
    <font>
      <b/>
      <sz val="9"/>
      <name val="Arial"/>
      <family val="2"/>
    </font>
    <font>
      <u val="single"/>
      <sz val="11"/>
      <name val="Arial"/>
      <family val="2"/>
    </font>
    <font>
      <b/>
      <sz val="12"/>
      <name val="Arial"/>
      <family val="2"/>
    </font>
    <font>
      <b/>
      <sz val="14"/>
      <name val="Arial"/>
      <family val="2"/>
    </font>
    <font>
      <sz val="8"/>
      <color indexed="8"/>
      <name val="Arial"/>
      <family val="2"/>
    </font>
    <font>
      <u val="single"/>
      <sz val="11"/>
      <color indexed="8"/>
      <name val="Arial"/>
      <family val="2"/>
    </font>
    <font>
      <sz val="11"/>
      <color indexed="12"/>
      <name val="Arial"/>
      <family val="2"/>
    </font>
    <font>
      <b/>
      <sz val="10"/>
      <name val="Arial"/>
      <family val="2"/>
    </font>
    <font>
      <sz val="9"/>
      <name val="Arial"/>
      <family val="2"/>
    </font>
    <font>
      <b/>
      <u val="single"/>
      <sz val="11"/>
      <color indexed="8"/>
      <name val="Arial"/>
      <family val="2"/>
    </font>
    <font>
      <b/>
      <i/>
      <u val="single"/>
      <sz val="8"/>
      <name val="Arial"/>
      <family val="2"/>
    </font>
    <font>
      <b/>
      <sz val="9"/>
      <color indexed="8"/>
      <name val="Arial"/>
      <family val="2"/>
    </font>
    <font>
      <i/>
      <sz val="9"/>
      <name val="Arial"/>
      <family val="2"/>
    </font>
    <font>
      <sz val="9"/>
      <color indexed="8"/>
      <name val="Arial"/>
      <family val="2"/>
    </font>
    <font>
      <b/>
      <i/>
      <u val="single"/>
      <sz val="9"/>
      <name val="Arial"/>
      <family val="2"/>
    </font>
    <font>
      <b/>
      <sz val="9"/>
      <color indexed="10"/>
      <name val="Arial"/>
      <family val="2"/>
    </font>
    <font>
      <b/>
      <u val="single"/>
      <sz val="10"/>
      <name val="Arial"/>
      <family val="2"/>
    </font>
    <font>
      <sz val="9"/>
      <color indexed="10"/>
      <name val="Arial"/>
      <family val="2"/>
    </font>
    <font>
      <b/>
      <sz val="10"/>
      <color indexed="12"/>
      <name val="Arial"/>
      <family val="2"/>
    </font>
    <font>
      <b/>
      <u val="single"/>
      <sz val="9"/>
      <name val="Arial"/>
      <family val="2"/>
    </font>
    <font>
      <b/>
      <sz val="16"/>
      <name val="Arial"/>
      <family val="2"/>
    </font>
    <font>
      <u val="single"/>
      <sz val="9"/>
      <name val="Arial"/>
      <family val="2"/>
    </font>
    <font>
      <b/>
      <u val="single"/>
      <sz val="8"/>
      <name val="Arial"/>
      <family val="2"/>
    </font>
    <font>
      <u val="single"/>
      <sz val="8"/>
      <name val="Arial"/>
      <family val="2"/>
    </font>
    <font>
      <b/>
      <sz val="8"/>
      <name val="Arial"/>
      <family val="2"/>
    </font>
    <font>
      <sz val="11"/>
      <color indexed="22"/>
      <name val="Arial"/>
      <family val="2"/>
    </font>
    <font>
      <u val="single"/>
      <sz val="11"/>
      <color indexed="10"/>
      <name val="Arial"/>
      <family val="2"/>
    </font>
    <font>
      <sz val="10"/>
      <color indexed="22"/>
      <name val="Arial"/>
      <family val="2"/>
    </font>
    <font>
      <sz val="10"/>
      <color indexed="54"/>
      <name val="Arial"/>
      <family val="2"/>
    </font>
    <font>
      <b/>
      <u val="single"/>
      <sz val="9"/>
      <color indexed="8"/>
      <name val="Arial"/>
      <family val="2"/>
    </font>
    <font>
      <sz val="10"/>
      <color indexed="9"/>
      <name val="Arial"/>
      <family val="2"/>
    </font>
    <font>
      <sz val="11"/>
      <color indexed="9"/>
      <name val="Arial"/>
      <family val="2"/>
    </font>
    <font>
      <sz val="12"/>
      <name val="Arial"/>
      <family val="2"/>
    </font>
    <font>
      <sz val="12"/>
      <color indexed="8"/>
      <name val="Arial"/>
      <family val="2"/>
    </font>
    <font>
      <b/>
      <sz val="12"/>
      <color indexed="10"/>
      <name val="Arial"/>
      <family val="2"/>
    </font>
    <font>
      <sz val="13"/>
      <name val="Arial"/>
      <family val="2"/>
    </font>
    <font>
      <b/>
      <sz val="13"/>
      <name val="Arial"/>
      <family val="2"/>
    </font>
    <font>
      <sz val="14"/>
      <name val="Arial"/>
      <family val="2"/>
    </font>
    <font>
      <u val="single"/>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u val="single"/>
      <sz val="11"/>
      <color theme="1"/>
      <name val="Arial"/>
      <family val="2"/>
    </font>
    <font>
      <b/>
      <sz val="11"/>
      <color rgb="FFFF0000"/>
      <name val="Arial"/>
      <family val="2"/>
    </font>
    <font>
      <sz val="11"/>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rgb="FFFFFF00"/>
        <bgColor indexed="64"/>
      </patternFill>
    </fill>
    <fill>
      <patternFill patternType="solid">
        <fgColor rgb="FFFF0000"/>
        <bgColor indexed="64"/>
      </patternFill>
    </fill>
  </fills>
  <borders count="1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border>
    <border>
      <left style="double"/>
      <right style="thin"/>
      <top/>
      <bottom/>
    </border>
    <border>
      <left style="thin"/>
      <right style="thin"/>
      <top/>
      <bottom/>
    </border>
    <border>
      <left style="thin"/>
      <right style="thin"/>
      <top style="thin"/>
      <bottom style="thin"/>
    </border>
    <border>
      <left style="double"/>
      <right style="thin"/>
      <top/>
      <bottom style="thin"/>
    </border>
    <border>
      <left style="thin"/>
      <right style="thin"/>
      <top/>
      <bottom style="thin"/>
    </border>
    <border>
      <left style="thin"/>
      <right style="thin"/>
      <top style="thin"/>
      <bottom style="dotted"/>
    </border>
    <border>
      <left style="thin"/>
      <right style="double"/>
      <top style="thin"/>
      <bottom style="thin"/>
    </border>
    <border>
      <left/>
      <right style="thin"/>
      <top style="thin"/>
      <bottom style="dotted"/>
    </border>
    <border>
      <left style="thin"/>
      <right style="double"/>
      <top style="thin"/>
      <bottom style="dotted"/>
    </border>
    <border>
      <left style="thin"/>
      <right style="thin"/>
      <top style="dotted"/>
      <bottom style="dotted"/>
    </border>
    <border>
      <left style="thin"/>
      <right style="double"/>
      <top style="dotted"/>
      <bottom style="dotted"/>
    </border>
    <border>
      <left style="thin"/>
      <right style="thin"/>
      <top style="dotted"/>
      <bottom style="thin"/>
    </border>
    <border>
      <left style="thin"/>
      <right style="double"/>
      <top style="thin"/>
      <bottom/>
    </border>
    <border>
      <left style="thin"/>
      <right style="thin"/>
      <top style="dotted"/>
      <bottom/>
    </border>
    <border>
      <left style="double"/>
      <right/>
      <top/>
      <bottom/>
    </border>
    <border>
      <left style="thin"/>
      <right/>
      <top/>
      <bottom/>
    </border>
    <border>
      <left style="thin"/>
      <right style="thin"/>
      <top style="thin"/>
      <bottom/>
    </border>
    <border>
      <left/>
      <right/>
      <top/>
      <bottom style="thin"/>
    </border>
    <border>
      <left style="thin"/>
      <right style="thin"/>
      <top/>
      <bottom style="dotted"/>
    </border>
    <border>
      <left/>
      <right style="thin"/>
      <top style="dotted"/>
      <bottom style="dotted"/>
    </border>
    <border>
      <left/>
      <right style="thin"/>
      <top style="dotted"/>
      <bottom style="thin"/>
    </border>
    <border>
      <left style="thin"/>
      <right style="double"/>
      <top style="dotted"/>
      <bottom style="thin"/>
    </border>
    <border>
      <left/>
      <right/>
      <top style="thin"/>
      <bottom style="dotted"/>
    </border>
    <border>
      <left/>
      <right style="double"/>
      <top style="thin"/>
      <bottom style="dotted"/>
    </border>
    <border>
      <left/>
      <right style="double"/>
      <top style="dotted"/>
      <bottom style="dotted"/>
    </border>
    <border>
      <left style="thin"/>
      <right style="thin"/>
      <top style="dotted"/>
      <bottom style="hair"/>
    </border>
    <border>
      <left style="double"/>
      <right/>
      <top/>
      <bottom style="thin"/>
    </border>
    <border>
      <left style="double"/>
      <right/>
      <top style="thin"/>
      <bottom/>
    </border>
    <border>
      <left/>
      <right style="thin"/>
      <top/>
      <bottom style="dotted"/>
    </border>
    <border>
      <left style="thin"/>
      <right style="double"/>
      <top/>
      <bottom style="dotted"/>
    </border>
    <border>
      <left style="thin"/>
      <right style="thin"/>
      <top/>
      <bottom style="hair"/>
    </border>
    <border>
      <left/>
      <right style="thin"/>
      <top style="dotted"/>
      <bottom/>
    </border>
    <border>
      <left style="thin"/>
      <right style="double"/>
      <top style="dotted"/>
      <bottom/>
    </border>
    <border>
      <left/>
      <right style="thin"/>
      <top/>
      <bottom style="hair"/>
    </border>
    <border>
      <left style="thin"/>
      <right style="double"/>
      <top/>
      <bottom style="hair"/>
    </border>
    <border>
      <left/>
      <right style="thin"/>
      <top style="thin"/>
      <bottom/>
    </border>
    <border>
      <left/>
      <right/>
      <top style="thin"/>
      <bottom style="thin"/>
    </border>
    <border>
      <left/>
      <right/>
      <top style="dotted"/>
      <bottom style="dotted"/>
    </border>
    <border>
      <left style="thin"/>
      <right style="double"/>
      <top/>
      <bottom style="thin"/>
    </border>
    <border>
      <left style="thin"/>
      <right/>
      <top style="thin"/>
      <bottom style="thin"/>
    </border>
    <border>
      <left style="thin"/>
      <right style="thin"/>
      <top style="hair"/>
      <bottom style="thin"/>
    </border>
    <border>
      <left/>
      <right style="double"/>
      <top style="dotted"/>
      <bottom style="thin"/>
    </border>
    <border>
      <left/>
      <right style="double"/>
      <top style="thin"/>
      <bottom style="thin"/>
    </border>
    <border>
      <left/>
      <right style="thin"/>
      <top style="thin"/>
      <bottom style="thin"/>
    </border>
    <border>
      <left/>
      <right/>
      <top style="thin"/>
      <bottom/>
    </border>
    <border>
      <left style="double"/>
      <right style="double"/>
      <top/>
      <bottom/>
    </border>
    <border>
      <left style="double"/>
      <right style="thin"/>
      <top/>
      <bottom style="dotted"/>
    </border>
    <border>
      <left style="double"/>
      <right style="thin"/>
      <top style="dotted"/>
      <bottom style="thin"/>
    </border>
    <border>
      <left style="thin"/>
      <right/>
      <top style="thin"/>
      <bottom style="dotted"/>
    </border>
    <border>
      <left style="thin"/>
      <right/>
      <top style="dotted"/>
      <bottom style="dotted"/>
    </border>
    <border>
      <left style="thin"/>
      <right style="double"/>
      <top style="thin"/>
      <bottom style="double"/>
    </border>
    <border>
      <left style="thin"/>
      <right style="thin"/>
      <top style="medium"/>
      <bottom style="thin"/>
    </border>
    <border>
      <left style="double"/>
      <right style="thin"/>
      <top/>
      <bottom style="medium"/>
    </border>
    <border>
      <left style="thin"/>
      <right style="thin"/>
      <top style="dotted"/>
      <bottom style="medium"/>
    </border>
    <border>
      <left style="thin"/>
      <right style="double"/>
      <top style="dotted"/>
      <bottom style="medium"/>
    </border>
    <border>
      <left/>
      <right style="thin"/>
      <top/>
      <bottom style="thin"/>
    </border>
    <border>
      <left style="thin"/>
      <right style="thin"/>
      <top/>
      <bottom style="medium"/>
    </border>
    <border>
      <left/>
      <right/>
      <top style="medium"/>
      <bottom style="thin"/>
    </border>
    <border>
      <left style="thin"/>
      <right style="double"/>
      <top style="medium"/>
      <bottom style="thin"/>
    </border>
    <border>
      <left style="thin"/>
      <right style="thin"/>
      <top style="medium"/>
      <bottom/>
    </border>
    <border>
      <left style="thin"/>
      <right/>
      <top style="thin"/>
      <bottom/>
    </border>
    <border>
      <left style="double"/>
      <right style="thin"/>
      <top style="medium"/>
      <bottom/>
    </border>
    <border>
      <left/>
      <right/>
      <top style="double"/>
      <bottom/>
    </border>
    <border>
      <left style="thin"/>
      <right style="thin"/>
      <top style="thin"/>
      <bottom style="hair"/>
    </border>
    <border>
      <left style="double"/>
      <right/>
      <top style="medium"/>
      <bottom/>
    </border>
    <border>
      <left style="thin"/>
      <right style="thin"/>
      <top style="medium"/>
      <bottom style="double"/>
    </border>
    <border>
      <left/>
      <right/>
      <top style="medium"/>
      <bottom/>
    </border>
    <border>
      <left/>
      <right style="thin"/>
      <top style="medium"/>
      <bottom/>
    </border>
    <border>
      <left style="double"/>
      <right/>
      <top/>
      <bottom style="medium"/>
    </border>
    <border>
      <left/>
      <right/>
      <top/>
      <bottom style="medium"/>
    </border>
    <border>
      <left/>
      <right style="thin"/>
      <top/>
      <bottom style="medium"/>
    </border>
    <border>
      <left style="thin"/>
      <right style="thin"/>
      <top style="thin"/>
      <bottom style="medium"/>
    </border>
    <border>
      <left style="thin"/>
      <right/>
      <top style="dotted"/>
      <bottom/>
    </border>
    <border>
      <left/>
      <right/>
      <top style="double"/>
      <bottom style="thin"/>
    </border>
    <border>
      <left style="double"/>
      <right/>
      <top style="thin"/>
      <bottom style="thin"/>
    </border>
    <border>
      <left/>
      <right/>
      <top style="dotted"/>
      <bottom/>
    </border>
    <border>
      <left style="thin"/>
      <right style="thin"/>
      <top style="medium"/>
      <bottom style="dotted"/>
    </border>
    <border>
      <left style="thin"/>
      <right style="double"/>
      <top style="medium"/>
      <bottom style="dotted"/>
    </border>
    <border>
      <left/>
      <right/>
      <top style="medium"/>
      <bottom style="double"/>
    </border>
    <border>
      <left style="thin"/>
      <right style="double"/>
      <top style="medium"/>
      <bottom style="double"/>
    </border>
    <border>
      <left/>
      <right style="double"/>
      <top style="double"/>
      <bottom/>
    </border>
    <border>
      <left/>
      <right style="double"/>
      <top/>
      <bottom/>
    </border>
    <border>
      <left/>
      <right style="double"/>
      <top style="thin"/>
      <bottom/>
    </border>
    <border>
      <left/>
      <right style="double"/>
      <top/>
      <bottom style="thin"/>
    </border>
    <border>
      <left style="thin"/>
      <right style="medium"/>
      <top style="medium"/>
      <bottom style="double"/>
    </border>
    <border>
      <left style="double"/>
      <right/>
      <top style="medium"/>
      <bottom style="double"/>
    </border>
    <border>
      <left/>
      <right style="thin"/>
      <top style="medium"/>
      <bottom style="double"/>
    </border>
    <border>
      <left/>
      <right style="thin"/>
      <top/>
      <bottom/>
    </border>
    <border>
      <left style="thin"/>
      <right style="thin"/>
      <top style="medium"/>
      <bottom style="medium"/>
    </border>
    <border>
      <left style="double"/>
      <right/>
      <top style="medium"/>
      <bottom style="medium"/>
    </border>
    <border>
      <left/>
      <right style="thin"/>
      <top style="medium"/>
      <bottom style="medium"/>
    </border>
    <border>
      <left/>
      <right/>
      <top style="medium"/>
      <bottom style="medium"/>
    </border>
    <border>
      <left style="thin"/>
      <right/>
      <top style="medium"/>
      <bottom style="medium"/>
    </border>
    <border>
      <left style="thin"/>
      <right style="medium"/>
      <top style="medium"/>
      <bottom style="medium"/>
    </border>
    <border>
      <left style="thin"/>
      <right/>
      <top style="dotted"/>
      <bottom style="medium"/>
    </border>
    <border>
      <left/>
      <right/>
      <top style="dotted"/>
      <bottom style="medium"/>
    </border>
    <border>
      <left style="thick"/>
      <right style="thin"/>
      <top/>
      <bottom/>
    </border>
    <border>
      <left/>
      <right style="thin"/>
      <top style="thin"/>
      <bottom style="hair"/>
    </border>
    <border>
      <left style="thin"/>
      <right/>
      <top/>
      <bottom style="thin"/>
    </border>
    <border>
      <left style="thin"/>
      <right style="thick"/>
      <top style="thin"/>
      <bottom style="thin"/>
    </border>
    <border>
      <left style="thin"/>
      <right style="double"/>
      <top/>
      <bottom/>
    </border>
    <border>
      <left style="thick"/>
      <right/>
      <top/>
      <bottom/>
    </border>
    <border>
      <left style="thin"/>
      <right style="double"/>
      <top/>
      <bottom style="medium"/>
    </border>
    <border>
      <left style="double"/>
      <right style="thin"/>
      <top style="thin"/>
      <bottom style="thin"/>
    </border>
    <border>
      <left style="double"/>
      <right style="thin"/>
      <top style="thin"/>
      <bottom style="dotted"/>
    </border>
    <border>
      <left style="double"/>
      <right/>
      <top/>
      <bottom style="dotted"/>
    </border>
    <border>
      <left/>
      <right/>
      <top/>
      <bottom style="dotted"/>
    </border>
    <border>
      <left/>
      <right style="double"/>
      <top/>
      <bottom style="dotted"/>
    </border>
    <border>
      <left style="thin"/>
      <right style="double"/>
      <top style="thin"/>
      <bottom style="hair"/>
    </border>
    <border>
      <left style="thin"/>
      <right style="double"/>
      <top style="medium"/>
      <bottom/>
    </border>
    <border>
      <left style="double"/>
      <right style="thin"/>
      <top style="double"/>
      <bottom/>
    </border>
    <border>
      <left style="thin"/>
      <right style="thin"/>
      <top style="double"/>
      <bottom/>
    </border>
    <border>
      <left style="thin"/>
      <right/>
      <top style="double"/>
      <bottom/>
    </border>
    <border>
      <left style="double"/>
      <right style="thin"/>
      <top style="double"/>
      <bottom style="thin"/>
    </border>
    <border>
      <left style="thin"/>
      <right style="thin"/>
      <top style="double"/>
      <bottom style="thin"/>
    </border>
    <border>
      <left style="thin"/>
      <right/>
      <top style="double"/>
      <bottom style="thin"/>
    </border>
    <border>
      <left/>
      <right style="thin"/>
      <top style="double"/>
      <bottom style="thin"/>
    </border>
    <border>
      <left style="double"/>
      <right/>
      <top style="double"/>
      <bottom/>
    </border>
    <border>
      <left/>
      <right/>
      <top/>
      <bottom style="double"/>
    </border>
    <border>
      <left style="thin"/>
      <right style="double"/>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1379">
    <xf numFmtId="0" fontId="0" fillId="0" borderId="0" xfId="0" applyAlignment="1">
      <alignment/>
    </xf>
    <xf numFmtId="0" fontId="8" fillId="0" borderId="0" xfId="0" applyFont="1" applyAlignment="1">
      <alignment vertical="top" wrapText="1"/>
    </xf>
    <xf numFmtId="0" fontId="8" fillId="0" borderId="0" xfId="0" applyFont="1" applyAlignment="1">
      <alignment/>
    </xf>
    <xf numFmtId="0" fontId="3" fillId="0" borderId="0" xfId="0" applyFont="1" applyAlignment="1">
      <alignment horizontal="right"/>
    </xf>
    <xf numFmtId="0" fontId="3"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3" fillId="0" borderId="13" xfId="0" applyFont="1" applyFill="1" applyBorder="1" applyAlignment="1">
      <alignment vertical="top" wrapText="1"/>
    </xf>
    <xf numFmtId="0" fontId="3" fillId="0" borderId="13" xfId="0" applyFont="1" applyBorder="1" applyAlignment="1">
      <alignment vertical="top" wrapText="1"/>
    </xf>
    <xf numFmtId="0" fontId="8" fillId="0" borderId="13" xfId="0" applyFont="1" applyBorder="1" applyAlignment="1">
      <alignment vertical="top" wrapText="1"/>
    </xf>
    <xf numFmtId="164" fontId="8" fillId="0" borderId="13" xfId="42" applyNumberFormat="1" applyFont="1" applyBorder="1" applyAlignment="1">
      <alignment vertical="top" wrapText="1"/>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0" xfId="0" applyFont="1" applyFill="1" applyAlignment="1">
      <alignment vertical="top" wrapText="1"/>
    </xf>
    <xf numFmtId="164" fontId="3" fillId="0" borderId="13" xfId="42" applyNumberFormat="1" applyFont="1" applyFill="1" applyBorder="1" applyAlignment="1">
      <alignment vertical="top" wrapText="1"/>
    </xf>
    <xf numFmtId="0" fontId="8" fillId="0" borderId="13" xfId="0" applyFont="1" applyFill="1" applyBorder="1" applyAlignment="1">
      <alignment vertical="top" wrapText="1"/>
    </xf>
    <xf numFmtId="0" fontId="8" fillId="0" borderId="0" xfId="0" applyFont="1" applyFill="1" applyAlignment="1">
      <alignment/>
    </xf>
    <xf numFmtId="0" fontId="3" fillId="0" borderId="13" xfId="56" applyFont="1" applyBorder="1" applyAlignment="1">
      <alignment vertical="top" wrapText="1"/>
      <protection/>
    </xf>
    <xf numFmtId="3" fontId="3" fillId="0" borderId="13" xfId="0" applyNumberFormat="1" applyFont="1" applyFill="1" applyBorder="1" applyAlignment="1">
      <alignment horizontal="center" vertical="top" wrapText="1"/>
    </xf>
    <xf numFmtId="0" fontId="8" fillId="0" borderId="12" xfId="0" applyFont="1" applyBorder="1" applyAlignment="1">
      <alignment vertical="top" wrapText="1"/>
    </xf>
    <xf numFmtId="0" fontId="3" fillId="0" borderId="12" xfId="0" applyFont="1" applyBorder="1" applyAlignment="1">
      <alignment vertical="top"/>
    </xf>
    <xf numFmtId="0" fontId="8" fillId="33" borderId="0" xfId="0" applyFont="1" applyFill="1" applyAlignment="1">
      <alignment vertical="top" wrapText="1"/>
    </xf>
    <xf numFmtId="0" fontId="11" fillId="0" borderId="0" xfId="0" applyFont="1" applyBorder="1" applyAlignment="1">
      <alignment vertical="top"/>
    </xf>
    <xf numFmtId="0" fontId="11" fillId="0" borderId="11" xfId="0" applyFont="1" applyFill="1" applyBorder="1" applyAlignment="1">
      <alignment vertical="top"/>
    </xf>
    <xf numFmtId="0" fontId="11" fillId="0" borderId="12" xfId="0" applyFont="1" applyFill="1" applyBorder="1" applyAlignment="1">
      <alignment vertical="top"/>
    </xf>
    <xf numFmtId="0" fontId="13" fillId="0" borderId="0" xfId="0" applyFont="1" applyFill="1" applyBorder="1" applyAlignment="1">
      <alignment vertical="top" wrapText="1"/>
    </xf>
    <xf numFmtId="0" fontId="11" fillId="0" borderId="0" xfId="0" applyFont="1" applyFill="1" applyBorder="1" applyAlignment="1">
      <alignment vertical="top"/>
    </xf>
    <xf numFmtId="0" fontId="11" fillId="0" borderId="0" xfId="0" applyFont="1" applyFill="1" applyBorder="1" applyAlignment="1">
      <alignment vertical="top" wrapText="1"/>
    </xf>
    <xf numFmtId="0" fontId="3" fillId="0" borderId="15" xfId="0" applyFont="1" applyFill="1" applyBorder="1" applyAlignment="1">
      <alignment vertical="top" wrapText="1"/>
    </xf>
    <xf numFmtId="0" fontId="3" fillId="0" borderId="15" xfId="0" applyFont="1" applyBorder="1" applyAlignment="1">
      <alignment vertical="top" wrapText="1"/>
    </xf>
    <xf numFmtId="164" fontId="8" fillId="0" borderId="13" xfId="42" applyNumberFormat="1" applyFont="1" applyFill="1" applyBorder="1" applyAlignment="1">
      <alignment vertical="top" wrapText="1"/>
    </xf>
    <xf numFmtId="164" fontId="8" fillId="0" borderId="15" xfId="42" applyNumberFormat="1" applyFont="1" applyBorder="1" applyAlignment="1">
      <alignment vertical="top" wrapText="1"/>
    </xf>
    <xf numFmtId="164" fontId="3" fillId="0" borderId="13" xfId="44" applyNumberFormat="1" applyFont="1" applyBorder="1" applyAlignment="1">
      <alignment vertical="top" wrapText="1"/>
    </xf>
    <xf numFmtId="0" fontId="12" fillId="0" borderId="0" xfId="0" applyFont="1" applyFill="1" applyAlignment="1">
      <alignment vertical="top" wrapText="1"/>
    </xf>
    <xf numFmtId="0" fontId="3" fillId="0" borderId="16" xfId="0" applyFont="1" applyBorder="1" applyAlignment="1">
      <alignment vertical="top" wrapText="1"/>
    </xf>
    <xf numFmtId="0" fontId="3" fillId="0" borderId="14" xfId="0" applyFont="1" applyBorder="1" applyAlignment="1">
      <alignment vertical="top" wrapText="1"/>
    </xf>
    <xf numFmtId="0" fontId="3" fillId="0" borderId="13" xfId="0" applyFont="1" applyFill="1" applyBorder="1" applyAlignment="1">
      <alignment horizontal="justify" vertical="top" wrapText="1"/>
    </xf>
    <xf numFmtId="164" fontId="3" fillId="0" borderId="13" xfId="42" applyNumberFormat="1" applyFont="1" applyFill="1" applyBorder="1" applyAlignment="1">
      <alignment horizontal="justify" vertical="top" wrapText="1"/>
    </xf>
    <xf numFmtId="0" fontId="3" fillId="0" borderId="17" xfId="0" applyFont="1" applyFill="1" applyBorder="1" applyAlignment="1">
      <alignment horizontal="left" vertical="top" wrapText="1"/>
    </xf>
    <xf numFmtId="0" fontId="3" fillId="0" borderId="0" xfId="0" applyFont="1" applyAlignment="1">
      <alignment vertical="top" wrapText="1"/>
    </xf>
    <xf numFmtId="0" fontId="3" fillId="0" borderId="11" xfId="0" applyFont="1" applyBorder="1" applyAlignment="1">
      <alignment vertical="top" wrapText="1"/>
    </xf>
    <xf numFmtId="0" fontId="8" fillId="0" borderId="13" xfId="0" applyFont="1" applyFill="1" applyBorder="1" applyAlignment="1">
      <alignment horizontal="justify" vertical="top" wrapText="1"/>
    </xf>
    <xf numFmtId="0" fontId="3" fillId="0" borderId="18" xfId="0" applyFont="1" applyFill="1" applyBorder="1" applyAlignment="1">
      <alignment vertical="top" wrapText="1"/>
    </xf>
    <xf numFmtId="0" fontId="3" fillId="0" borderId="16" xfId="0" applyFont="1" applyFill="1" applyBorder="1" applyAlignment="1">
      <alignment vertical="top" wrapText="1"/>
    </xf>
    <xf numFmtId="3" fontId="3" fillId="0" borderId="16" xfId="0" applyNumberFormat="1" applyFont="1" applyFill="1" applyBorder="1" applyAlignment="1">
      <alignment horizontal="center" vertical="top" wrapText="1"/>
    </xf>
    <xf numFmtId="0" fontId="3" fillId="0" borderId="16" xfId="0" applyFont="1" applyFill="1" applyBorder="1" applyAlignment="1">
      <alignment horizontal="justify" vertical="top" wrapText="1"/>
    </xf>
    <xf numFmtId="164" fontId="3" fillId="0" borderId="16" xfId="42" applyNumberFormat="1" applyFont="1" applyFill="1" applyBorder="1" applyAlignment="1">
      <alignment horizontal="justify" vertical="top" wrapText="1"/>
    </xf>
    <xf numFmtId="0" fontId="3" fillId="0" borderId="19" xfId="0" applyFont="1" applyFill="1" applyBorder="1" applyAlignment="1">
      <alignment horizontal="left" vertical="top" wrapText="1"/>
    </xf>
    <xf numFmtId="0" fontId="8" fillId="0" borderId="11" xfId="0" applyFont="1" applyBorder="1" applyAlignment="1">
      <alignment vertical="top" wrapText="1"/>
    </xf>
    <xf numFmtId="3" fontId="8" fillId="0" borderId="13" xfId="0" applyNumberFormat="1" applyFont="1" applyFill="1" applyBorder="1" applyAlignment="1">
      <alignment horizontal="center" vertical="top" wrapText="1"/>
    </xf>
    <xf numFmtId="0" fontId="8" fillId="0" borderId="13" xfId="0" applyFont="1" applyBorder="1" applyAlignment="1">
      <alignment horizontal="left" vertical="top" wrapText="1"/>
    </xf>
    <xf numFmtId="0" fontId="3" fillId="0" borderId="13" xfId="0" applyFont="1" applyFill="1" applyBorder="1" applyAlignment="1">
      <alignment horizontal="left" vertical="top" wrapText="1"/>
    </xf>
    <xf numFmtId="164" fontId="8" fillId="0" borderId="13" xfId="42" applyNumberFormat="1" applyFont="1" applyFill="1" applyBorder="1" applyAlignment="1">
      <alignment horizontal="justify" vertical="top" wrapText="1"/>
    </xf>
    <xf numFmtId="0" fontId="3" fillId="0" borderId="0" xfId="0" applyFont="1" applyFill="1" applyAlignment="1">
      <alignment vertical="top" wrapText="1"/>
    </xf>
    <xf numFmtId="0" fontId="8" fillId="0" borderId="16" xfId="0" applyFont="1" applyFill="1" applyBorder="1" applyAlignment="1">
      <alignment horizontal="justify" vertical="top" wrapText="1"/>
    </xf>
    <xf numFmtId="0" fontId="8" fillId="0" borderId="16" xfId="0" applyFont="1" applyBorder="1" applyAlignment="1">
      <alignment horizontal="justify" vertical="top" wrapText="1"/>
    </xf>
    <xf numFmtId="0" fontId="3" fillId="0" borderId="16" xfId="0" applyFont="1" applyFill="1" applyBorder="1" applyAlignment="1">
      <alignment horizontal="left" vertical="top" wrapText="1"/>
    </xf>
    <xf numFmtId="164" fontId="8" fillId="0" borderId="16" xfId="42" applyNumberFormat="1" applyFont="1" applyBorder="1" applyAlignment="1">
      <alignment horizontal="justify" vertical="top" wrapText="1"/>
    </xf>
    <xf numFmtId="3" fontId="8" fillId="0" borderId="20" xfId="0" applyNumberFormat="1" applyFont="1" applyFill="1" applyBorder="1" applyAlignment="1">
      <alignment horizontal="center" vertical="top" wrapText="1"/>
    </xf>
    <xf numFmtId="0" fontId="8" fillId="0" borderId="20" xfId="0" applyFont="1" applyBorder="1" applyAlignment="1">
      <alignment horizontal="justify" vertical="top" wrapText="1"/>
    </xf>
    <xf numFmtId="164" fontId="8" fillId="0" borderId="20" xfId="42" applyNumberFormat="1" applyFont="1" applyBorder="1" applyAlignment="1">
      <alignment horizontal="justify" vertical="top" wrapText="1"/>
    </xf>
    <xf numFmtId="0" fontId="8" fillId="0" borderId="20" xfId="0" applyFont="1" applyBorder="1" applyAlignment="1">
      <alignment/>
    </xf>
    <xf numFmtId="0" fontId="8" fillId="0" borderId="21" xfId="0" applyFont="1" applyBorder="1" applyAlignment="1">
      <alignment vertical="center" wrapText="1"/>
    </xf>
    <xf numFmtId="0" fontId="8" fillId="0" borderId="22" xfId="0" applyFont="1" applyBorder="1" applyAlignment="1">
      <alignment vertical="top" wrapText="1"/>
    </xf>
    <xf numFmtId="3" fontId="8" fillId="0" borderId="22" xfId="0" applyNumberFormat="1" applyFont="1" applyFill="1" applyBorder="1" applyAlignment="1">
      <alignment horizontal="center" vertical="top" wrapText="1"/>
    </xf>
    <xf numFmtId="0" fontId="8" fillId="0" borderId="22" xfId="0" applyFont="1" applyBorder="1" applyAlignment="1">
      <alignment horizontal="justify" vertical="top" wrapText="1"/>
    </xf>
    <xf numFmtId="164" fontId="8" fillId="0" borderId="22" xfId="42" applyNumberFormat="1" applyFont="1" applyBorder="1" applyAlignment="1">
      <alignment horizontal="justify" vertical="top" wrapText="1"/>
    </xf>
    <xf numFmtId="0" fontId="15" fillId="0" borderId="0" xfId="0" applyFont="1" applyFill="1" applyAlignment="1">
      <alignment vertical="top" wrapText="1"/>
    </xf>
    <xf numFmtId="164" fontId="10" fillId="0" borderId="0" xfId="0" applyNumberFormat="1" applyFont="1" applyAlignment="1">
      <alignment vertical="top" wrapText="1"/>
    </xf>
    <xf numFmtId="0" fontId="8" fillId="0" borderId="0" xfId="0" applyFont="1" applyBorder="1" applyAlignment="1">
      <alignment/>
    </xf>
    <xf numFmtId="0" fontId="8"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Font="1" applyBorder="1" applyAlignment="1">
      <alignment/>
    </xf>
    <xf numFmtId="0" fontId="8" fillId="0" borderId="17" xfId="0" applyFont="1" applyBorder="1" applyAlignment="1">
      <alignment vertical="top" wrapText="1"/>
    </xf>
    <xf numFmtId="0" fontId="8" fillId="0" borderId="17" xfId="0" applyFont="1" applyFill="1" applyBorder="1" applyAlignment="1">
      <alignment vertical="top" wrapText="1"/>
    </xf>
    <xf numFmtId="0" fontId="3" fillId="0" borderId="17" xfId="0" applyFont="1" applyFill="1" applyBorder="1" applyAlignment="1">
      <alignment vertical="top" wrapText="1"/>
    </xf>
    <xf numFmtId="0" fontId="3" fillId="0" borderId="23" xfId="0" applyFont="1" applyFill="1" applyBorder="1" applyAlignment="1">
      <alignment horizontal="left" vertical="top" wrapText="1"/>
    </xf>
    <xf numFmtId="164" fontId="3" fillId="0" borderId="17" xfId="0" applyNumberFormat="1" applyFont="1" applyFill="1" applyBorder="1" applyAlignment="1">
      <alignment vertical="top" wrapText="1"/>
    </xf>
    <xf numFmtId="0" fontId="8" fillId="0" borderId="20" xfId="0" applyFont="1" applyFill="1" applyBorder="1" applyAlignment="1">
      <alignment horizontal="justify" vertical="top" wrapText="1"/>
    </xf>
    <xf numFmtId="164" fontId="8" fillId="0" borderId="20" xfId="42" applyNumberFormat="1" applyFont="1" applyFill="1" applyBorder="1" applyAlignment="1">
      <alignment horizontal="justify" vertical="top" wrapText="1"/>
    </xf>
    <xf numFmtId="3" fontId="8" fillId="0" borderId="24" xfId="0" applyNumberFormat="1" applyFont="1" applyFill="1" applyBorder="1" applyAlignment="1">
      <alignment horizontal="center" vertical="top" wrapText="1"/>
    </xf>
    <xf numFmtId="0" fontId="8" fillId="0" borderId="24" xfId="0" applyFont="1" applyFill="1" applyBorder="1" applyAlignment="1">
      <alignment horizontal="justify" vertical="top" wrapText="1"/>
    </xf>
    <xf numFmtId="0" fontId="8" fillId="0" borderId="13" xfId="0" applyFont="1" applyFill="1" applyBorder="1" applyAlignment="1">
      <alignment horizontal="left" vertical="top" wrapText="1"/>
    </xf>
    <xf numFmtId="0" fontId="8" fillId="0" borderId="25" xfId="0" applyFont="1" applyBorder="1" applyAlignment="1">
      <alignment vertical="top" wrapText="1"/>
    </xf>
    <xf numFmtId="0" fontId="8" fillId="0" borderId="26" xfId="0" applyFont="1" applyBorder="1" applyAlignment="1">
      <alignment/>
    </xf>
    <xf numFmtId="0" fontId="3" fillId="33" borderId="13" xfId="0" applyFont="1" applyFill="1" applyBorder="1" applyAlignment="1">
      <alignment vertical="top" wrapText="1"/>
    </xf>
    <xf numFmtId="0" fontId="8" fillId="0" borderId="0" xfId="0" applyFont="1" applyAlignment="1">
      <alignment vertical="center" wrapText="1"/>
    </xf>
    <xf numFmtId="164" fontId="3" fillId="0" borderId="27" xfId="42" applyNumberFormat="1" applyFont="1" applyFill="1" applyBorder="1" applyAlignment="1">
      <alignment horizontal="center" vertical="top" wrapText="1"/>
    </xf>
    <xf numFmtId="0" fontId="8" fillId="0" borderId="15" xfId="0" applyFont="1" applyBorder="1" applyAlignment="1">
      <alignment vertical="top" wrapText="1"/>
    </xf>
    <xf numFmtId="0" fontId="11" fillId="0" borderId="15" xfId="0" applyFont="1" applyBorder="1" applyAlignment="1">
      <alignment vertical="top"/>
    </xf>
    <xf numFmtId="164" fontId="3" fillId="0" borderId="0" xfId="42" applyNumberFormat="1" applyFont="1" applyAlignment="1">
      <alignment horizontal="left" vertical="center" wrapText="1"/>
    </xf>
    <xf numFmtId="0" fontId="4" fillId="0" borderId="13" xfId="0" applyFont="1" applyBorder="1" applyAlignment="1">
      <alignment horizontal="left" vertical="top" wrapText="1"/>
    </xf>
    <xf numFmtId="0" fontId="3" fillId="0" borderId="13" xfId="0" applyFont="1" applyBorder="1" applyAlignment="1">
      <alignment horizontal="justify" vertical="top" wrapText="1"/>
    </xf>
    <xf numFmtId="0" fontId="8" fillId="0" borderId="13" xfId="0" applyFont="1" applyBorder="1" applyAlignment="1">
      <alignment horizontal="justify" vertical="top" wrapText="1"/>
    </xf>
    <xf numFmtId="0" fontId="8" fillId="0" borderId="24" xfId="0" applyFont="1" applyBorder="1" applyAlignment="1">
      <alignment horizontal="justify" vertical="top" wrapText="1"/>
    </xf>
    <xf numFmtId="0" fontId="3" fillId="0" borderId="13" xfId="0" applyFont="1" applyBorder="1" applyAlignment="1">
      <alignment horizontal="left" vertical="top" wrapText="1"/>
    </xf>
    <xf numFmtId="0" fontId="8" fillId="0" borderId="28" xfId="0" applyFont="1" applyFill="1" applyBorder="1" applyAlignment="1">
      <alignment vertical="top" wrapText="1"/>
    </xf>
    <xf numFmtId="0" fontId="8" fillId="0" borderId="29" xfId="0" applyFont="1" applyBorder="1" applyAlignment="1">
      <alignment horizontal="justify" vertical="top" wrapText="1"/>
    </xf>
    <xf numFmtId="0" fontId="8" fillId="0" borderId="16" xfId="0" applyFont="1" applyFill="1" applyBorder="1" applyAlignment="1">
      <alignment vertical="top" wrapText="1"/>
    </xf>
    <xf numFmtId="0" fontId="8" fillId="0" borderId="13" xfId="0" applyFont="1" applyFill="1" applyBorder="1" applyAlignment="1">
      <alignment/>
    </xf>
    <xf numFmtId="0" fontId="3" fillId="0" borderId="27" xfId="0" applyFont="1" applyFill="1" applyBorder="1" applyAlignment="1">
      <alignment horizontal="justify" vertical="top" wrapText="1"/>
    </xf>
    <xf numFmtId="0" fontId="3" fillId="0" borderId="27" xfId="0" applyFont="1" applyFill="1" applyBorder="1" applyAlignment="1">
      <alignment vertical="top" wrapText="1"/>
    </xf>
    <xf numFmtId="0" fontId="8" fillId="0" borderId="15" xfId="0" applyFont="1" applyBorder="1" applyAlignment="1">
      <alignment horizontal="justify" vertical="top" wrapText="1"/>
    </xf>
    <xf numFmtId="164" fontId="3" fillId="33" borderId="16" xfId="42" applyNumberFormat="1" applyFont="1" applyFill="1" applyBorder="1" applyAlignment="1">
      <alignment horizontal="justify" vertical="top" wrapText="1"/>
    </xf>
    <xf numFmtId="0" fontId="21" fillId="0" borderId="12" xfId="0" applyFont="1" applyBorder="1" applyAlignment="1">
      <alignment horizontal="left" vertical="top" wrapText="1"/>
    </xf>
    <xf numFmtId="0" fontId="21" fillId="0" borderId="30" xfId="0" applyFont="1" applyBorder="1" applyAlignment="1">
      <alignment horizontal="left" vertical="top" wrapText="1"/>
    </xf>
    <xf numFmtId="0" fontId="8" fillId="0" borderId="20" xfId="0" applyFont="1" applyBorder="1" applyAlignment="1">
      <alignment horizontal="center" vertical="top" wrapText="1"/>
    </xf>
    <xf numFmtId="0" fontId="8" fillId="0" borderId="20" xfId="0" applyFont="1" applyFill="1" applyBorder="1" applyAlignment="1">
      <alignment horizontal="center" vertical="top" wrapText="1"/>
    </xf>
    <xf numFmtId="0" fontId="14" fillId="0" borderId="20" xfId="0" applyFont="1" applyBorder="1" applyAlignment="1">
      <alignment horizontal="left" vertical="top" wrapText="1"/>
    </xf>
    <xf numFmtId="164" fontId="8" fillId="0" borderId="20" xfId="42" applyNumberFormat="1" applyFont="1" applyFill="1" applyBorder="1" applyAlignment="1">
      <alignment horizontal="left" vertical="top" wrapText="1"/>
    </xf>
    <xf numFmtId="0" fontId="8" fillId="0" borderId="21" xfId="0" applyFont="1" applyBorder="1" applyAlignment="1">
      <alignment horizontal="left" vertical="top" wrapText="1"/>
    </xf>
    <xf numFmtId="0" fontId="21" fillId="0" borderId="15" xfId="0" applyFont="1" applyBorder="1" applyAlignment="1">
      <alignment horizontal="left" vertical="top" wrapText="1"/>
    </xf>
    <xf numFmtId="0" fontId="21" fillId="0" borderId="31" xfId="0" applyFont="1" applyBorder="1" applyAlignment="1">
      <alignment horizontal="left" vertical="top" wrapText="1"/>
    </xf>
    <xf numFmtId="0" fontId="8" fillId="0" borderId="22" xfId="0" applyFont="1" applyBorder="1" applyAlignment="1">
      <alignment horizontal="center" vertical="top" wrapText="1"/>
    </xf>
    <xf numFmtId="0" fontId="8" fillId="0" borderId="22" xfId="0" applyFont="1" applyFill="1" applyBorder="1" applyAlignment="1">
      <alignment horizontal="center" vertical="top" wrapText="1"/>
    </xf>
    <xf numFmtId="0" fontId="14" fillId="0" borderId="22" xfId="0" applyFont="1" applyBorder="1" applyAlignment="1">
      <alignment horizontal="left" vertical="top" wrapText="1"/>
    </xf>
    <xf numFmtId="164" fontId="8" fillId="0" borderId="22" xfId="42" applyNumberFormat="1" applyFont="1" applyFill="1" applyBorder="1" applyAlignment="1">
      <alignment horizontal="left" vertical="top" wrapText="1"/>
    </xf>
    <xf numFmtId="164" fontId="8" fillId="0" borderId="22" xfId="42" applyNumberFormat="1" applyFont="1" applyFill="1" applyBorder="1" applyAlignment="1">
      <alignment horizontal="justify" vertical="top" wrapText="1"/>
    </xf>
    <xf numFmtId="0" fontId="8" fillId="0" borderId="32" xfId="0" applyFont="1" applyBorder="1" applyAlignment="1">
      <alignment horizontal="left" vertical="top" wrapText="1"/>
    </xf>
    <xf numFmtId="0" fontId="3" fillId="0" borderId="27" xfId="0" applyFont="1" applyBorder="1" applyAlignment="1">
      <alignment horizontal="left" vertical="top" wrapText="1"/>
    </xf>
    <xf numFmtId="0" fontId="3" fillId="0" borderId="18" xfId="0" applyFont="1" applyBorder="1" applyAlignment="1">
      <alignment horizontal="left" vertical="top" wrapText="1"/>
    </xf>
    <xf numFmtId="0" fontId="8" fillId="0" borderId="16" xfId="0" applyFont="1" applyBorder="1" applyAlignment="1">
      <alignment horizontal="center" vertical="top" wrapText="1"/>
    </xf>
    <xf numFmtId="0" fontId="8" fillId="33" borderId="16" xfId="0" applyFont="1" applyFill="1" applyBorder="1" applyAlignment="1" quotePrefix="1">
      <alignment horizontal="left" vertical="top" wrapText="1"/>
    </xf>
    <xf numFmtId="0" fontId="8" fillId="0" borderId="16" xfId="0" applyFont="1" applyBorder="1" applyAlignment="1" quotePrefix="1">
      <alignment horizontal="left" vertical="top" wrapText="1"/>
    </xf>
    <xf numFmtId="0" fontId="3" fillId="0" borderId="33" xfId="0" applyFont="1" applyBorder="1" applyAlignment="1">
      <alignment vertical="top" wrapText="1"/>
    </xf>
    <xf numFmtId="164" fontId="3" fillId="0" borderId="16" xfId="42" applyNumberFormat="1" applyFont="1" applyBorder="1" applyAlignment="1">
      <alignment horizontal="justify" vertical="top" wrapText="1"/>
    </xf>
    <xf numFmtId="0" fontId="3" fillId="0" borderId="34" xfId="0" applyFont="1" applyBorder="1" applyAlignment="1">
      <alignment vertical="top" wrapText="1"/>
    </xf>
    <xf numFmtId="0" fontId="21" fillId="0" borderId="12" xfId="0" applyFont="1" applyBorder="1" applyAlignment="1">
      <alignment horizontal="justify" vertical="top" wrapText="1"/>
    </xf>
    <xf numFmtId="0" fontId="21" fillId="0" borderId="30" xfId="0" applyFont="1" applyBorder="1" applyAlignment="1">
      <alignment horizontal="justify" vertical="top" wrapText="1"/>
    </xf>
    <xf numFmtId="164" fontId="8" fillId="33" borderId="20" xfId="42" applyNumberFormat="1" applyFont="1" applyFill="1" applyBorder="1" applyAlignment="1">
      <alignment horizontal="justify" vertical="top" wrapText="1"/>
    </xf>
    <xf numFmtId="0" fontId="8" fillId="0" borderId="35" xfId="0" applyFont="1" applyBorder="1" applyAlignment="1">
      <alignment vertical="top" wrapText="1"/>
    </xf>
    <xf numFmtId="164" fontId="8" fillId="0" borderId="36" xfId="42" applyNumberFormat="1" applyFont="1" applyFill="1" applyBorder="1" applyAlignment="1">
      <alignment horizontal="justify" vertical="top" wrapText="1"/>
    </xf>
    <xf numFmtId="0" fontId="8" fillId="0" borderId="37" xfId="0" applyFont="1" applyBorder="1" applyAlignment="1">
      <alignment vertical="top" wrapText="1"/>
    </xf>
    <xf numFmtId="164" fontId="8" fillId="33" borderId="22" xfId="42" applyNumberFormat="1" applyFont="1" applyFill="1" applyBorder="1" applyAlignment="1">
      <alignment horizontal="justify" vertical="top" wrapText="1"/>
    </xf>
    <xf numFmtId="164" fontId="8" fillId="0" borderId="15" xfId="42" applyNumberFormat="1" applyFont="1" applyFill="1" applyBorder="1" applyAlignment="1">
      <alignment horizontal="justify" vertical="top" wrapText="1"/>
    </xf>
    <xf numFmtId="0" fontId="8" fillId="0" borderId="38" xfId="0" applyFont="1" applyBorder="1" applyAlignment="1">
      <alignment vertical="top" wrapText="1"/>
    </xf>
    <xf numFmtId="0" fontId="8" fillId="0" borderId="29" xfId="0" applyFont="1" applyFill="1" applyBorder="1" applyAlignment="1">
      <alignment horizontal="left" vertical="top" wrapText="1"/>
    </xf>
    <xf numFmtId="0" fontId="17" fillId="0" borderId="39" xfId="0" applyFont="1" applyFill="1" applyBorder="1" applyAlignment="1">
      <alignment vertical="top" wrapText="1"/>
    </xf>
    <xf numFmtId="0" fontId="8" fillId="0" borderId="29" xfId="0" applyFont="1" applyBorder="1" applyAlignment="1">
      <alignment horizontal="center" vertical="top" wrapText="1"/>
    </xf>
    <xf numFmtId="3" fontId="8" fillId="0" borderId="29" xfId="0" applyNumberFormat="1" applyFont="1" applyFill="1" applyBorder="1" applyAlignment="1">
      <alignment horizontal="center" vertical="top" wrapText="1"/>
    </xf>
    <xf numFmtId="0" fontId="8" fillId="0" borderId="29" xfId="0" applyFont="1" applyFill="1" applyBorder="1" applyAlignment="1">
      <alignment horizontal="justify" vertical="top" wrapText="1"/>
    </xf>
    <xf numFmtId="164" fontId="8" fillId="0" borderId="29" xfId="42" applyNumberFormat="1" applyFont="1" applyBorder="1" applyAlignment="1">
      <alignment horizontal="justify" vertical="top" wrapText="1"/>
    </xf>
    <xf numFmtId="164" fontId="8" fillId="0" borderId="29" xfId="0" applyNumberFormat="1" applyFont="1" applyFill="1" applyBorder="1" applyAlignment="1">
      <alignment vertical="top" wrapText="1"/>
    </xf>
    <xf numFmtId="164" fontId="8" fillId="0" borderId="40" xfId="42" applyNumberFormat="1" applyFont="1" applyBorder="1" applyAlignment="1">
      <alignment horizontal="justify" vertical="top" wrapText="1"/>
    </xf>
    <xf numFmtId="0" fontId="17" fillId="0" borderId="15" xfId="0" applyFont="1" applyBorder="1" applyAlignment="1">
      <alignment horizontal="justify" vertical="top"/>
    </xf>
    <xf numFmtId="0" fontId="17" fillId="0" borderId="31" xfId="0" applyFont="1" applyBorder="1" applyAlignment="1">
      <alignment horizontal="justify" vertical="top"/>
    </xf>
    <xf numFmtId="0" fontId="8" fillId="0" borderId="22" xfId="0" applyFont="1" applyFill="1" applyBorder="1" applyAlignment="1">
      <alignment horizontal="justify" vertical="top" wrapText="1"/>
    </xf>
    <xf numFmtId="164" fontId="8" fillId="0" borderId="22" xfId="0" applyNumberFormat="1" applyFont="1" applyFill="1" applyBorder="1" applyAlignment="1">
      <alignment vertical="top" wrapText="1"/>
    </xf>
    <xf numFmtId="0" fontId="9" fillId="0" borderId="18" xfId="0" applyFont="1" applyBorder="1" applyAlignment="1">
      <alignment horizontal="left" vertical="top" wrapText="1"/>
    </xf>
    <xf numFmtId="0" fontId="3" fillId="0" borderId="16" xfId="0" applyFont="1" applyBorder="1" applyAlignment="1">
      <alignment horizontal="center" vertical="top" wrapText="1"/>
    </xf>
    <xf numFmtId="0" fontId="3" fillId="0" borderId="16" xfId="0" applyFont="1" applyFill="1" applyBorder="1" applyAlignment="1">
      <alignment horizontal="center" vertical="top" wrapText="1"/>
    </xf>
    <xf numFmtId="0" fontId="3" fillId="0" borderId="16" xfId="0" applyFont="1" applyBorder="1" applyAlignment="1">
      <alignment horizontal="left" vertical="top" wrapText="1"/>
    </xf>
    <xf numFmtId="164" fontId="3" fillId="0" borderId="16" xfId="0" applyNumberFormat="1" applyFont="1" applyFill="1" applyBorder="1" applyAlignment="1">
      <alignment vertical="top" wrapText="1"/>
    </xf>
    <xf numFmtId="0" fontId="3" fillId="0" borderId="19" xfId="0" applyFont="1" applyBorder="1" applyAlignment="1">
      <alignment horizontal="left" vertical="top" wrapText="1"/>
    </xf>
    <xf numFmtId="0" fontId="17" fillId="0" borderId="12" xfId="0" applyFont="1" applyBorder="1" applyAlignment="1">
      <alignment horizontal="justify" vertical="top"/>
    </xf>
    <xf numFmtId="0" fontId="17" fillId="0" borderId="30" xfId="0" applyFont="1" applyBorder="1" applyAlignment="1">
      <alignment horizontal="justify" vertical="top"/>
    </xf>
    <xf numFmtId="0" fontId="12" fillId="0" borderId="20" xfId="0" applyFont="1" applyFill="1" applyBorder="1" applyAlignment="1">
      <alignment horizontal="left" vertical="top" wrapText="1"/>
    </xf>
    <xf numFmtId="164" fontId="8" fillId="0" borderId="20" xfId="0" applyNumberFormat="1" applyFont="1" applyFill="1" applyBorder="1" applyAlignment="1">
      <alignment vertical="top" wrapText="1"/>
    </xf>
    <xf numFmtId="0" fontId="22" fillId="0" borderId="25" xfId="0" applyFont="1" applyBorder="1" applyAlignment="1">
      <alignment vertical="top" wrapText="1"/>
    </xf>
    <xf numFmtId="0" fontId="22" fillId="0" borderId="22" xfId="0" applyFont="1" applyBorder="1" applyAlignment="1">
      <alignment horizontal="center" vertical="top" wrapText="1"/>
    </xf>
    <xf numFmtId="3" fontId="22" fillId="0" borderId="22" xfId="0" applyNumberFormat="1" applyFont="1" applyFill="1" applyBorder="1" applyAlignment="1">
      <alignment horizontal="center" vertical="top" wrapText="1"/>
    </xf>
    <xf numFmtId="0" fontId="22" fillId="0" borderId="22" xfId="0" applyFont="1" applyBorder="1" applyAlignment="1">
      <alignment horizontal="justify" vertical="top" wrapText="1"/>
    </xf>
    <xf numFmtId="0" fontId="3" fillId="0" borderId="22" xfId="0" applyFont="1" applyBorder="1" applyAlignment="1">
      <alignment vertical="top" wrapText="1"/>
    </xf>
    <xf numFmtId="164" fontId="22" fillId="0" borderId="22" xfId="42" applyNumberFormat="1" applyFont="1" applyBorder="1" applyAlignment="1">
      <alignment horizontal="justify" vertical="top" wrapText="1"/>
    </xf>
    <xf numFmtId="0" fontId="3" fillId="0" borderId="32" xfId="0" applyFont="1" applyBorder="1" applyAlignment="1">
      <alignment vertical="top" wrapText="1"/>
    </xf>
    <xf numFmtId="0" fontId="24" fillId="0" borderId="16" xfId="0" applyFont="1" applyBorder="1" applyAlignment="1">
      <alignment horizontal="justify" vertical="top" wrapText="1"/>
    </xf>
    <xf numFmtId="164" fontId="16" fillId="0" borderId="13" xfId="42" applyNumberFormat="1" applyFont="1" applyBorder="1" applyAlignment="1">
      <alignment horizontal="justify" vertical="top" wrapText="1"/>
    </xf>
    <xf numFmtId="164" fontId="16" fillId="0" borderId="13" xfId="42" applyNumberFormat="1" applyFont="1" applyFill="1" applyBorder="1" applyAlignment="1">
      <alignment horizontal="justify" vertical="top" wrapText="1"/>
    </xf>
    <xf numFmtId="0" fontId="16" fillId="0" borderId="27" xfId="0" applyFont="1" applyFill="1" applyBorder="1" applyAlignment="1">
      <alignment horizontal="justify" vertical="top" wrapText="1"/>
    </xf>
    <xf numFmtId="0" fontId="24" fillId="0" borderId="27" xfId="0" applyFont="1" applyFill="1" applyBorder="1" applyAlignment="1">
      <alignment horizontal="center" vertical="top" wrapText="1"/>
    </xf>
    <xf numFmtId="0" fontId="24" fillId="0" borderId="27" xfId="0" applyFont="1" applyFill="1" applyBorder="1" applyAlignment="1">
      <alignment horizontal="justify" vertical="top" wrapText="1"/>
    </xf>
    <xf numFmtId="164" fontId="16" fillId="0" borderId="27" xfId="42" applyNumberFormat="1" applyFont="1" applyFill="1" applyBorder="1" applyAlignment="1">
      <alignment horizontal="justify" vertical="top" wrapText="1"/>
    </xf>
    <xf numFmtId="0" fontId="24" fillId="0" borderId="13" xfId="0" applyFont="1" applyFill="1" applyBorder="1" applyAlignment="1" quotePrefix="1">
      <alignment horizontal="justify" vertical="top" wrapText="1"/>
    </xf>
    <xf numFmtId="0" fontId="4" fillId="0" borderId="27"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left" vertical="top" wrapText="1"/>
    </xf>
    <xf numFmtId="0" fontId="3" fillId="0" borderId="34" xfId="0" applyFont="1" applyFill="1" applyBorder="1" applyAlignment="1">
      <alignment vertical="top" wrapText="1"/>
    </xf>
    <xf numFmtId="0" fontId="17" fillId="0" borderId="12" xfId="0" applyFont="1" applyBorder="1" applyAlignment="1">
      <alignment horizontal="left" vertical="top" wrapText="1"/>
    </xf>
    <xf numFmtId="0" fontId="17" fillId="0" borderId="30" xfId="0" applyFont="1" applyBorder="1" applyAlignment="1">
      <alignment horizontal="left" vertical="top" wrapText="1"/>
    </xf>
    <xf numFmtId="0" fontId="8" fillId="33" borderId="20" xfId="0" applyFont="1" applyFill="1" applyBorder="1" applyAlignment="1">
      <alignment horizontal="center" vertical="top" wrapText="1"/>
    </xf>
    <xf numFmtId="164" fontId="8" fillId="0" borderId="21" xfId="42" applyNumberFormat="1" applyFont="1" applyBorder="1" applyAlignment="1">
      <alignment horizontal="justify" vertical="top" wrapText="1"/>
    </xf>
    <xf numFmtId="0" fontId="17" fillId="0" borderId="12" xfId="0" applyFont="1" applyBorder="1" applyAlignment="1">
      <alignment horizontal="justify" vertical="top" wrapText="1"/>
    </xf>
    <xf numFmtId="0" fontId="17" fillId="0" borderId="30" xfId="0" applyFont="1" applyBorder="1" applyAlignment="1">
      <alignment horizontal="justify" vertical="top" wrapText="1"/>
    </xf>
    <xf numFmtId="0" fontId="17" fillId="0" borderId="31" xfId="0" applyFont="1" applyBorder="1" applyAlignment="1">
      <alignment horizontal="left" vertical="top" wrapText="1"/>
    </xf>
    <xf numFmtId="3" fontId="8" fillId="0" borderId="41" xfId="0" applyNumberFormat="1" applyFont="1" applyFill="1" applyBorder="1" applyAlignment="1">
      <alignment horizontal="center" vertical="top" wrapText="1"/>
    </xf>
    <xf numFmtId="0" fontId="8" fillId="0" borderId="41" xfId="0" applyFont="1" applyBorder="1" applyAlignment="1">
      <alignment horizontal="justify" vertical="top" wrapText="1"/>
    </xf>
    <xf numFmtId="0" fontId="17" fillId="0" borderId="15" xfId="0" applyFont="1" applyBorder="1" applyAlignment="1">
      <alignment horizontal="left" vertical="top" wrapText="1"/>
    </xf>
    <xf numFmtId="0" fontId="8" fillId="0" borderId="15" xfId="0" applyFont="1" applyFill="1" applyBorder="1" applyAlignment="1">
      <alignment horizontal="justify" vertical="top" wrapText="1"/>
    </xf>
    <xf numFmtId="0" fontId="8" fillId="0" borderId="15" xfId="0" applyFont="1" applyBorder="1" applyAlignment="1">
      <alignment horizontal="left" vertical="top" wrapText="1"/>
    </xf>
    <xf numFmtId="0" fontId="25" fillId="0" borderId="18" xfId="0" applyNumberFormat="1" applyFont="1" applyFill="1" applyBorder="1" applyAlignment="1">
      <alignment horizontal="left" vertical="top" wrapText="1"/>
    </xf>
    <xf numFmtId="0" fontId="8" fillId="0" borderId="19" xfId="0" applyFont="1" applyBorder="1" applyAlignment="1">
      <alignment horizontal="left" vertical="top" wrapText="1"/>
    </xf>
    <xf numFmtId="0" fontId="17" fillId="0" borderId="12" xfId="0" applyFont="1" applyBorder="1" applyAlignment="1">
      <alignment vertical="top" wrapText="1"/>
    </xf>
    <xf numFmtId="0" fontId="17" fillId="0" borderId="30" xfId="0" applyFont="1" applyBorder="1" applyAlignment="1">
      <alignment vertical="top" wrapText="1"/>
    </xf>
    <xf numFmtId="0" fontId="8" fillId="0" borderId="21" xfId="0" applyFont="1" applyBorder="1" applyAlignment="1">
      <alignment horizontal="justify" vertical="top" wrapText="1"/>
    </xf>
    <xf numFmtId="0" fontId="14" fillId="0" borderId="21" xfId="0" applyFont="1" applyBorder="1" applyAlignment="1">
      <alignment horizontal="left" vertical="top" wrapText="1"/>
    </xf>
    <xf numFmtId="0" fontId="8" fillId="33" borderId="22" xfId="0" applyFont="1" applyFill="1" applyBorder="1" applyAlignment="1">
      <alignment horizontal="center" vertical="top" wrapText="1"/>
    </xf>
    <xf numFmtId="0" fontId="14" fillId="0" borderId="32" xfId="0" applyFont="1" applyBorder="1" applyAlignment="1">
      <alignment horizontal="left" vertical="top" wrapText="1"/>
    </xf>
    <xf numFmtId="3" fontId="8" fillId="0" borderId="16" xfId="0" applyNumberFormat="1" applyFont="1" applyFill="1" applyBorder="1" applyAlignment="1">
      <alignment horizontal="center" vertical="top" wrapText="1"/>
    </xf>
    <xf numFmtId="0" fontId="8" fillId="0" borderId="16" xfId="0" applyFont="1" applyFill="1" applyBorder="1" applyAlignment="1" quotePrefix="1">
      <alignment horizontal="left" vertical="top" wrapText="1"/>
    </xf>
    <xf numFmtId="0" fontId="3" fillId="0" borderId="19" xfId="0" applyFont="1" applyBorder="1" applyAlignment="1">
      <alignment vertical="top" wrapText="1"/>
    </xf>
    <xf numFmtId="0" fontId="17" fillId="0" borderId="42" xfId="0" applyFont="1" applyBorder="1" applyAlignment="1">
      <alignment horizontal="left" vertical="top" wrapText="1"/>
    </xf>
    <xf numFmtId="0" fontId="8" fillId="0" borderId="24" xfId="0" applyFont="1" applyBorder="1" applyAlignment="1">
      <alignment horizontal="center" vertical="top" wrapText="1"/>
    </xf>
    <xf numFmtId="164" fontId="8" fillId="0" borderId="24" xfId="42" applyNumberFormat="1" applyFont="1" applyBorder="1" applyAlignment="1">
      <alignment horizontal="justify" vertical="top" wrapText="1"/>
    </xf>
    <xf numFmtId="164" fontId="8" fillId="0" borderId="24" xfId="0" applyNumberFormat="1" applyFont="1" applyFill="1" applyBorder="1" applyAlignment="1">
      <alignment vertical="top" wrapText="1"/>
    </xf>
    <xf numFmtId="0" fontId="8" fillId="0" borderId="43" xfId="0" applyFont="1" applyBorder="1" applyAlignment="1">
      <alignment horizontal="left" vertical="top" wrapText="1"/>
    </xf>
    <xf numFmtId="0" fontId="3" fillId="0" borderId="44" xfId="0" applyFont="1" applyFill="1" applyBorder="1" applyAlignment="1">
      <alignment horizontal="left" vertical="top" wrapText="1"/>
    </xf>
    <xf numFmtId="0" fontId="8" fillId="0" borderId="41" xfId="0" applyFont="1" applyBorder="1" applyAlignment="1">
      <alignment vertical="top" wrapText="1"/>
    </xf>
    <xf numFmtId="0" fontId="8" fillId="0" borderId="41" xfId="0" applyFont="1" applyFill="1" applyBorder="1" applyAlignment="1">
      <alignment horizontal="left" vertical="top" wrapText="1"/>
    </xf>
    <xf numFmtId="0" fontId="3" fillId="0" borderId="41" xfId="0" applyFont="1" applyBorder="1" applyAlignment="1">
      <alignment vertical="top" wrapText="1"/>
    </xf>
    <xf numFmtId="164" fontId="4" fillId="0" borderId="41" xfId="42" applyNumberFormat="1" applyFont="1" applyFill="1" applyBorder="1" applyAlignment="1">
      <alignment horizontal="justify" vertical="top" wrapText="1"/>
    </xf>
    <xf numFmtId="164" fontId="3" fillId="0" borderId="41" xfId="42" applyNumberFormat="1" applyFont="1" applyFill="1" applyBorder="1" applyAlignment="1">
      <alignment horizontal="justify" vertical="top" wrapText="1"/>
    </xf>
    <xf numFmtId="0" fontId="3" fillId="0" borderId="45" xfId="0" applyFont="1" applyBorder="1" applyAlignment="1">
      <alignment horizontal="left" vertical="top" wrapText="1"/>
    </xf>
    <xf numFmtId="0" fontId="17" fillId="0" borderId="29" xfId="0" applyFont="1" applyBorder="1" applyAlignment="1">
      <alignment vertical="top" wrapText="1"/>
    </xf>
    <xf numFmtId="3" fontId="8" fillId="33" borderId="29" xfId="0" applyNumberFormat="1" applyFont="1" applyFill="1" applyBorder="1" applyAlignment="1">
      <alignment horizontal="center" vertical="top" wrapText="1"/>
    </xf>
    <xf numFmtId="0" fontId="8" fillId="0" borderId="29" xfId="0" applyFont="1" applyBorder="1" applyAlignment="1">
      <alignment horizontal="left" vertical="top" wrapText="1"/>
    </xf>
    <xf numFmtId="0" fontId="14" fillId="0" borderId="29" xfId="0" applyFont="1" applyBorder="1" applyAlignment="1">
      <alignment horizontal="left" vertical="top" wrapText="1"/>
    </xf>
    <xf numFmtId="164" fontId="8" fillId="0" borderId="29" xfId="42" applyNumberFormat="1" applyFont="1" applyFill="1" applyBorder="1" applyAlignment="1">
      <alignment horizontal="justify" vertical="top" wrapText="1"/>
    </xf>
    <xf numFmtId="0" fontId="14" fillId="0" borderId="40" xfId="0" applyFont="1" applyBorder="1" applyAlignment="1">
      <alignment horizontal="left" vertical="top" wrapText="1"/>
    </xf>
    <xf numFmtId="0" fontId="17" fillId="0" borderId="20" xfId="0" applyFont="1" applyBorder="1" applyAlignment="1">
      <alignment horizontal="justify" vertical="top"/>
    </xf>
    <xf numFmtId="0" fontId="8" fillId="0" borderId="20" xfId="0" applyFont="1" applyBorder="1" applyAlignment="1">
      <alignment horizontal="left" vertical="top" wrapText="1"/>
    </xf>
    <xf numFmtId="0" fontId="17" fillId="0" borderId="22" xfId="0" applyFont="1" applyBorder="1" applyAlignment="1">
      <alignment horizontal="left" vertical="top" wrapText="1"/>
    </xf>
    <xf numFmtId="0" fontId="8" fillId="0" borderId="10" xfId="0" applyFont="1" applyBorder="1" applyAlignment="1">
      <alignment vertical="top" wrapText="1"/>
    </xf>
    <xf numFmtId="0" fontId="4" fillId="0" borderId="27" xfId="0" applyNumberFormat="1" applyFont="1" applyFill="1" applyBorder="1" applyAlignment="1">
      <alignment vertical="top" wrapText="1"/>
    </xf>
    <xf numFmtId="0" fontId="4" fillId="0" borderId="16" xfId="0" applyNumberFormat="1" applyFont="1" applyFill="1" applyBorder="1" applyAlignment="1">
      <alignment vertical="top" wrapText="1"/>
    </xf>
    <xf numFmtId="0" fontId="16" fillId="0" borderId="13" xfId="0" applyFont="1" applyFill="1" applyBorder="1" applyAlignment="1">
      <alignment horizontal="justify" vertical="top" wrapText="1"/>
    </xf>
    <xf numFmtId="0" fontId="24" fillId="0" borderId="13" xfId="0" applyFont="1" applyFill="1" applyBorder="1" applyAlignment="1">
      <alignment horizontal="center" vertical="top" wrapText="1"/>
    </xf>
    <xf numFmtId="0" fontId="24" fillId="0" borderId="13" xfId="0" applyFont="1" applyFill="1" applyBorder="1" applyAlignment="1">
      <alignment horizontal="justify" vertical="top" wrapText="1"/>
    </xf>
    <xf numFmtId="0" fontId="24" fillId="0" borderId="17" xfId="0" applyFont="1" applyFill="1" applyBorder="1" applyAlignment="1">
      <alignment vertical="top" wrapText="1"/>
    </xf>
    <xf numFmtId="164" fontId="24" fillId="0" borderId="13" xfId="42" applyNumberFormat="1" applyFont="1" applyBorder="1" applyAlignment="1">
      <alignment horizontal="justify" vertical="top" wrapText="1"/>
    </xf>
    <xf numFmtId="0" fontId="24" fillId="0" borderId="15" xfId="0" applyFont="1" applyFill="1" applyBorder="1" applyAlignment="1">
      <alignment horizontal="center" vertical="top" wrapText="1"/>
    </xf>
    <xf numFmtId="0" fontId="24" fillId="0" borderId="15" xfId="0" applyFont="1" applyFill="1" applyBorder="1" applyAlignment="1">
      <alignment horizontal="justify" vertical="top" wrapText="1"/>
    </xf>
    <xf numFmtId="164" fontId="16" fillId="0" borderId="15" xfId="42" applyNumberFormat="1" applyFont="1" applyFill="1" applyBorder="1" applyAlignment="1">
      <alignment horizontal="justify" vertical="top" wrapText="1"/>
    </xf>
    <xf numFmtId="0" fontId="24" fillId="0" borderId="27" xfId="0" applyFont="1" applyBorder="1" applyAlignment="1">
      <alignment horizontal="justify" vertical="top" wrapText="1"/>
    </xf>
    <xf numFmtId="0" fontId="24" fillId="0" borderId="27" xfId="0" applyFont="1" applyBorder="1" applyAlignment="1">
      <alignment horizontal="center" vertical="top" wrapText="1"/>
    </xf>
    <xf numFmtId="0" fontId="23" fillId="0" borderId="15" xfId="0" applyFont="1" applyBorder="1" applyAlignment="1">
      <alignment horizontal="center" vertical="top"/>
    </xf>
    <xf numFmtId="0" fontId="16" fillId="0" borderId="15" xfId="0" applyFont="1" applyFill="1" applyBorder="1" applyAlignment="1">
      <alignment horizontal="justify" vertical="top" wrapText="1"/>
    </xf>
    <xf numFmtId="0" fontId="16" fillId="0" borderId="13" xfId="0" applyFont="1" applyFill="1" applyBorder="1" applyAlignment="1">
      <alignment horizontal="left" vertical="top" wrapText="1"/>
    </xf>
    <xf numFmtId="0" fontId="24" fillId="0" borderId="46" xfId="0" applyFont="1" applyFill="1" applyBorder="1" applyAlignment="1">
      <alignment horizontal="center" vertical="top" wrapText="1"/>
    </xf>
    <xf numFmtId="3" fontId="8" fillId="0" borderId="15" xfId="0" applyNumberFormat="1" applyFont="1" applyFill="1" applyBorder="1" applyAlignment="1">
      <alignment horizontal="center" vertical="top" wrapText="1"/>
    </xf>
    <xf numFmtId="0" fontId="24" fillId="0" borderId="47" xfId="0" applyFont="1" applyBorder="1" applyAlignment="1">
      <alignment horizontal="justify" vertical="top" wrapText="1"/>
    </xf>
    <xf numFmtId="0" fontId="3" fillId="0" borderId="27" xfId="0" applyFont="1" applyFill="1" applyBorder="1" applyAlignment="1">
      <alignment horizontal="left" vertical="top" wrapText="1"/>
    </xf>
    <xf numFmtId="0" fontId="8" fillId="0" borderId="47" xfId="0" applyFont="1" applyBorder="1" applyAlignment="1">
      <alignment horizontal="justify" vertical="top" wrapText="1"/>
    </xf>
    <xf numFmtId="0" fontId="8" fillId="0" borderId="17" xfId="0" applyFont="1" applyBorder="1" applyAlignment="1">
      <alignment horizontal="left" vertical="top" wrapText="1"/>
    </xf>
    <xf numFmtId="164" fontId="14" fillId="0" borderId="13" xfId="42" applyNumberFormat="1" applyFont="1" applyBorder="1" applyAlignment="1">
      <alignment horizontal="justify" vertical="top" wrapText="1"/>
    </xf>
    <xf numFmtId="0" fontId="4" fillId="0" borderId="17" xfId="0" applyFont="1" applyBorder="1" applyAlignment="1" quotePrefix="1">
      <alignment vertical="top" wrapText="1"/>
    </xf>
    <xf numFmtId="0" fontId="3" fillId="0" borderId="33" xfId="0" applyFont="1" applyBorder="1" applyAlignment="1">
      <alignment horizontal="justify" vertical="top" wrapText="1"/>
    </xf>
    <xf numFmtId="0" fontId="8" fillId="0" borderId="20" xfId="0" applyFont="1" applyBorder="1" applyAlignment="1">
      <alignment vertical="top" wrapText="1"/>
    </xf>
    <xf numFmtId="164" fontId="8" fillId="0" borderId="48" xfId="42" applyNumberFormat="1" applyFont="1" applyBorder="1" applyAlignment="1">
      <alignment vertical="top" wrapText="1"/>
    </xf>
    <xf numFmtId="164" fontId="8" fillId="0" borderId="20" xfId="42" applyNumberFormat="1" applyFont="1" applyBorder="1" applyAlignment="1">
      <alignment vertical="top" wrapText="1"/>
    </xf>
    <xf numFmtId="0" fontId="4" fillId="0" borderId="21" xfId="0" applyFont="1" applyBorder="1" applyAlignment="1">
      <alignment vertical="top" wrapText="1"/>
    </xf>
    <xf numFmtId="164" fontId="8" fillId="0" borderId="20" xfId="0" applyNumberFormat="1" applyFont="1" applyBorder="1" applyAlignment="1">
      <alignment vertical="top" wrapText="1"/>
    </xf>
    <xf numFmtId="0" fontId="3" fillId="0" borderId="21" xfId="0" applyFont="1" applyBorder="1" applyAlignment="1">
      <alignment vertical="top" wrapText="1"/>
    </xf>
    <xf numFmtId="0" fontId="3" fillId="0" borderId="22" xfId="0" applyFont="1" applyFill="1" applyBorder="1" applyAlignment="1">
      <alignment horizontal="justify" vertical="top" wrapText="1"/>
    </xf>
    <xf numFmtId="0" fontId="8" fillId="0" borderId="22" xfId="0" applyFont="1" applyBorder="1" applyAlignment="1">
      <alignment horizontal="left" vertical="top" wrapText="1"/>
    </xf>
    <xf numFmtId="165" fontId="3" fillId="0" borderId="22" xfId="42" applyNumberFormat="1" applyFont="1" applyBorder="1" applyAlignment="1">
      <alignment vertical="top" wrapText="1"/>
    </xf>
    <xf numFmtId="164" fontId="8" fillId="0" borderId="22" xfId="42" applyNumberFormat="1" applyFont="1" applyBorder="1" applyAlignment="1">
      <alignment vertical="top" wrapText="1"/>
    </xf>
    <xf numFmtId="164" fontId="8" fillId="0" borderId="22" xfId="0" applyNumberFormat="1" applyFont="1" applyBorder="1" applyAlignment="1">
      <alignment vertical="top" wrapText="1"/>
    </xf>
    <xf numFmtId="0" fontId="3" fillId="0" borderId="15" xfId="0" applyFont="1" applyFill="1" applyBorder="1" applyAlignment="1">
      <alignment horizontal="left" vertical="top" wrapText="1"/>
    </xf>
    <xf numFmtId="0" fontId="3" fillId="0" borderId="49" xfId="0" applyFont="1" applyFill="1" applyBorder="1" applyAlignment="1">
      <alignment horizontal="left" vertical="top" wrapText="1"/>
    </xf>
    <xf numFmtId="164" fontId="8" fillId="0" borderId="16" xfId="42" applyNumberFormat="1" applyFont="1" applyFill="1" applyBorder="1" applyAlignment="1">
      <alignment horizontal="justify" vertical="top" wrapText="1"/>
    </xf>
    <xf numFmtId="0" fontId="16" fillId="33" borderId="13" xfId="0" applyFont="1" applyFill="1" applyBorder="1" applyAlignment="1">
      <alignment horizontal="left" vertical="top" wrapText="1"/>
    </xf>
    <xf numFmtId="0" fontId="16" fillId="0" borderId="13" xfId="0" applyFont="1" applyBorder="1" applyAlignment="1">
      <alignment vertical="top" wrapText="1"/>
    </xf>
    <xf numFmtId="3" fontId="16" fillId="0" borderId="13" xfId="0" applyNumberFormat="1" applyFont="1" applyFill="1" applyBorder="1" applyAlignment="1">
      <alignment horizontal="center" vertical="top" wrapText="1"/>
    </xf>
    <xf numFmtId="164" fontId="16" fillId="0" borderId="50" xfId="42" applyNumberFormat="1" applyFont="1" applyBorder="1" applyAlignment="1">
      <alignment horizontal="justify" vertical="top" wrapText="1"/>
    </xf>
    <xf numFmtId="0" fontId="27" fillId="0" borderId="17" xfId="0" applyFont="1" applyBorder="1" applyAlignment="1" quotePrefix="1">
      <alignment vertical="top" wrapText="1"/>
    </xf>
    <xf numFmtId="0" fontId="16" fillId="0" borderId="16" xfId="0" applyFont="1" applyBorder="1" applyAlignment="1">
      <alignment vertical="top" wrapText="1"/>
    </xf>
    <xf numFmtId="3" fontId="16" fillId="0" borderId="16" xfId="0" applyNumberFormat="1" applyFont="1" applyFill="1" applyBorder="1" applyAlignment="1">
      <alignment horizontal="center" vertical="top" wrapText="1"/>
    </xf>
    <xf numFmtId="0" fontId="16" fillId="0" borderId="16" xfId="0" applyFont="1" applyFill="1" applyBorder="1" applyAlignment="1">
      <alignment horizontal="justify" vertical="top" wrapText="1"/>
    </xf>
    <xf numFmtId="164" fontId="24" fillId="0" borderId="16" xfId="42" applyNumberFormat="1" applyFont="1" applyBorder="1" applyAlignment="1">
      <alignment horizontal="justify" vertical="top" wrapText="1"/>
    </xf>
    <xf numFmtId="0" fontId="16" fillId="0" borderId="17" xfId="0" applyFont="1" applyBorder="1" applyAlignment="1">
      <alignment horizontal="left" vertical="top" wrapText="1"/>
    </xf>
    <xf numFmtId="0" fontId="24" fillId="0" borderId="20" xfId="0" applyFont="1" applyFill="1" applyBorder="1" applyAlignment="1">
      <alignment vertical="top" wrapText="1"/>
    </xf>
    <xf numFmtId="3" fontId="24" fillId="0" borderId="20" xfId="0" applyNumberFormat="1" applyFont="1" applyFill="1" applyBorder="1" applyAlignment="1">
      <alignment horizontal="center" vertical="top" wrapText="1"/>
    </xf>
    <xf numFmtId="0" fontId="24" fillId="0" borderId="20" xfId="0" applyFont="1" applyFill="1" applyBorder="1" applyAlignment="1">
      <alignment horizontal="justify" vertical="top" wrapText="1"/>
    </xf>
    <xf numFmtId="0" fontId="27" fillId="0" borderId="19" xfId="0" applyFont="1" applyFill="1" applyBorder="1" applyAlignment="1">
      <alignment vertical="top" wrapText="1"/>
    </xf>
    <xf numFmtId="0" fontId="24" fillId="0" borderId="22" xfId="0" applyFont="1" applyFill="1" applyBorder="1" applyAlignment="1">
      <alignment vertical="top" wrapText="1"/>
    </xf>
    <xf numFmtId="3" fontId="24" fillId="0" borderId="24" xfId="0" applyNumberFormat="1" applyFont="1" applyFill="1" applyBorder="1" applyAlignment="1">
      <alignment horizontal="center" vertical="top" wrapText="1"/>
    </xf>
    <xf numFmtId="0" fontId="24" fillId="0" borderId="24" xfId="0" applyFont="1" applyFill="1" applyBorder="1" applyAlignment="1">
      <alignment horizontal="justify" vertical="top" wrapText="1"/>
    </xf>
    <xf numFmtId="0" fontId="24" fillId="0" borderId="24" xfId="0" applyFont="1" applyFill="1" applyBorder="1" applyAlignment="1">
      <alignment horizontal="left" vertical="top" wrapText="1"/>
    </xf>
    <xf numFmtId="0" fontId="24" fillId="0" borderId="24" xfId="0" applyFont="1" applyFill="1" applyBorder="1" applyAlignment="1">
      <alignment vertical="top" wrapText="1"/>
    </xf>
    <xf numFmtId="164" fontId="24" fillId="0" borderId="24" xfId="42" applyNumberFormat="1" applyFont="1" applyFill="1" applyBorder="1" applyAlignment="1">
      <alignment vertical="top" wrapText="1"/>
    </xf>
    <xf numFmtId="164" fontId="24" fillId="0" borderId="22" xfId="42" applyNumberFormat="1" applyFont="1" applyFill="1" applyBorder="1" applyAlignment="1">
      <alignment vertical="top" wrapText="1"/>
    </xf>
    <xf numFmtId="164" fontId="16" fillId="0" borderId="51" xfId="42" applyNumberFormat="1" applyFont="1" applyFill="1" applyBorder="1" applyAlignment="1">
      <alignment horizontal="justify" vertical="top" wrapText="1"/>
    </xf>
    <xf numFmtId="0" fontId="16" fillId="0" borderId="52" xfId="0" applyFont="1" applyFill="1" applyBorder="1" applyAlignment="1">
      <alignment vertical="top" wrapText="1"/>
    </xf>
    <xf numFmtId="0" fontId="16" fillId="0" borderId="13" xfId="0" applyFont="1" applyFill="1" applyBorder="1" applyAlignment="1">
      <alignment vertical="top" wrapText="1"/>
    </xf>
    <xf numFmtId="3" fontId="24" fillId="0" borderId="13" xfId="0" applyNumberFormat="1" applyFont="1" applyFill="1" applyBorder="1" applyAlignment="1">
      <alignment horizontal="center" vertical="top" wrapText="1"/>
    </xf>
    <xf numFmtId="0" fontId="24" fillId="0" borderId="13" xfId="0" applyFont="1" applyFill="1" applyBorder="1" applyAlignment="1">
      <alignment horizontal="left" vertical="top" wrapText="1"/>
    </xf>
    <xf numFmtId="165" fontId="16" fillId="0" borderId="13" xfId="42" applyNumberFormat="1" applyFont="1" applyFill="1" applyBorder="1" applyAlignment="1">
      <alignment vertical="top" wrapText="1"/>
    </xf>
    <xf numFmtId="164" fontId="24" fillId="0" borderId="13" xfId="42" applyNumberFormat="1" applyFont="1" applyFill="1" applyBorder="1" applyAlignment="1">
      <alignment vertical="top" wrapText="1"/>
    </xf>
    <xf numFmtId="0" fontId="16" fillId="0" borderId="53" xfId="0" applyFont="1" applyFill="1" applyBorder="1" applyAlignment="1">
      <alignment vertical="top" wrapText="1"/>
    </xf>
    <xf numFmtId="0" fontId="16" fillId="0" borderId="54" xfId="0" applyFont="1" applyBorder="1" applyAlignment="1">
      <alignment vertical="top" wrapText="1"/>
    </xf>
    <xf numFmtId="0" fontId="24" fillId="0" borderId="13" xfId="0" applyFont="1" applyBorder="1" applyAlignment="1">
      <alignment horizontal="left" vertical="top" wrapText="1"/>
    </xf>
    <xf numFmtId="164" fontId="24" fillId="0" borderId="13" xfId="42" applyNumberFormat="1" applyFont="1" applyFill="1" applyBorder="1" applyAlignment="1">
      <alignment horizontal="justify" vertical="top" wrapText="1"/>
    </xf>
    <xf numFmtId="0" fontId="16" fillId="0" borderId="17" xfId="0" applyFont="1" applyFill="1" applyBorder="1" applyAlignment="1">
      <alignment horizontal="left" vertical="top" wrapText="1"/>
    </xf>
    <xf numFmtId="164" fontId="24" fillId="0" borderId="27" xfId="42" applyNumberFormat="1" applyFont="1" applyBorder="1" applyAlignment="1">
      <alignment horizontal="justify" vertical="top" wrapText="1"/>
    </xf>
    <xf numFmtId="0" fontId="24" fillId="0" borderId="20" xfId="0" applyFont="1" applyBorder="1" applyAlignment="1">
      <alignment horizontal="justify" vertical="top" wrapText="1"/>
    </xf>
    <xf numFmtId="164" fontId="24" fillId="0" borderId="20" xfId="42" applyNumberFormat="1" applyFont="1" applyBorder="1" applyAlignment="1">
      <alignment horizontal="justify" vertical="top" wrapText="1"/>
    </xf>
    <xf numFmtId="0" fontId="24" fillId="0" borderId="21" xfId="0" applyFont="1" applyBorder="1" applyAlignment="1">
      <alignment vertical="center" wrapText="1"/>
    </xf>
    <xf numFmtId="0" fontId="24" fillId="0" borderId="22" xfId="0" applyFont="1" applyBorder="1" applyAlignment="1">
      <alignment horizontal="justify" vertical="top" wrapText="1"/>
    </xf>
    <xf numFmtId="164" fontId="24" fillId="0" borderId="22" xfId="42" applyNumberFormat="1" applyFont="1" applyBorder="1" applyAlignment="1">
      <alignment horizontal="justify" vertical="top" wrapText="1"/>
    </xf>
    <xf numFmtId="0" fontId="8" fillId="0" borderId="0" xfId="0" applyFont="1" applyBorder="1" applyAlignment="1">
      <alignment vertical="center" wrapText="1"/>
    </xf>
    <xf numFmtId="0" fontId="8" fillId="0" borderId="55" xfId="0" applyFont="1" applyFill="1" applyBorder="1" applyAlignment="1">
      <alignment vertical="top" wrapText="1"/>
    </xf>
    <xf numFmtId="0" fontId="8" fillId="0" borderId="0" xfId="0" applyFont="1" applyFill="1" applyAlignment="1">
      <alignment vertical="center" wrapText="1"/>
    </xf>
    <xf numFmtId="0" fontId="3" fillId="0" borderId="0" xfId="0" applyFont="1" applyBorder="1" applyAlignment="1">
      <alignment vertical="center" wrapText="1"/>
    </xf>
    <xf numFmtId="0" fontId="3" fillId="33" borderId="0" xfId="0" applyFont="1" applyFill="1" applyAlignment="1">
      <alignment vertical="center" wrapText="1"/>
    </xf>
    <xf numFmtId="0" fontId="22" fillId="0" borderId="0" xfId="0" applyFont="1" applyAlignment="1">
      <alignment/>
    </xf>
    <xf numFmtId="0" fontId="22" fillId="0" borderId="0" xfId="0" applyFont="1" applyAlignment="1">
      <alignment vertical="top" wrapText="1"/>
    </xf>
    <xf numFmtId="0" fontId="3" fillId="0" borderId="0" xfId="0" applyFont="1" applyAlignment="1">
      <alignment vertical="center" wrapText="1"/>
    </xf>
    <xf numFmtId="0" fontId="12" fillId="0" borderId="48" xfId="0" applyFont="1" applyFill="1" applyBorder="1" applyAlignment="1">
      <alignment vertical="top" wrapText="1"/>
    </xf>
    <xf numFmtId="0" fontId="8" fillId="0" borderId="48" xfId="0" applyFont="1" applyFill="1" applyBorder="1" applyAlignment="1">
      <alignment vertical="top" wrapText="1"/>
    </xf>
    <xf numFmtId="0" fontId="3" fillId="0" borderId="0" xfId="0" applyFont="1" applyFill="1" applyAlignment="1">
      <alignment vertical="center" wrapText="1"/>
    </xf>
    <xf numFmtId="0" fontId="12" fillId="33" borderId="0" xfId="0" applyFont="1" applyFill="1" applyBorder="1" applyAlignment="1">
      <alignment/>
    </xf>
    <xf numFmtId="0" fontId="7" fillId="33" borderId="0" xfId="0" applyFont="1" applyFill="1" applyBorder="1" applyAlignment="1">
      <alignment vertical="center" wrapText="1"/>
    </xf>
    <xf numFmtId="0" fontId="15" fillId="0" borderId="0" xfId="0" applyFont="1" applyFill="1" applyAlignment="1">
      <alignment/>
    </xf>
    <xf numFmtId="0" fontId="8" fillId="0" borderId="0" xfId="0" applyFont="1" applyFill="1" applyBorder="1" applyAlignment="1">
      <alignment vertical="top" wrapText="1"/>
    </xf>
    <xf numFmtId="0" fontId="8" fillId="0" borderId="0" xfId="0" applyFont="1" applyFill="1" applyBorder="1" applyAlignment="1">
      <alignment/>
    </xf>
    <xf numFmtId="164" fontId="8" fillId="0" borderId="0" xfId="0" applyNumberFormat="1" applyFont="1" applyAlignment="1">
      <alignment vertical="center" wrapText="1"/>
    </xf>
    <xf numFmtId="164" fontId="3" fillId="0" borderId="0" xfId="42" applyNumberFormat="1" applyFont="1" applyAlignment="1">
      <alignment vertical="center" wrapText="1"/>
    </xf>
    <xf numFmtId="0" fontId="23" fillId="0" borderId="0" xfId="0" applyFont="1" applyAlignment="1">
      <alignment horizontal="left"/>
    </xf>
    <xf numFmtId="0" fontId="0" fillId="0" borderId="0" xfId="0" applyAlignment="1">
      <alignment horizontal="center"/>
    </xf>
    <xf numFmtId="0" fontId="0" fillId="0" borderId="0" xfId="0" applyFont="1" applyAlignment="1">
      <alignment/>
    </xf>
    <xf numFmtId="0" fontId="0" fillId="0" borderId="0" xfId="0" applyAlignment="1">
      <alignment/>
    </xf>
    <xf numFmtId="0" fontId="23" fillId="0" borderId="0" xfId="0" applyFont="1" applyAlignment="1">
      <alignment horizontal="right"/>
    </xf>
    <xf numFmtId="0" fontId="23" fillId="0" borderId="0" xfId="0" applyFont="1" applyAlignment="1">
      <alignment/>
    </xf>
    <xf numFmtId="15" fontId="23" fillId="0" borderId="0" xfId="0" applyNumberFormat="1" applyFont="1" applyAlignment="1">
      <alignment horizontal="right"/>
    </xf>
    <xf numFmtId="0" fontId="0" fillId="0" borderId="0" xfId="0" applyBorder="1" applyAlignment="1">
      <alignment/>
    </xf>
    <xf numFmtId="0" fontId="0" fillId="0" borderId="25" xfId="0" applyBorder="1" applyAlignment="1">
      <alignment/>
    </xf>
    <xf numFmtId="0" fontId="0" fillId="0" borderId="0" xfId="0" applyBorder="1" applyAlignment="1">
      <alignment vertical="center" wrapText="1"/>
    </xf>
    <xf numFmtId="0" fontId="2" fillId="0" borderId="0" xfId="0" applyFont="1" applyFill="1" applyBorder="1" applyAlignment="1">
      <alignment vertical="center" wrapText="1"/>
    </xf>
    <xf numFmtId="0" fontId="0" fillId="0" borderId="0" xfId="0" applyFill="1" applyAlignment="1">
      <alignment/>
    </xf>
    <xf numFmtId="0" fontId="2" fillId="0" borderId="0" xfId="0" applyFont="1" applyAlignment="1">
      <alignment vertical="center" wrapText="1"/>
    </xf>
    <xf numFmtId="0" fontId="2" fillId="0" borderId="0" xfId="0" applyFont="1" applyBorder="1" applyAlignment="1">
      <alignment vertical="center" wrapText="1"/>
    </xf>
    <xf numFmtId="0" fontId="2" fillId="33" borderId="0" xfId="0" applyFont="1" applyFill="1" applyBorder="1" applyAlignment="1">
      <alignment vertical="center" wrapText="1"/>
    </xf>
    <xf numFmtId="0" fontId="0" fillId="33" borderId="0" xfId="0" applyFill="1" applyAlignment="1">
      <alignment/>
    </xf>
    <xf numFmtId="0" fontId="0" fillId="33" borderId="56" xfId="0" applyFont="1" applyFill="1" applyBorder="1" applyAlignment="1">
      <alignment vertical="top" wrapText="1"/>
    </xf>
    <xf numFmtId="0" fontId="0" fillId="0" borderId="46" xfId="0" applyBorder="1" applyAlignment="1">
      <alignment/>
    </xf>
    <xf numFmtId="0" fontId="28" fillId="0" borderId="27" xfId="0" applyFont="1" applyBorder="1" applyAlignment="1">
      <alignment horizontal="justify" vertical="top" wrapText="1"/>
    </xf>
    <xf numFmtId="0" fontId="2" fillId="0" borderId="0" xfId="0" applyFont="1" applyBorder="1" applyAlignment="1">
      <alignment/>
    </xf>
    <xf numFmtId="0" fontId="2" fillId="0" borderId="0" xfId="0" applyFont="1" applyAlignment="1">
      <alignment/>
    </xf>
    <xf numFmtId="0" fontId="0" fillId="0" borderId="11" xfId="0" applyBorder="1" applyAlignment="1">
      <alignment/>
    </xf>
    <xf numFmtId="0" fontId="0" fillId="0" borderId="14" xfId="0" applyBorder="1" applyAlignment="1">
      <alignment/>
    </xf>
    <xf numFmtId="0" fontId="23" fillId="0" borderId="12" xfId="0" applyFont="1" applyBorder="1" applyAlignment="1">
      <alignment horizontal="center" vertical="top"/>
    </xf>
    <xf numFmtId="0" fontId="0" fillId="0" borderId="25" xfId="0" applyBorder="1" applyAlignment="1">
      <alignment/>
    </xf>
    <xf numFmtId="164" fontId="2" fillId="0" borderId="0" xfId="0" applyNumberFormat="1" applyFont="1" applyBorder="1" applyAlignment="1">
      <alignment vertical="center" wrapText="1"/>
    </xf>
    <xf numFmtId="0" fontId="23" fillId="0" borderId="0" xfId="0" applyFont="1" applyFill="1" applyBorder="1" applyAlignment="1">
      <alignment horizontal="right" vertical="top" wrapText="1"/>
    </xf>
    <xf numFmtId="3" fontId="23" fillId="0" borderId="0" xfId="0" applyNumberFormat="1" applyFont="1" applyFill="1" applyBorder="1" applyAlignment="1">
      <alignment horizontal="center" vertical="top" wrapText="1"/>
    </xf>
    <xf numFmtId="0" fontId="23" fillId="0" borderId="0" xfId="0" applyFont="1" applyBorder="1" applyAlignment="1">
      <alignment horizontal="justify" vertical="top" wrapText="1"/>
    </xf>
    <xf numFmtId="0" fontId="23" fillId="0" borderId="0" xfId="0" applyFont="1" applyBorder="1" applyAlignment="1">
      <alignment vertical="top" wrapText="1"/>
    </xf>
    <xf numFmtId="164" fontId="23" fillId="0" borderId="0" xfId="42" applyNumberFormat="1" applyFont="1" applyBorder="1" applyAlignment="1">
      <alignment horizontal="justify" vertical="top" wrapText="1"/>
    </xf>
    <xf numFmtId="164" fontId="0" fillId="0" borderId="0" xfId="42" applyNumberFormat="1" applyFont="1" applyBorder="1" applyAlignment="1">
      <alignment horizontal="justify" vertical="top" wrapText="1"/>
    </xf>
    <xf numFmtId="0" fontId="3" fillId="0" borderId="0" xfId="0" applyFont="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Border="1" applyAlignment="1">
      <alignment horizontal="left" vertical="top" wrapText="1"/>
    </xf>
    <xf numFmtId="0" fontId="2" fillId="0" borderId="0" xfId="0" applyFont="1" applyBorder="1" applyAlignment="1">
      <alignment horizontal="justify" vertical="top" wrapText="1"/>
    </xf>
    <xf numFmtId="164" fontId="20" fillId="0" borderId="0" xfId="42" applyNumberFormat="1" applyFont="1" applyFill="1" applyBorder="1" applyAlignment="1">
      <alignment horizontal="justify" vertical="top" wrapText="1"/>
    </xf>
    <xf numFmtId="164" fontId="2" fillId="0" borderId="0" xfId="42" applyNumberFormat="1" applyFont="1" applyBorder="1" applyAlignment="1">
      <alignment horizontal="justify" vertical="top" wrapText="1"/>
    </xf>
    <xf numFmtId="0" fontId="0" fillId="0" borderId="0" xfId="0" applyAlignment="1">
      <alignment vertical="center" wrapText="1"/>
    </xf>
    <xf numFmtId="0" fontId="0" fillId="33" borderId="11" xfId="0" applyFont="1" applyFill="1" applyBorder="1" applyAlignment="1">
      <alignment horizontal="center" vertical="top" wrapText="1"/>
    </xf>
    <xf numFmtId="0" fontId="0" fillId="0" borderId="11" xfId="0" applyBorder="1" applyAlignment="1">
      <alignment horizontal="center"/>
    </xf>
    <xf numFmtId="0" fontId="23" fillId="0" borderId="13" xfId="0" applyFont="1" applyFill="1" applyBorder="1" applyAlignment="1">
      <alignment horizontal="left" vertical="top" wrapText="1"/>
    </xf>
    <xf numFmtId="164" fontId="2" fillId="0" borderId="0" xfId="0" applyNumberFormat="1" applyFont="1" applyAlignment="1">
      <alignment vertical="center" wrapText="1"/>
    </xf>
    <xf numFmtId="0" fontId="17" fillId="0" borderId="54" xfId="0" applyFont="1" applyBorder="1" applyAlignment="1">
      <alignment horizontal="left" vertical="top" wrapText="1"/>
    </xf>
    <xf numFmtId="0" fontId="8" fillId="0" borderId="13" xfId="0" applyFont="1" applyBorder="1" applyAlignment="1">
      <alignment horizontal="center" vertical="top" wrapText="1"/>
    </xf>
    <xf numFmtId="164" fontId="8" fillId="0" borderId="13" xfId="42" applyNumberFormat="1" applyFont="1" applyBorder="1" applyAlignment="1">
      <alignment horizontal="justify" vertical="top" wrapText="1"/>
    </xf>
    <xf numFmtId="164" fontId="8" fillId="33" borderId="13" xfId="42" applyNumberFormat="1" applyFont="1" applyFill="1" applyBorder="1" applyAlignment="1">
      <alignment horizontal="justify" vertical="top" wrapText="1"/>
    </xf>
    <xf numFmtId="164" fontId="41" fillId="0" borderId="0" xfId="0" applyNumberFormat="1" applyFont="1" applyFill="1" applyBorder="1" applyAlignment="1">
      <alignment vertical="top" wrapText="1"/>
    </xf>
    <xf numFmtId="0" fontId="8" fillId="0" borderId="57" xfId="0" applyFont="1" applyBorder="1" applyAlignment="1">
      <alignment vertical="top" wrapText="1"/>
    </xf>
    <xf numFmtId="0" fontId="17" fillId="0" borderId="29" xfId="0" applyFont="1" applyBorder="1" applyAlignment="1">
      <alignment horizontal="justify" vertical="top"/>
    </xf>
    <xf numFmtId="0" fontId="8" fillId="0" borderId="58" xfId="0" applyFont="1" applyBorder="1" applyAlignment="1">
      <alignment vertical="top" wrapText="1"/>
    </xf>
    <xf numFmtId="0" fontId="17" fillId="0" borderId="22" xfId="0" applyFont="1" applyBorder="1" applyAlignment="1">
      <alignment horizontal="justify" vertical="top"/>
    </xf>
    <xf numFmtId="0" fontId="8" fillId="0" borderId="22" xfId="0" applyFont="1" applyFill="1" applyBorder="1" applyAlignment="1">
      <alignment vertical="center" wrapText="1"/>
    </xf>
    <xf numFmtId="0" fontId="3" fillId="0" borderId="27" xfId="0" applyFont="1" applyFill="1" applyBorder="1" applyAlignment="1">
      <alignment vertical="top"/>
    </xf>
    <xf numFmtId="0" fontId="3" fillId="0" borderId="0" xfId="0" applyFont="1" applyBorder="1" applyAlignment="1">
      <alignment horizontal="center"/>
    </xf>
    <xf numFmtId="0" fontId="3" fillId="0" borderId="0" xfId="0" applyFont="1" applyAlignment="1">
      <alignment horizontal="center"/>
    </xf>
    <xf numFmtId="164" fontId="3" fillId="0" borderId="16" xfId="42" applyNumberFormat="1" applyFont="1" applyFill="1" applyBorder="1" applyAlignment="1">
      <alignment vertical="top" wrapText="1"/>
    </xf>
    <xf numFmtId="3" fontId="3" fillId="0" borderId="16" xfId="42" applyNumberFormat="1" applyFont="1" applyFill="1" applyBorder="1" applyAlignment="1">
      <alignment vertical="top" wrapText="1"/>
    </xf>
    <xf numFmtId="0" fontId="3" fillId="0" borderId="19" xfId="0" applyFont="1" applyFill="1" applyBorder="1" applyAlignment="1">
      <alignment vertical="top" wrapText="1"/>
    </xf>
    <xf numFmtId="0" fontId="8" fillId="0" borderId="11" xfId="0" applyFont="1" applyFill="1" applyBorder="1" applyAlignment="1">
      <alignment/>
    </xf>
    <xf numFmtId="0" fontId="8" fillId="0" borderId="12" xfId="0" applyFont="1" applyFill="1" applyBorder="1" applyAlignment="1">
      <alignment/>
    </xf>
    <xf numFmtId="0" fontId="11" fillId="0" borderId="11" xfId="0" applyFont="1" applyBorder="1" applyAlignment="1">
      <alignment vertical="top"/>
    </xf>
    <xf numFmtId="0" fontId="8" fillId="0" borderId="21" xfId="0" applyFont="1" applyFill="1" applyBorder="1" applyAlignment="1">
      <alignment horizontal="left" vertical="top" wrapText="1"/>
    </xf>
    <xf numFmtId="0" fontId="8" fillId="0" borderId="32" xfId="0" applyFont="1" applyFill="1" applyBorder="1" applyAlignment="1">
      <alignment horizontal="left" vertical="top" wrapText="1"/>
    </xf>
    <xf numFmtId="0" fontId="3" fillId="34" borderId="13" xfId="0" applyFont="1" applyFill="1" applyBorder="1" applyAlignment="1">
      <alignment horizontal="left" vertical="top" wrapText="1"/>
    </xf>
    <xf numFmtId="164" fontId="3" fillId="34" borderId="13" xfId="42" applyNumberFormat="1" applyFont="1" applyFill="1" applyBorder="1" applyAlignment="1">
      <alignment horizontal="right" vertical="top" wrapText="1"/>
    </xf>
    <xf numFmtId="3" fontId="3" fillId="34" borderId="13" xfId="0" applyNumberFormat="1" applyFont="1" applyFill="1" applyBorder="1" applyAlignment="1">
      <alignment horizontal="center" vertical="top" wrapText="1"/>
    </xf>
    <xf numFmtId="0" fontId="3" fillId="34" borderId="13" xfId="0" applyFont="1" applyFill="1" applyBorder="1" applyAlignment="1">
      <alignment horizontal="justify" vertical="top" wrapText="1"/>
    </xf>
    <xf numFmtId="164" fontId="8" fillId="34" borderId="13" xfId="42" applyNumberFormat="1" applyFont="1" applyFill="1" applyBorder="1" applyAlignment="1">
      <alignment horizontal="justify" vertical="top" wrapText="1"/>
    </xf>
    <xf numFmtId="0" fontId="8" fillId="34" borderId="13" xfId="0" applyFont="1" applyFill="1" applyBorder="1" applyAlignment="1">
      <alignment horizontal="justify" vertical="top" wrapText="1"/>
    </xf>
    <xf numFmtId="164" fontId="3" fillId="34" borderId="13" xfId="42" applyNumberFormat="1" applyFont="1" applyFill="1" applyBorder="1" applyAlignment="1">
      <alignment horizontal="justify" vertical="top" wrapText="1"/>
    </xf>
    <xf numFmtId="0" fontId="3" fillId="34" borderId="16" xfId="0" applyFont="1" applyFill="1" applyBorder="1" applyAlignment="1">
      <alignment horizontal="left" vertical="top" wrapText="1"/>
    </xf>
    <xf numFmtId="3" fontId="15" fillId="34" borderId="16" xfId="0" applyNumberFormat="1" applyFont="1" applyFill="1" applyBorder="1" applyAlignment="1">
      <alignment horizontal="center" vertical="top" wrapText="1"/>
    </xf>
    <xf numFmtId="0" fontId="15" fillId="34" borderId="16" xfId="0" applyFont="1" applyFill="1" applyBorder="1" applyAlignment="1">
      <alignment horizontal="justify" vertical="top" wrapText="1"/>
    </xf>
    <xf numFmtId="164" fontId="15" fillId="34" borderId="16" xfId="42" applyNumberFormat="1" applyFont="1" applyFill="1" applyBorder="1" applyAlignment="1">
      <alignment horizontal="justify" vertical="top" wrapText="1"/>
    </xf>
    <xf numFmtId="164" fontId="8" fillId="34" borderId="16" xfId="42" applyNumberFormat="1" applyFont="1" applyFill="1" applyBorder="1" applyAlignment="1">
      <alignment horizontal="justify" vertical="top" wrapText="1"/>
    </xf>
    <xf numFmtId="3" fontId="3" fillId="34" borderId="20" xfId="0" applyNumberFormat="1" applyFont="1" applyFill="1" applyBorder="1" applyAlignment="1">
      <alignment horizontal="center" vertical="top" wrapText="1"/>
    </xf>
    <xf numFmtId="0" fontId="3" fillId="34" borderId="20" xfId="0" applyFont="1" applyFill="1" applyBorder="1" applyAlignment="1">
      <alignment horizontal="justify" vertical="top" wrapText="1"/>
    </xf>
    <xf numFmtId="164" fontId="8" fillId="34" borderId="20" xfId="42" applyNumberFormat="1" applyFont="1" applyFill="1" applyBorder="1" applyAlignment="1">
      <alignment horizontal="justify" vertical="top" wrapText="1"/>
    </xf>
    <xf numFmtId="164" fontId="3" fillId="34" borderId="20" xfId="42" applyNumberFormat="1" applyFont="1" applyFill="1" applyBorder="1" applyAlignment="1">
      <alignment horizontal="justify" vertical="top" wrapText="1"/>
    </xf>
    <xf numFmtId="164" fontId="8" fillId="34" borderId="20" xfId="42" applyNumberFormat="1" applyFont="1" applyFill="1" applyBorder="1" applyAlignment="1">
      <alignment horizontal="right" vertical="top" wrapText="1"/>
    </xf>
    <xf numFmtId="0" fontId="17" fillId="0" borderId="0" xfId="0" applyFont="1" applyBorder="1" applyAlignment="1">
      <alignment vertical="top" wrapText="1"/>
    </xf>
    <xf numFmtId="0" fontId="17" fillId="0" borderId="0" xfId="0" applyFont="1" applyFill="1" applyBorder="1" applyAlignment="1">
      <alignment vertical="top" wrapText="1"/>
    </xf>
    <xf numFmtId="164" fontId="8" fillId="0" borderId="0" xfId="0" applyNumberFormat="1" applyFont="1" applyAlignment="1">
      <alignment vertical="top" wrapText="1"/>
    </xf>
    <xf numFmtId="164" fontId="3" fillId="33" borderId="0" xfId="0" applyNumberFormat="1" applyFont="1" applyFill="1" applyBorder="1" applyAlignment="1">
      <alignment vertical="center" wrapText="1"/>
    </xf>
    <xf numFmtId="0" fontId="8" fillId="0" borderId="10" xfId="0" applyFont="1" applyFill="1" applyBorder="1" applyAlignment="1">
      <alignment/>
    </xf>
    <xf numFmtId="0" fontId="12" fillId="0" borderId="0" xfId="0" applyFont="1" applyFill="1" applyAlignment="1">
      <alignment/>
    </xf>
    <xf numFmtId="0" fontId="42" fillId="0" borderId="0" xfId="0" applyFont="1" applyFill="1" applyBorder="1" applyAlignment="1">
      <alignment vertical="top" wrapText="1"/>
    </xf>
    <xf numFmtId="0" fontId="12" fillId="0" borderId="0" xfId="0" applyFont="1" applyFill="1" applyAlignment="1">
      <alignment vertical="top" wrapText="1"/>
    </xf>
    <xf numFmtId="0" fontId="3" fillId="0" borderId="33" xfId="0" applyFont="1" applyFill="1" applyBorder="1" applyAlignment="1">
      <alignment vertical="top" wrapText="1"/>
    </xf>
    <xf numFmtId="165" fontId="8" fillId="0" borderId="13" xfId="42" applyNumberFormat="1" applyFont="1" applyFill="1" applyBorder="1" applyAlignment="1">
      <alignment vertical="top" wrapText="1"/>
    </xf>
    <xf numFmtId="164" fontId="8" fillId="0" borderId="13" xfId="0" applyNumberFormat="1" applyFont="1" applyFill="1" applyBorder="1" applyAlignment="1">
      <alignment vertical="top" wrapText="1"/>
    </xf>
    <xf numFmtId="0" fontId="8" fillId="0" borderId="0" xfId="0" applyFont="1" applyFill="1" applyBorder="1" applyAlignment="1">
      <alignment vertical="center" wrapText="1"/>
    </xf>
    <xf numFmtId="0" fontId="8" fillId="0" borderId="28" xfId="0" applyFont="1" applyFill="1" applyBorder="1" applyAlignment="1">
      <alignment vertical="center" wrapText="1"/>
    </xf>
    <xf numFmtId="0" fontId="3" fillId="0" borderId="55"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38" xfId="0" applyFont="1" applyBorder="1" applyAlignment="1">
      <alignment horizontal="center"/>
    </xf>
    <xf numFmtId="0" fontId="2" fillId="0" borderId="25" xfId="0" applyFont="1" applyBorder="1" applyAlignment="1">
      <alignment horizontal="center"/>
    </xf>
    <xf numFmtId="0" fontId="24" fillId="0" borderId="16" xfId="0" applyFont="1" applyFill="1" applyBorder="1" applyAlignment="1">
      <alignment horizontal="center" vertical="top" wrapText="1"/>
    </xf>
    <xf numFmtId="0" fontId="24" fillId="0" borderId="16" xfId="0" applyFont="1" applyFill="1" applyBorder="1" applyAlignment="1">
      <alignment horizontal="justify" vertical="top" wrapText="1"/>
    </xf>
    <xf numFmtId="164" fontId="16" fillId="0" borderId="16" xfId="42" applyNumberFormat="1" applyFont="1" applyFill="1" applyBorder="1" applyAlignment="1">
      <alignment horizontal="justify" vertical="top" wrapText="1"/>
    </xf>
    <xf numFmtId="0" fontId="24" fillId="0" borderId="19" xfId="0" applyFont="1" applyFill="1" applyBorder="1" applyAlignment="1">
      <alignment vertical="top" wrapText="1"/>
    </xf>
    <xf numFmtId="0" fontId="24" fillId="0" borderId="22" xfId="0" applyFont="1" applyBorder="1" applyAlignment="1">
      <alignment horizontal="justify" vertical="top"/>
    </xf>
    <xf numFmtId="0" fontId="24" fillId="0" borderId="22" xfId="0" applyFont="1" applyBorder="1" applyAlignment="1">
      <alignment horizontal="center" vertical="top" wrapText="1"/>
    </xf>
    <xf numFmtId="0" fontId="24" fillId="0" borderId="22" xfId="0" applyFont="1" applyFill="1" applyBorder="1" applyAlignment="1">
      <alignment horizontal="center" vertical="top" wrapText="1"/>
    </xf>
    <xf numFmtId="164" fontId="29" fillId="0" borderId="22" xfId="42" applyNumberFormat="1" applyFont="1" applyFill="1" applyBorder="1" applyAlignment="1">
      <alignment horizontal="justify" vertical="top" wrapText="1"/>
    </xf>
    <xf numFmtId="164" fontId="16" fillId="0" borderId="22" xfId="42" applyNumberFormat="1" applyFont="1" applyBorder="1" applyAlignment="1">
      <alignment horizontal="justify" vertical="top" wrapText="1"/>
    </xf>
    <xf numFmtId="164" fontId="29" fillId="0" borderId="32" xfId="42" applyNumberFormat="1" applyFont="1" applyFill="1" applyBorder="1" applyAlignment="1">
      <alignment horizontal="justify" vertical="top" wrapText="1"/>
    </xf>
    <xf numFmtId="0" fontId="16" fillId="0" borderId="16" xfId="0" applyFont="1" applyFill="1" applyBorder="1" applyAlignment="1">
      <alignment horizontal="left" vertical="top" wrapText="1"/>
    </xf>
    <xf numFmtId="164" fontId="16" fillId="0" borderId="59" xfId="42" applyNumberFormat="1" applyFont="1" applyBorder="1" applyAlignment="1">
      <alignment horizontal="justify" vertical="top" wrapText="1"/>
    </xf>
    <xf numFmtId="0" fontId="16" fillId="0" borderId="19" xfId="0" applyFont="1" applyFill="1" applyBorder="1" applyAlignment="1">
      <alignment horizontal="left" vertical="top" wrapText="1"/>
    </xf>
    <xf numFmtId="0" fontId="24" fillId="0" borderId="20" xfId="0" applyFont="1" applyBorder="1" applyAlignment="1">
      <alignment vertical="top" wrapText="1"/>
    </xf>
    <xf numFmtId="0" fontId="24" fillId="0" borderId="20" xfId="0" applyFont="1" applyBorder="1" applyAlignment="1">
      <alignment/>
    </xf>
    <xf numFmtId="164" fontId="16" fillId="0" borderId="20" xfId="42" applyNumberFormat="1" applyFont="1" applyBorder="1" applyAlignment="1">
      <alignment horizontal="justify" vertical="top" wrapText="1"/>
    </xf>
    <xf numFmtId="164" fontId="16" fillId="0" borderId="59" xfId="42" applyNumberFormat="1" applyFont="1" applyFill="1" applyBorder="1" applyAlignment="1">
      <alignment horizontal="justify" vertical="top" wrapText="1"/>
    </xf>
    <xf numFmtId="0" fontId="24" fillId="0" borderId="20" xfId="0" applyFont="1" applyBorder="1" applyAlignment="1">
      <alignment horizontal="justify" vertical="top"/>
    </xf>
    <xf numFmtId="0" fontId="29" fillId="0" borderId="20" xfId="0" applyFont="1" applyFill="1" applyBorder="1" applyAlignment="1">
      <alignment horizontal="center" vertical="top" wrapText="1"/>
    </xf>
    <xf numFmtId="0" fontId="29" fillId="0" borderId="20" xfId="0" applyFont="1" applyFill="1" applyBorder="1" applyAlignment="1">
      <alignment horizontal="left" vertical="top" wrapText="1"/>
    </xf>
    <xf numFmtId="164" fontId="27" fillId="0" borderId="20" xfId="42" applyNumberFormat="1" applyFont="1" applyFill="1" applyBorder="1" applyAlignment="1">
      <alignment horizontal="justify" vertical="top" wrapText="1"/>
    </xf>
    <xf numFmtId="0" fontId="29" fillId="0" borderId="21" xfId="0" applyFont="1" applyFill="1" applyBorder="1" applyAlignment="1">
      <alignment horizontal="left" vertical="top" wrapText="1"/>
    </xf>
    <xf numFmtId="164" fontId="29" fillId="0" borderId="20" xfId="42" applyNumberFormat="1" applyFont="1" applyFill="1" applyBorder="1" applyAlignment="1">
      <alignment horizontal="justify" vertical="top" wrapText="1"/>
    </xf>
    <xf numFmtId="164" fontId="29" fillId="0" borderId="21" xfId="42" applyNumberFormat="1" applyFont="1" applyFill="1" applyBorder="1" applyAlignment="1">
      <alignment horizontal="justify" vertical="top" wrapText="1"/>
    </xf>
    <xf numFmtId="0" fontId="29" fillId="0" borderId="22" xfId="0" applyFont="1" applyFill="1" applyBorder="1" applyAlignment="1">
      <alignment horizontal="center" vertical="top" wrapText="1"/>
    </xf>
    <xf numFmtId="0" fontId="24" fillId="0" borderId="22" xfId="0" applyFont="1" applyFill="1" applyBorder="1" applyAlignment="1">
      <alignment horizontal="justify" vertical="top" wrapText="1"/>
    </xf>
    <xf numFmtId="0" fontId="29" fillId="0" borderId="22" xfId="0" applyFont="1" applyFill="1" applyBorder="1" applyAlignment="1">
      <alignment horizontal="left" vertical="top" wrapText="1"/>
    </xf>
    <xf numFmtId="164" fontId="27" fillId="0" borderId="22" xfId="42" applyNumberFormat="1" applyFont="1" applyFill="1" applyBorder="1" applyAlignment="1">
      <alignment horizontal="justify" vertical="top" wrapText="1"/>
    </xf>
    <xf numFmtId="0" fontId="24" fillId="0" borderId="29" xfId="0" applyFont="1" applyFill="1" applyBorder="1" applyAlignment="1">
      <alignment horizontal="center" vertical="top" wrapText="1"/>
    </xf>
    <xf numFmtId="0" fontId="24" fillId="0" borderId="29" xfId="0" applyFont="1" applyFill="1" applyBorder="1" applyAlignment="1">
      <alignment horizontal="justify" vertical="top" wrapText="1"/>
    </xf>
    <xf numFmtId="0" fontId="27" fillId="0" borderId="29" xfId="0" applyFont="1" applyFill="1" applyBorder="1" applyAlignment="1">
      <alignment horizontal="justify" vertical="top" wrapText="1"/>
    </xf>
    <xf numFmtId="164" fontId="16" fillId="0" borderId="29" xfId="42" applyNumberFormat="1" applyFont="1" applyFill="1" applyBorder="1" applyAlignment="1">
      <alignment horizontal="justify" vertical="top" wrapText="1"/>
    </xf>
    <xf numFmtId="0" fontId="24" fillId="0" borderId="20" xfId="0" applyFont="1" applyFill="1" applyBorder="1" applyAlignment="1">
      <alignment horizontal="center" vertical="top" wrapText="1"/>
    </xf>
    <xf numFmtId="164" fontId="24" fillId="0" borderId="60" xfId="42" applyNumberFormat="1" applyFont="1" applyBorder="1" applyAlignment="1">
      <alignment horizontal="justify" vertical="top" wrapText="1"/>
    </xf>
    <xf numFmtId="0" fontId="24" fillId="0" borderId="24" xfId="0" applyFont="1" applyBorder="1" applyAlignment="1">
      <alignment horizontal="justify" vertical="top" wrapText="1"/>
    </xf>
    <xf numFmtId="0" fontId="23" fillId="33" borderId="12" xfId="0" applyFont="1" applyFill="1" applyBorder="1" applyAlignment="1">
      <alignment horizontal="left" vertical="top" wrapText="1"/>
    </xf>
    <xf numFmtId="0" fontId="23" fillId="33" borderId="15" xfId="0" applyFont="1" applyFill="1" applyBorder="1" applyAlignment="1">
      <alignment horizontal="left" vertical="top" wrapText="1"/>
    </xf>
    <xf numFmtId="0" fontId="16" fillId="0" borderId="20" xfId="0" applyFont="1" applyFill="1" applyBorder="1" applyAlignment="1">
      <alignment horizontal="justify" vertical="top" wrapText="1"/>
    </xf>
    <xf numFmtId="0" fontId="16" fillId="0" borderId="22" xfId="0" applyFont="1" applyFill="1" applyBorder="1" applyAlignment="1">
      <alignment horizontal="justify" vertical="top" wrapText="1"/>
    </xf>
    <xf numFmtId="0" fontId="24" fillId="0" borderId="20" xfId="0" applyFont="1" applyBorder="1" applyAlignment="1">
      <alignment horizontal="center" vertical="top" wrapText="1"/>
    </xf>
    <xf numFmtId="0" fontId="24" fillId="0" borderId="21" xfId="0" applyFont="1" applyBorder="1" applyAlignment="1">
      <alignment horizontal="justify" vertical="top" wrapText="1"/>
    </xf>
    <xf numFmtId="0" fontId="24" fillId="0" borderId="32" xfId="0" applyFont="1" applyBorder="1" applyAlignment="1">
      <alignment horizontal="justify" vertical="top" wrapText="1"/>
    </xf>
    <xf numFmtId="0" fontId="0" fillId="0" borderId="11" xfId="0" applyFill="1" applyBorder="1" applyAlignment="1">
      <alignment/>
    </xf>
    <xf numFmtId="0" fontId="23" fillId="0" borderId="27" xfId="0" applyFont="1" applyFill="1" applyBorder="1" applyAlignment="1">
      <alignment horizontal="left" vertical="top"/>
    </xf>
    <xf numFmtId="0" fontId="0" fillId="0" borderId="0" xfId="0" applyFill="1" applyBorder="1" applyAlignment="1">
      <alignment/>
    </xf>
    <xf numFmtId="0" fontId="2" fillId="0" borderId="0" xfId="0" applyFont="1" applyFill="1" applyBorder="1" applyAlignment="1">
      <alignment/>
    </xf>
    <xf numFmtId="0" fontId="2" fillId="0" borderId="0" xfId="0" applyFont="1" applyFill="1" applyAlignment="1">
      <alignment/>
    </xf>
    <xf numFmtId="0" fontId="23" fillId="0" borderId="13" xfId="0" applyFont="1" applyFill="1" applyBorder="1" applyAlignment="1">
      <alignment horizontal="left" vertical="top"/>
    </xf>
    <xf numFmtId="0" fontId="23" fillId="0" borderId="15" xfId="0" applyFont="1" applyFill="1" applyBorder="1" applyAlignment="1">
      <alignment horizontal="left" vertical="top"/>
    </xf>
    <xf numFmtId="0" fontId="0" fillId="0" borderId="25" xfId="0" applyFill="1" applyBorder="1" applyAlignment="1">
      <alignment horizontal="center"/>
    </xf>
    <xf numFmtId="0" fontId="0" fillId="0" borderId="37" xfId="0" applyFill="1" applyBorder="1" applyAlignment="1">
      <alignment horizontal="center"/>
    </xf>
    <xf numFmtId="0" fontId="0" fillId="0" borderId="25" xfId="0" applyFont="1" applyFill="1" applyBorder="1" applyAlignment="1">
      <alignment vertical="top" wrapText="1"/>
    </xf>
    <xf numFmtId="0" fontId="16" fillId="0" borderId="27" xfId="0" applyFont="1" applyFill="1" applyBorder="1" applyAlignment="1">
      <alignment horizontal="center" vertical="top"/>
    </xf>
    <xf numFmtId="0" fontId="2" fillId="0" borderId="0" xfId="0" applyFont="1" applyFill="1" applyAlignment="1">
      <alignment vertical="center" wrapText="1"/>
    </xf>
    <xf numFmtId="0" fontId="0" fillId="0" borderId="10" xfId="0" applyFont="1" applyFill="1" applyBorder="1" applyAlignment="1">
      <alignment horizontal="center" vertical="top" wrapText="1"/>
    </xf>
    <xf numFmtId="0" fontId="16" fillId="0" borderId="27" xfId="0" applyFont="1" applyFill="1" applyBorder="1" applyAlignment="1">
      <alignment horizontal="left" vertical="top" wrapText="1"/>
    </xf>
    <xf numFmtId="0" fontId="29" fillId="0" borderId="19" xfId="0" applyFont="1" applyFill="1" applyBorder="1" applyAlignment="1">
      <alignment vertical="top" wrapText="1"/>
    </xf>
    <xf numFmtId="0" fontId="29" fillId="0" borderId="32" xfId="0" applyFont="1" applyFill="1" applyBorder="1" applyAlignment="1">
      <alignment horizontal="left" vertical="top" wrapText="1"/>
    </xf>
    <xf numFmtId="164" fontId="24" fillId="0" borderId="24" xfId="42" applyNumberFormat="1" applyFont="1" applyBorder="1" applyAlignment="1">
      <alignment horizontal="justify" vertical="top" wrapText="1"/>
    </xf>
    <xf numFmtId="0" fontId="16" fillId="0" borderId="17" xfId="0" applyFont="1" applyFill="1" applyBorder="1" applyAlignment="1">
      <alignment vertical="top" wrapText="1"/>
    </xf>
    <xf numFmtId="0" fontId="24" fillId="0" borderId="61" xfId="0" applyFont="1" applyFill="1" applyBorder="1" applyAlignment="1">
      <alignment vertical="top" wrapText="1"/>
    </xf>
    <xf numFmtId="0" fontId="36" fillId="0" borderId="0" xfId="0" applyFont="1" applyBorder="1" applyAlignment="1">
      <alignment horizontal="center" vertical="center" wrapText="1"/>
    </xf>
    <xf numFmtId="0" fontId="23" fillId="0" borderId="11" xfId="0" applyFont="1" applyBorder="1" applyAlignment="1">
      <alignment horizontal="center" vertical="top"/>
    </xf>
    <xf numFmtId="0" fontId="23" fillId="0" borderId="14" xfId="0" applyFont="1" applyBorder="1" applyAlignment="1">
      <alignment horizontal="center" vertical="top"/>
    </xf>
    <xf numFmtId="0" fontId="24" fillId="35" borderId="17" xfId="0" applyFont="1" applyFill="1" applyBorder="1" applyAlignment="1">
      <alignment vertical="center" wrapText="1"/>
    </xf>
    <xf numFmtId="0" fontId="8" fillId="0" borderId="10" xfId="0" applyFont="1" applyFill="1" applyBorder="1" applyAlignment="1">
      <alignment vertical="top" wrapText="1"/>
    </xf>
    <xf numFmtId="0" fontId="3" fillId="0" borderId="18" xfId="0" applyFont="1" applyFill="1" applyBorder="1" applyAlignment="1">
      <alignment horizontal="left" vertical="top" wrapText="1"/>
    </xf>
    <xf numFmtId="0" fontId="8" fillId="0" borderId="16" xfId="0" applyFont="1" applyFill="1" applyBorder="1" applyAlignment="1" quotePrefix="1">
      <alignment horizontal="justify" vertical="top" wrapText="1"/>
    </xf>
    <xf numFmtId="0" fontId="8" fillId="0" borderId="11" xfId="0" applyFont="1" applyFill="1" applyBorder="1" applyAlignment="1">
      <alignment vertical="top" wrapText="1"/>
    </xf>
    <xf numFmtId="0" fontId="21" fillId="0" borderId="12" xfId="0" applyFont="1" applyFill="1" applyBorder="1" applyAlignment="1">
      <alignment horizontal="left" vertical="top" wrapText="1"/>
    </xf>
    <xf numFmtId="0" fontId="21" fillId="0" borderId="30" xfId="0" applyFont="1" applyFill="1" applyBorder="1" applyAlignment="1">
      <alignment horizontal="left" vertical="top" wrapText="1"/>
    </xf>
    <xf numFmtId="0" fontId="14" fillId="0" borderId="20" xfId="0" applyFont="1" applyFill="1" applyBorder="1" applyAlignment="1">
      <alignment horizontal="left" vertical="top" wrapText="1"/>
    </xf>
    <xf numFmtId="0" fontId="8" fillId="0" borderId="25" xfId="0" applyFont="1" applyFill="1" applyBorder="1" applyAlignment="1">
      <alignment vertical="top" wrapText="1"/>
    </xf>
    <xf numFmtId="0" fontId="21" fillId="0" borderId="15" xfId="0" applyFont="1" applyFill="1" applyBorder="1" applyAlignment="1">
      <alignment horizontal="left" vertical="top" wrapText="1"/>
    </xf>
    <xf numFmtId="0" fontId="21" fillId="0" borderId="31" xfId="0" applyFont="1" applyFill="1" applyBorder="1" applyAlignment="1">
      <alignment horizontal="left" vertical="top" wrapText="1"/>
    </xf>
    <xf numFmtId="0" fontId="14" fillId="0" borderId="22" xfId="0" applyFont="1" applyFill="1" applyBorder="1" applyAlignment="1">
      <alignment horizontal="left" vertical="top" wrapText="1"/>
    </xf>
    <xf numFmtId="0" fontId="3" fillId="34" borderId="62" xfId="0" applyFont="1" applyFill="1" applyBorder="1" applyAlignment="1">
      <alignment horizontal="left" vertical="top" wrapText="1"/>
    </xf>
    <xf numFmtId="0" fontId="8" fillId="34" borderId="62" xfId="0" applyFont="1" applyFill="1" applyBorder="1" applyAlignment="1">
      <alignment horizontal="justify" vertical="top" wrapText="1"/>
    </xf>
    <xf numFmtId="164" fontId="8" fillId="34" borderId="62" xfId="42" applyNumberFormat="1" applyFont="1" applyFill="1" applyBorder="1" applyAlignment="1">
      <alignment horizontal="justify" vertical="top" wrapText="1"/>
    </xf>
    <xf numFmtId="164" fontId="3" fillId="34" borderId="62" xfId="42" applyNumberFormat="1" applyFont="1" applyFill="1" applyBorder="1" applyAlignment="1">
      <alignment horizontal="right" vertical="top" wrapText="1"/>
    </xf>
    <xf numFmtId="0" fontId="8" fillId="0" borderId="63" xfId="0" applyFont="1" applyBorder="1" applyAlignment="1">
      <alignment vertical="top" wrapText="1"/>
    </xf>
    <xf numFmtId="0" fontId="8" fillId="0" borderId="64" xfId="0" applyFont="1" applyBorder="1" applyAlignment="1">
      <alignment vertical="top" wrapText="1"/>
    </xf>
    <xf numFmtId="3" fontId="8" fillId="0" borderId="64" xfId="0" applyNumberFormat="1" applyFont="1" applyFill="1" applyBorder="1" applyAlignment="1">
      <alignment horizontal="center" vertical="top" wrapText="1"/>
    </xf>
    <xf numFmtId="0" fontId="8" fillId="0" borderId="64" xfId="0" applyFont="1" applyBorder="1" applyAlignment="1">
      <alignment horizontal="justify" vertical="top" wrapText="1"/>
    </xf>
    <xf numFmtId="164" fontId="8" fillId="0" borderId="64" xfId="42" applyNumberFormat="1" applyFont="1" applyBorder="1" applyAlignment="1">
      <alignment horizontal="justify" vertical="top" wrapText="1"/>
    </xf>
    <xf numFmtId="164" fontId="8" fillId="0" borderId="64" xfId="0" applyNumberFormat="1" applyFont="1" applyBorder="1" applyAlignment="1">
      <alignment vertical="top" wrapText="1"/>
    </xf>
    <xf numFmtId="0" fontId="8" fillId="0" borderId="65" xfId="0" applyFont="1" applyBorder="1" applyAlignment="1">
      <alignment vertical="center" wrapText="1"/>
    </xf>
    <xf numFmtId="0" fontId="24" fillId="0" borderId="24" xfId="0" applyFont="1" applyBorder="1" applyAlignment="1">
      <alignment vertical="top" wrapText="1"/>
    </xf>
    <xf numFmtId="164" fontId="16" fillId="0" borderId="24" xfId="42" applyNumberFormat="1" applyFont="1" applyBorder="1" applyAlignment="1">
      <alignment horizontal="justify" vertical="top" wrapText="1"/>
    </xf>
    <xf numFmtId="0" fontId="24" fillId="0" borderId="43" xfId="0" applyFont="1" applyBorder="1" applyAlignment="1">
      <alignment vertical="center" wrapText="1"/>
    </xf>
    <xf numFmtId="0" fontId="0" fillId="34" borderId="25" xfId="0" applyFill="1" applyBorder="1" applyAlignment="1">
      <alignment/>
    </xf>
    <xf numFmtId="164" fontId="16" fillId="34" borderId="13" xfId="42" applyNumberFormat="1" applyFont="1" applyFill="1" applyBorder="1" applyAlignment="1">
      <alignment horizontal="justify" vertical="top" wrapText="1"/>
    </xf>
    <xf numFmtId="0" fontId="0" fillId="0" borderId="0" xfId="0" applyAlignment="1">
      <alignment vertical="top" wrapText="1"/>
    </xf>
    <xf numFmtId="164" fontId="3" fillId="0" borderId="0" xfId="42" applyNumberFormat="1" applyFont="1" applyAlignment="1">
      <alignment horizontal="left" vertical="top" wrapText="1"/>
    </xf>
    <xf numFmtId="164" fontId="3" fillId="0" borderId="0" xfId="42" applyNumberFormat="1" applyFont="1" applyAlignment="1">
      <alignment vertical="top" wrapText="1"/>
    </xf>
    <xf numFmtId="0" fontId="3" fillId="0" borderId="13" xfId="56" applyFont="1" applyFill="1" applyBorder="1" applyAlignment="1">
      <alignment vertical="top" wrapText="1"/>
      <protection/>
    </xf>
    <xf numFmtId="0" fontId="8" fillId="0" borderId="15" xfId="0" applyFont="1" applyBorder="1" applyAlignment="1">
      <alignment horizontal="center" vertical="top" wrapText="1"/>
    </xf>
    <xf numFmtId="0" fontId="8" fillId="0" borderId="17" xfId="0" applyFont="1" applyFill="1" applyBorder="1" applyAlignment="1">
      <alignment horizontal="left" vertical="top" wrapText="1"/>
    </xf>
    <xf numFmtId="3" fontId="24" fillId="0" borderId="16" xfId="0" applyNumberFormat="1" applyFont="1" applyFill="1" applyBorder="1" applyAlignment="1">
      <alignment horizontal="center" vertical="top" wrapText="1"/>
    </xf>
    <xf numFmtId="0" fontId="8" fillId="0" borderId="13" xfId="0" applyFont="1" applyFill="1" applyBorder="1" applyAlignment="1">
      <alignment horizontal="center" vertical="top" wrapText="1"/>
    </xf>
    <xf numFmtId="164" fontId="3" fillId="0" borderId="50" xfId="42" applyNumberFormat="1" applyFont="1" applyFill="1" applyBorder="1" applyAlignment="1">
      <alignment horizontal="justify" vertical="top" wrapText="1"/>
    </xf>
    <xf numFmtId="0" fontId="8" fillId="0" borderId="54" xfId="0" applyFont="1" applyFill="1" applyBorder="1" applyAlignment="1">
      <alignment horizontal="center" vertical="top" wrapText="1"/>
    </xf>
    <xf numFmtId="0" fontId="8" fillId="33" borderId="16" xfId="0" applyFont="1" applyFill="1" applyBorder="1" applyAlignment="1">
      <alignment horizontal="left" vertical="top" wrapText="1"/>
    </xf>
    <xf numFmtId="0" fontId="9" fillId="0" borderId="16" xfId="0" applyFont="1" applyFill="1" applyBorder="1" applyAlignment="1">
      <alignment vertical="top" wrapText="1"/>
    </xf>
    <xf numFmtId="0" fontId="17" fillId="0" borderId="16" xfId="0" applyFont="1" applyFill="1" applyBorder="1" applyAlignment="1">
      <alignment vertical="top" wrapText="1"/>
    </xf>
    <xf numFmtId="0" fontId="3" fillId="0" borderId="13" xfId="0" applyFont="1" applyFill="1" applyBorder="1" applyAlignment="1">
      <alignment vertical="top"/>
    </xf>
    <xf numFmtId="164" fontId="3" fillId="0" borderId="13" xfId="44" applyNumberFormat="1" applyFont="1" applyFill="1" applyBorder="1" applyAlignment="1">
      <alignment vertical="top" wrapText="1"/>
    </xf>
    <xf numFmtId="0" fontId="9" fillId="0" borderId="13" xfId="0" applyFont="1" applyFill="1" applyBorder="1" applyAlignment="1">
      <alignment vertical="top" wrapText="1"/>
    </xf>
    <xf numFmtId="0" fontId="0" fillId="0" borderId="12" xfId="0" applyFont="1" applyBorder="1" applyAlignment="1">
      <alignment horizontal="center" vertical="top" wrapText="1"/>
    </xf>
    <xf numFmtId="0" fontId="17" fillId="0" borderId="54" xfId="0" applyFont="1" applyFill="1" applyBorder="1" applyAlignment="1">
      <alignment vertical="top" wrapText="1"/>
    </xf>
    <xf numFmtId="0" fontId="3" fillId="0" borderId="66" xfId="0" applyFont="1" applyFill="1" applyBorder="1" applyAlignment="1">
      <alignment horizontal="left" vertical="top" wrapText="1"/>
    </xf>
    <xf numFmtId="0" fontId="3" fillId="0" borderId="28" xfId="0" applyFont="1" applyFill="1" applyBorder="1" applyAlignment="1">
      <alignment horizontal="justify" vertical="top" wrapText="1"/>
    </xf>
    <xf numFmtId="0" fontId="4" fillId="0" borderId="49" xfId="0" applyFont="1" applyFill="1" applyBorder="1" applyAlignment="1">
      <alignment vertical="top" wrapText="1"/>
    </xf>
    <xf numFmtId="0" fontId="8" fillId="0" borderId="12" xfId="0" applyFont="1" applyBorder="1" applyAlignment="1">
      <alignment horizontal="center" vertical="top" wrapText="1"/>
    </xf>
    <xf numFmtId="3" fontId="3" fillId="34" borderId="16" xfId="0" applyNumberFormat="1" applyFont="1" applyFill="1" applyBorder="1" applyAlignment="1">
      <alignment horizontal="center" vertical="top" wrapText="1"/>
    </xf>
    <xf numFmtId="0" fontId="3" fillId="34" borderId="16" xfId="0" applyFont="1" applyFill="1" applyBorder="1" applyAlignment="1">
      <alignment horizontal="justify" vertical="top" wrapText="1"/>
    </xf>
    <xf numFmtId="164" fontId="3" fillId="34" borderId="16" xfId="42" applyNumberFormat="1" applyFont="1" applyFill="1" applyBorder="1" applyAlignment="1">
      <alignment horizontal="justify" vertical="top" wrapText="1"/>
    </xf>
    <xf numFmtId="0" fontId="8" fillId="0" borderId="16" xfId="0" applyFont="1" applyBorder="1" applyAlignment="1">
      <alignment horizontal="center" vertical="center" wrapText="1"/>
    </xf>
    <xf numFmtId="0" fontId="8" fillId="0" borderId="16" xfId="0" applyFont="1" applyFill="1" applyBorder="1" applyAlignment="1">
      <alignment horizontal="center" vertical="center" wrapText="1"/>
    </xf>
    <xf numFmtId="0" fontId="3" fillId="0" borderId="46" xfId="0" applyFont="1" applyFill="1" applyBorder="1" applyAlignment="1">
      <alignment horizontal="left" vertical="top" wrapText="1"/>
    </xf>
    <xf numFmtId="0" fontId="17" fillId="0" borderId="67" xfId="0" applyFont="1" applyBorder="1" applyAlignment="1">
      <alignment horizontal="left" vertical="top" wrapText="1"/>
    </xf>
    <xf numFmtId="0" fontId="17" fillId="0" borderId="64" xfId="0" applyFont="1" applyBorder="1" applyAlignment="1">
      <alignment horizontal="left" vertical="top" wrapText="1"/>
    </xf>
    <xf numFmtId="0" fontId="8" fillId="0" borderId="64" xfId="0" applyFont="1" applyBorder="1" applyAlignment="1">
      <alignment horizontal="center" vertical="top" wrapText="1"/>
    </xf>
    <xf numFmtId="0" fontId="8" fillId="0" borderId="64" xfId="0" applyFont="1" applyFill="1" applyBorder="1" applyAlignment="1">
      <alignment horizontal="justify" vertical="top" wrapText="1"/>
    </xf>
    <xf numFmtId="0" fontId="14" fillId="0" borderId="64" xfId="0" applyFont="1" applyBorder="1" applyAlignment="1">
      <alignment horizontal="left" vertical="top" wrapText="1"/>
    </xf>
    <xf numFmtId="164" fontId="8" fillId="0" borderId="64" xfId="0" applyNumberFormat="1" applyFont="1" applyFill="1" applyBorder="1" applyAlignment="1">
      <alignment vertical="top" wrapText="1"/>
    </xf>
    <xf numFmtId="0" fontId="14" fillId="0" borderId="65" xfId="0" applyFont="1" applyBorder="1" applyAlignment="1">
      <alignment horizontal="left" vertical="top" wrapText="1"/>
    </xf>
    <xf numFmtId="0" fontId="8" fillId="0" borderId="62" xfId="0" applyFont="1" applyBorder="1" applyAlignment="1">
      <alignment vertical="top" wrapText="1"/>
    </xf>
    <xf numFmtId="0" fontId="3" fillId="0" borderId="62" xfId="0" applyFont="1" applyFill="1" applyBorder="1" applyAlignment="1">
      <alignment horizontal="center" vertical="top" wrapText="1"/>
    </xf>
    <xf numFmtId="3" fontId="8" fillId="0" borderId="62" xfId="0" applyNumberFormat="1" applyFont="1" applyFill="1" applyBorder="1" applyAlignment="1">
      <alignment horizontal="center" vertical="top" wrapText="1"/>
    </xf>
    <xf numFmtId="0" fontId="8" fillId="0" borderId="62" xfId="0" applyFont="1" applyBorder="1" applyAlignment="1">
      <alignment horizontal="justify" vertical="top" wrapText="1"/>
    </xf>
    <xf numFmtId="0" fontId="8" fillId="0" borderId="68" xfId="0" applyFont="1" applyBorder="1" applyAlignment="1">
      <alignment horizontal="justify" vertical="top" wrapText="1"/>
    </xf>
    <xf numFmtId="0" fontId="12" fillId="0" borderId="62" xfId="0" applyFont="1" applyBorder="1" applyAlignment="1" quotePrefix="1">
      <alignment horizontal="left" vertical="top" wrapText="1"/>
    </xf>
    <xf numFmtId="164" fontId="3" fillId="0" borderId="62" xfId="42" applyNumberFormat="1" applyFont="1" applyBorder="1" applyAlignment="1">
      <alignment horizontal="justify" vertical="top" wrapText="1"/>
    </xf>
    <xf numFmtId="0" fontId="8" fillId="0" borderId="69" xfId="0" applyFont="1" applyBorder="1" applyAlignment="1">
      <alignment horizontal="left" vertical="top" wrapText="1"/>
    </xf>
    <xf numFmtId="0" fontId="3" fillId="0" borderId="70" xfId="0" applyFont="1" applyFill="1" applyBorder="1" applyAlignment="1">
      <alignment horizontal="left" vertical="top" wrapText="1"/>
    </xf>
    <xf numFmtId="0" fontId="8" fillId="0" borderId="63" xfId="0" applyFont="1" applyBorder="1" applyAlignment="1">
      <alignment/>
    </xf>
    <xf numFmtId="0" fontId="8" fillId="0" borderId="67" xfId="0" applyFont="1" applyBorder="1" applyAlignment="1">
      <alignment/>
    </xf>
    <xf numFmtId="0" fontId="3" fillId="0" borderId="62" xfId="0" applyFont="1" applyFill="1" applyBorder="1" applyAlignment="1">
      <alignment vertical="top" wrapText="1"/>
    </xf>
    <xf numFmtId="0" fontId="3" fillId="0" borderId="62" xfId="0" applyFont="1" applyFill="1" applyBorder="1" applyAlignment="1">
      <alignment horizontal="justify" vertical="top" wrapText="1"/>
    </xf>
    <xf numFmtId="0" fontId="7" fillId="0" borderId="62" xfId="0" applyFont="1" applyFill="1" applyBorder="1" applyAlignment="1" quotePrefix="1">
      <alignment horizontal="left" vertical="top" wrapText="1"/>
    </xf>
    <xf numFmtId="164" fontId="3" fillId="0" borderId="62" xfId="42" applyNumberFormat="1" applyFont="1" applyFill="1" applyBorder="1" applyAlignment="1">
      <alignment horizontal="justify" vertical="top" wrapText="1"/>
    </xf>
    <xf numFmtId="0" fontId="8" fillId="0" borderId="12" xfId="0" applyFont="1" applyFill="1" applyBorder="1" applyAlignment="1">
      <alignment horizontal="center" vertical="top" wrapText="1"/>
    </xf>
    <xf numFmtId="0" fontId="0" fillId="0" borderId="12" xfId="0" applyBorder="1" applyAlignment="1">
      <alignment horizontal="center" vertical="top" wrapText="1"/>
    </xf>
    <xf numFmtId="0" fontId="16" fillId="0" borderId="47" xfId="0" applyFont="1" applyBorder="1" applyAlignment="1">
      <alignment horizontal="justify" vertical="top" wrapText="1"/>
    </xf>
    <xf numFmtId="0" fontId="24" fillId="0" borderId="16" xfId="0" applyFont="1" applyFill="1" applyBorder="1" applyAlignment="1">
      <alignment vertical="top" wrapText="1"/>
    </xf>
    <xf numFmtId="164" fontId="24" fillId="0" borderId="16" xfId="42" applyNumberFormat="1" applyFont="1" applyFill="1" applyBorder="1" applyAlignment="1">
      <alignment horizontal="justify" vertical="top" wrapText="1"/>
    </xf>
    <xf numFmtId="164" fontId="24" fillId="0" borderId="33" xfId="42" applyNumberFormat="1" applyFont="1" applyFill="1" applyBorder="1" applyAlignment="1">
      <alignment vertical="top" wrapText="1"/>
    </xf>
    <xf numFmtId="164" fontId="24" fillId="0" borderId="16" xfId="42" applyNumberFormat="1" applyFont="1" applyFill="1" applyBorder="1" applyAlignment="1">
      <alignment vertical="top" wrapText="1"/>
    </xf>
    <xf numFmtId="164" fontId="24" fillId="0" borderId="59" xfId="42" applyNumberFormat="1" applyFont="1" applyFill="1" applyBorder="1" applyAlignment="1">
      <alignment vertical="top" wrapText="1"/>
    </xf>
    <xf numFmtId="164" fontId="16" fillId="0" borderId="71" xfId="42" applyNumberFormat="1" applyFont="1" applyFill="1" applyBorder="1" applyAlignment="1">
      <alignment horizontal="justify" vertical="top" wrapText="1"/>
    </xf>
    <xf numFmtId="0" fontId="8" fillId="0" borderId="72" xfId="0" applyFont="1" applyBorder="1" applyAlignment="1">
      <alignment vertical="top" wrapText="1"/>
    </xf>
    <xf numFmtId="0" fontId="24" fillId="0" borderId="13" xfId="0" applyFont="1" applyFill="1" applyBorder="1" applyAlignment="1" quotePrefix="1">
      <alignment horizontal="left" vertical="top" wrapText="1"/>
    </xf>
    <xf numFmtId="0" fontId="23" fillId="34" borderId="62" xfId="0" applyFont="1" applyFill="1" applyBorder="1" applyAlignment="1">
      <alignment horizontal="left" vertical="top" wrapText="1"/>
    </xf>
    <xf numFmtId="3" fontId="23" fillId="34" borderId="13" xfId="0" applyNumberFormat="1" applyFont="1" applyFill="1" applyBorder="1" applyAlignment="1">
      <alignment horizontal="center" vertical="top" wrapText="1"/>
    </xf>
    <xf numFmtId="0" fontId="23" fillId="34" borderId="13" xfId="0" applyFont="1" applyFill="1" applyBorder="1" applyAlignment="1">
      <alignment horizontal="justify" vertical="top" wrapText="1"/>
    </xf>
    <xf numFmtId="164" fontId="23" fillId="34" borderId="13" xfId="42" applyNumberFormat="1" applyFont="1" applyFill="1" applyBorder="1" applyAlignment="1">
      <alignment horizontal="justify" vertical="top" wrapText="1"/>
    </xf>
    <xf numFmtId="3" fontId="23" fillId="34" borderId="20" xfId="0" applyNumberFormat="1" applyFont="1" applyFill="1" applyBorder="1" applyAlignment="1">
      <alignment horizontal="center" vertical="top" wrapText="1"/>
    </xf>
    <xf numFmtId="0" fontId="23" fillId="34" borderId="20" xfId="0" applyFont="1" applyFill="1" applyBorder="1" applyAlignment="1">
      <alignment horizontal="justify" vertical="top" wrapText="1"/>
    </xf>
    <xf numFmtId="3" fontId="15" fillId="34" borderId="62" xfId="0" applyNumberFormat="1" applyFont="1" applyFill="1" applyBorder="1" applyAlignment="1">
      <alignment horizontal="center" vertical="top" wrapText="1"/>
    </xf>
    <xf numFmtId="0" fontId="15" fillId="34" borderId="62" xfId="0" applyFont="1" applyFill="1" applyBorder="1" applyAlignment="1">
      <alignment horizontal="justify" vertical="top" wrapText="1"/>
    </xf>
    <xf numFmtId="164" fontId="15" fillId="34" borderId="62" xfId="42" applyNumberFormat="1" applyFont="1" applyFill="1" applyBorder="1" applyAlignment="1">
      <alignment horizontal="justify" vertical="top" wrapText="1"/>
    </xf>
    <xf numFmtId="3" fontId="0" fillId="34" borderId="62" xfId="0" applyNumberFormat="1" applyFont="1" applyFill="1" applyBorder="1" applyAlignment="1">
      <alignment horizontal="center" vertical="top" wrapText="1"/>
    </xf>
    <xf numFmtId="0" fontId="0" fillId="34" borderId="62" xfId="0" applyFont="1" applyFill="1" applyBorder="1" applyAlignment="1">
      <alignment horizontal="justify" vertical="top" wrapText="1"/>
    </xf>
    <xf numFmtId="164" fontId="0" fillId="34" borderId="62" xfId="42" applyNumberFormat="1" applyFont="1" applyFill="1" applyBorder="1" applyAlignment="1">
      <alignment horizontal="justify" vertical="top" wrapText="1"/>
    </xf>
    <xf numFmtId="0" fontId="23" fillId="34" borderId="60" xfId="0" applyFont="1" applyFill="1" applyBorder="1" applyAlignment="1">
      <alignment horizontal="justify" vertical="top" wrapText="1"/>
    </xf>
    <xf numFmtId="0" fontId="8" fillId="0" borderId="13" xfId="0" applyFont="1" applyFill="1" applyBorder="1" applyAlignment="1" quotePrefix="1">
      <alignment horizontal="left" vertical="top" wrapText="1"/>
    </xf>
    <xf numFmtId="0" fontId="24" fillId="0" borderId="20" xfId="0" applyFont="1" applyBorder="1" applyAlignment="1">
      <alignment horizontal="left" vertical="top" wrapText="1"/>
    </xf>
    <xf numFmtId="0" fontId="24" fillId="0" borderId="22" xfId="0" applyFont="1" applyBorder="1" applyAlignment="1">
      <alignment horizontal="left" vertical="top" wrapText="1"/>
    </xf>
    <xf numFmtId="0" fontId="24" fillId="0" borderId="29"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16" xfId="0" applyFont="1" applyFill="1" applyBorder="1" applyAlignment="1">
      <alignment horizontal="left" vertical="top" wrapText="1"/>
    </xf>
    <xf numFmtId="0" fontId="45" fillId="0" borderId="29" xfId="0" applyNumberFormat="1" applyFont="1" applyFill="1" applyBorder="1" applyAlignment="1">
      <alignment horizontal="left" vertical="top" wrapText="1"/>
    </xf>
    <xf numFmtId="0" fontId="35" fillId="0" borderId="15" xfId="0" applyFont="1" applyFill="1" applyBorder="1" applyAlignment="1">
      <alignment vertical="top" wrapText="1"/>
    </xf>
    <xf numFmtId="0" fontId="35" fillId="0" borderId="13" xfId="0" applyNumberFormat="1" applyFont="1" applyFill="1" applyBorder="1" applyAlignment="1">
      <alignment horizontal="left" vertical="top" wrapText="1"/>
    </xf>
    <xf numFmtId="0" fontId="35" fillId="0" borderId="71" xfId="0" applyFont="1" applyFill="1" applyBorder="1" applyAlignment="1">
      <alignment horizontal="left" vertical="top" wrapText="1"/>
    </xf>
    <xf numFmtId="0" fontId="8" fillId="0" borderId="19" xfId="0" applyFont="1" applyFill="1" applyBorder="1" applyAlignment="1">
      <alignment vertical="top" wrapText="1"/>
    </xf>
    <xf numFmtId="0" fontId="8" fillId="0" borderId="29" xfId="0" applyFont="1" applyFill="1" applyBorder="1" applyAlignment="1">
      <alignment horizontal="center" vertical="top" wrapText="1"/>
    </xf>
    <xf numFmtId="0" fontId="4" fillId="0" borderId="29" xfId="0" applyFont="1" applyFill="1" applyBorder="1" applyAlignment="1">
      <alignment horizontal="justify" vertical="top" wrapText="1"/>
    </xf>
    <xf numFmtId="164" fontId="3" fillId="0" borderId="29" xfId="42" applyNumberFormat="1" applyFont="1" applyFill="1" applyBorder="1" applyAlignment="1">
      <alignment horizontal="justify" vertical="top" wrapText="1"/>
    </xf>
    <xf numFmtId="0" fontId="8" fillId="0" borderId="11" xfId="0" applyFont="1" applyFill="1" applyBorder="1" applyAlignment="1">
      <alignment horizontal="left" vertical="top" wrapText="1"/>
    </xf>
    <xf numFmtId="0" fontId="8" fillId="0" borderId="14" xfId="0" applyFont="1" applyFill="1" applyBorder="1" applyAlignment="1">
      <alignment/>
    </xf>
    <xf numFmtId="0" fontId="8" fillId="0" borderId="15" xfId="0" applyFont="1" applyFill="1" applyBorder="1" applyAlignment="1">
      <alignment/>
    </xf>
    <xf numFmtId="0" fontId="17" fillId="0" borderId="13" xfId="0" applyFont="1" applyFill="1" applyBorder="1" applyAlignment="1">
      <alignment vertical="top" wrapText="1"/>
    </xf>
    <xf numFmtId="0" fontId="17" fillId="0" borderId="54" xfId="0" applyFont="1" applyBorder="1" applyAlignment="1">
      <alignment vertical="top" wrapText="1"/>
    </xf>
    <xf numFmtId="164" fontId="8" fillId="0" borderId="17" xfId="0" applyNumberFormat="1" applyFont="1" applyFill="1" applyBorder="1" applyAlignment="1">
      <alignment vertical="top" wrapText="1"/>
    </xf>
    <xf numFmtId="43" fontId="8" fillId="34" borderId="13" xfId="42" applyNumberFormat="1" applyFont="1" applyFill="1" applyBorder="1" applyAlignment="1">
      <alignment horizontal="right" vertical="top" wrapText="1"/>
    </xf>
    <xf numFmtId="164" fontId="47" fillId="0" borderId="73" xfId="0" applyNumberFormat="1" applyFont="1" applyBorder="1" applyAlignment="1">
      <alignment/>
    </xf>
    <xf numFmtId="0" fontId="8" fillId="0" borderId="67" xfId="0" applyFont="1" applyBorder="1" applyAlignment="1">
      <alignment vertical="top" wrapText="1"/>
    </xf>
    <xf numFmtId="0" fontId="8" fillId="0" borderId="74" xfId="0" applyFont="1" applyFill="1" applyBorder="1" applyAlignment="1">
      <alignment horizontal="left" vertical="top" wrapText="1"/>
    </xf>
    <xf numFmtId="164" fontId="4" fillId="0" borderId="74" xfId="42" applyNumberFormat="1" applyFont="1" applyFill="1" applyBorder="1" applyAlignment="1">
      <alignment horizontal="justify" vertical="top" wrapText="1"/>
    </xf>
    <xf numFmtId="164" fontId="3" fillId="0" borderId="74" xfId="42" applyNumberFormat="1" applyFont="1" applyFill="1" applyBorder="1" applyAlignment="1">
      <alignment horizontal="justify" vertical="top" wrapText="1"/>
    </xf>
    <xf numFmtId="0" fontId="8" fillId="0" borderId="62" xfId="0" applyFont="1" applyFill="1" applyBorder="1" applyAlignment="1">
      <alignment horizontal="center" vertical="top" wrapText="1"/>
    </xf>
    <xf numFmtId="0" fontId="3" fillId="33" borderId="0" xfId="0" applyFont="1" applyFill="1" applyAlignment="1">
      <alignment vertical="top" wrapText="1"/>
    </xf>
    <xf numFmtId="0" fontId="8" fillId="0" borderId="10" xfId="0" applyFont="1" applyFill="1" applyBorder="1" applyAlignment="1">
      <alignment horizontal="left" vertical="top" wrapText="1"/>
    </xf>
    <xf numFmtId="0" fontId="3" fillId="36" borderId="75" xfId="0" applyFont="1" applyFill="1" applyBorder="1" applyAlignment="1">
      <alignment vertical="top" wrapText="1"/>
    </xf>
    <xf numFmtId="3" fontId="3" fillId="35" borderId="76" xfId="0" applyNumberFormat="1" applyFont="1" applyFill="1" applyBorder="1" applyAlignment="1">
      <alignment horizontal="center" vertical="top" wrapText="1"/>
    </xf>
    <xf numFmtId="0" fontId="3" fillId="35" borderId="76" xfId="0" applyFont="1" applyFill="1" applyBorder="1" applyAlignment="1">
      <alignment horizontal="justify" vertical="top" wrapText="1"/>
    </xf>
    <xf numFmtId="164" fontId="3" fillId="35" borderId="76" xfId="42" applyNumberFormat="1" applyFont="1" applyFill="1" applyBorder="1" applyAlignment="1">
      <alignment horizontal="justify" vertical="top" wrapText="1"/>
    </xf>
    <xf numFmtId="0" fontId="8" fillId="0" borderId="16" xfId="0" applyNumberFormat="1" applyFont="1" applyFill="1" applyBorder="1" applyAlignment="1">
      <alignment horizontal="center" vertical="top" wrapText="1"/>
    </xf>
    <xf numFmtId="0" fontId="8" fillId="0" borderId="15" xfId="0" applyFont="1" applyFill="1" applyBorder="1" applyAlignment="1">
      <alignment horizontal="center" vertical="top" wrapText="1"/>
    </xf>
    <xf numFmtId="0" fontId="18" fillId="0" borderId="27" xfId="0" applyFont="1" applyFill="1" applyBorder="1" applyAlignment="1">
      <alignment horizontal="left" vertical="top"/>
    </xf>
    <xf numFmtId="0" fontId="48" fillId="0" borderId="16" xfId="0" applyFont="1" applyFill="1" applyBorder="1" applyAlignment="1">
      <alignment horizontal="center" vertical="top" wrapText="1"/>
    </xf>
    <xf numFmtId="0" fontId="48" fillId="0" borderId="16" xfId="0" applyFont="1" applyFill="1" applyBorder="1" applyAlignment="1">
      <alignment horizontal="justify" vertical="top" wrapText="1"/>
    </xf>
    <xf numFmtId="0" fontId="18" fillId="0" borderId="16" xfId="0" applyFont="1" applyFill="1" applyBorder="1" applyAlignment="1">
      <alignment horizontal="justify" vertical="top" wrapText="1"/>
    </xf>
    <xf numFmtId="164" fontId="18" fillId="0" borderId="16" xfId="42" applyNumberFormat="1" applyFont="1" applyFill="1" applyBorder="1" applyAlignment="1">
      <alignment horizontal="justify" vertical="top" wrapText="1"/>
    </xf>
    <xf numFmtId="0" fontId="49" fillId="0" borderId="19" xfId="0" applyFont="1" applyFill="1" applyBorder="1" applyAlignment="1">
      <alignment vertical="top" wrapText="1"/>
    </xf>
    <xf numFmtId="0" fontId="48" fillId="0" borderId="0" xfId="0" applyFont="1" applyFill="1" applyBorder="1" applyAlignment="1">
      <alignment/>
    </xf>
    <xf numFmtId="0" fontId="48" fillId="0" borderId="0" xfId="0" applyFont="1" applyFill="1" applyAlignment="1">
      <alignment/>
    </xf>
    <xf numFmtId="0" fontId="8" fillId="0" borderId="11" xfId="0" applyFont="1" applyFill="1" applyBorder="1" applyAlignment="1">
      <alignment/>
    </xf>
    <xf numFmtId="0" fontId="3" fillId="0" borderId="27" xfId="0" applyFont="1" applyFill="1" applyBorder="1" applyAlignment="1">
      <alignment horizontal="left" vertical="top"/>
    </xf>
    <xf numFmtId="0" fontId="8" fillId="0" borderId="16" xfId="0" applyFont="1" applyFill="1" applyBorder="1" applyAlignment="1">
      <alignment horizontal="center" vertical="top" wrapText="1"/>
    </xf>
    <xf numFmtId="0" fontId="3" fillId="0" borderId="16" xfId="0" applyFont="1" applyFill="1" applyBorder="1" applyAlignment="1">
      <alignment horizontal="justify" vertical="top" wrapText="1"/>
    </xf>
    <xf numFmtId="164" fontId="3" fillId="0" borderId="16" xfId="42" applyNumberFormat="1" applyFont="1" applyFill="1" applyBorder="1" applyAlignment="1">
      <alignment horizontal="justify" vertical="top" wrapText="1"/>
    </xf>
    <xf numFmtId="0" fontId="14" fillId="0" borderId="19" xfId="0" applyFont="1" applyFill="1" applyBorder="1" applyAlignment="1">
      <alignment vertical="top" wrapText="1"/>
    </xf>
    <xf numFmtId="0" fontId="8" fillId="0" borderId="0" xfId="0" applyFont="1" applyFill="1" applyBorder="1" applyAlignment="1">
      <alignment/>
    </xf>
    <xf numFmtId="0" fontId="8" fillId="0" borderId="0" xfId="0" applyFont="1" applyFill="1" applyAlignment="1">
      <alignment/>
    </xf>
    <xf numFmtId="0" fontId="3" fillId="34" borderId="25" xfId="0" applyFont="1" applyFill="1" applyBorder="1" applyAlignment="1">
      <alignment vertical="top" wrapText="1"/>
    </xf>
    <xf numFmtId="164" fontId="3" fillId="34" borderId="20" xfId="42" applyNumberFormat="1" applyFont="1" applyFill="1" applyBorder="1" applyAlignment="1">
      <alignment horizontal="right" vertical="top" wrapText="1"/>
    </xf>
    <xf numFmtId="0" fontId="8" fillId="34" borderId="60" xfId="0" applyFont="1" applyFill="1" applyBorder="1" applyAlignment="1">
      <alignment horizontal="left" vertical="top" wrapText="1"/>
    </xf>
    <xf numFmtId="0" fontId="3" fillId="34" borderId="20" xfId="0" applyFont="1" applyFill="1" applyBorder="1" applyAlignment="1">
      <alignment vertical="top" wrapText="1"/>
    </xf>
    <xf numFmtId="0" fontId="3" fillId="36" borderId="77" xfId="0" applyFont="1" applyFill="1" applyBorder="1" applyAlignment="1">
      <alignment vertical="top" wrapText="1"/>
    </xf>
    <xf numFmtId="0" fontId="3" fillId="36" borderId="77" xfId="0" applyFont="1" applyFill="1" applyBorder="1" applyAlignment="1">
      <alignment horizontal="left" vertical="top" wrapText="1"/>
    </xf>
    <xf numFmtId="3" fontId="3" fillId="36" borderId="77" xfId="0" applyNumberFormat="1" applyFont="1" applyFill="1" applyBorder="1" applyAlignment="1">
      <alignment horizontal="center" vertical="top" wrapText="1"/>
    </xf>
    <xf numFmtId="0" fontId="3" fillId="36" borderId="77" xfId="0" applyFont="1" applyFill="1" applyBorder="1" applyAlignment="1">
      <alignment horizontal="justify" vertical="top" wrapText="1"/>
    </xf>
    <xf numFmtId="164" fontId="3" fillId="36" borderId="78" xfId="42" applyNumberFormat="1" applyFont="1" applyFill="1" applyBorder="1" applyAlignment="1">
      <alignment horizontal="justify" vertical="top" wrapText="1"/>
    </xf>
    <xf numFmtId="0" fontId="3" fillId="36" borderId="79" xfId="0" applyFont="1" applyFill="1" applyBorder="1" applyAlignment="1">
      <alignment vertical="top" wrapText="1"/>
    </xf>
    <xf numFmtId="0" fontId="3" fillId="36" borderId="80" xfId="0" applyFont="1" applyFill="1" applyBorder="1" applyAlignment="1">
      <alignment vertical="top" wrapText="1"/>
    </xf>
    <xf numFmtId="0" fontId="3" fillId="36" borderId="80" xfId="0" applyFont="1" applyFill="1" applyBorder="1" applyAlignment="1">
      <alignment horizontal="left" vertical="top" wrapText="1"/>
    </xf>
    <xf numFmtId="3" fontId="3" fillId="36" borderId="80" xfId="0" applyNumberFormat="1" applyFont="1" applyFill="1" applyBorder="1" applyAlignment="1">
      <alignment horizontal="center" vertical="top" wrapText="1"/>
    </xf>
    <xf numFmtId="0" fontId="3" fillId="36" borderId="80" xfId="0" applyFont="1" applyFill="1" applyBorder="1" applyAlignment="1">
      <alignment horizontal="justify" vertical="top" wrapText="1"/>
    </xf>
    <xf numFmtId="164" fontId="3" fillId="36" borderId="81" xfId="42" applyNumberFormat="1" applyFont="1" applyFill="1" applyBorder="1" applyAlignment="1">
      <alignment horizontal="justify" vertical="top" wrapText="1"/>
    </xf>
    <xf numFmtId="164" fontId="3" fillId="36" borderId="82" xfId="42" applyNumberFormat="1" applyFont="1" applyFill="1" applyBorder="1" applyAlignment="1">
      <alignment horizontal="center" vertical="center" wrapText="1"/>
    </xf>
    <xf numFmtId="3" fontId="3" fillId="34" borderId="62" xfId="0" applyNumberFormat="1" applyFont="1" applyFill="1" applyBorder="1" applyAlignment="1">
      <alignment horizontal="center" vertical="top" wrapText="1"/>
    </xf>
    <xf numFmtId="0" fontId="3" fillId="34" borderId="62" xfId="0" applyFont="1" applyFill="1" applyBorder="1" applyAlignment="1">
      <alignment horizontal="justify" vertical="top" wrapText="1"/>
    </xf>
    <xf numFmtId="164" fontId="3" fillId="34" borderId="62" xfId="42" applyNumberFormat="1" applyFont="1" applyFill="1" applyBorder="1" applyAlignment="1">
      <alignment horizontal="justify" vertical="top" wrapText="1"/>
    </xf>
    <xf numFmtId="164" fontId="3" fillId="34" borderId="69" xfId="0" applyNumberFormat="1" applyFont="1" applyFill="1" applyBorder="1" applyAlignment="1">
      <alignment vertical="top" wrapText="1"/>
    </xf>
    <xf numFmtId="164" fontId="3" fillId="34" borderId="17" xfId="0" applyNumberFormat="1" applyFont="1" applyFill="1" applyBorder="1" applyAlignment="1">
      <alignment vertical="top" wrapText="1"/>
    </xf>
    <xf numFmtId="0" fontId="8" fillId="34" borderId="16" xfId="0" applyFont="1" applyFill="1" applyBorder="1" applyAlignment="1">
      <alignment horizontal="left" vertical="top" wrapText="1"/>
    </xf>
    <xf numFmtId="164" fontId="3" fillId="34" borderId="19" xfId="0" applyNumberFormat="1" applyFont="1" applyFill="1" applyBorder="1" applyAlignment="1">
      <alignment vertical="top" wrapText="1"/>
    </xf>
    <xf numFmtId="0" fontId="3" fillId="34" borderId="83" xfId="0" applyFont="1" applyFill="1" applyBorder="1" applyAlignment="1">
      <alignment horizontal="left" vertical="top" wrapText="1"/>
    </xf>
    <xf numFmtId="3" fontId="3" fillId="34" borderId="24" xfId="0" applyNumberFormat="1" applyFont="1" applyFill="1" applyBorder="1" applyAlignment="1">
      <alignment horizontal="center" vertical="top" wrapText="1"/>
    </xf>
    <xf numFmtId="0" fontId="3" fillId="34" borderId="24" xfId="0" applyFont="1" applyFill="1" applyBorder="1" applyAlignment="1">
      <alignment horizontal="justify" vertical="top" wrapText="1"/>
    </xf>
    <xf numFmtId="164" fontId="3" fillId="34" borderId="24" xfId="42" applyNumberFormat="1" applyFont="1" applyFill="1" applyBorder="1" applyAlignment="1">
      <alignment horizontal="justify" vertical="top" wrapText="1"/>
    </xf>
    <xf numFmtId="164" fontId="3" fillId="34" borderId="43" xfId="0" applyNumberFormat="1" applyFont="1" applyFill="1" applyBorder="1" applyAlignment="1">
      <alignment vertical="top" wrapText="1"/>
    </xf>
    <xf numFmtId="0" fontId="3" fillId="34" borderId="84" xfId="0" applyFont="1" applyFill="1" applyBorder="1" applyAlignment="1">
      <alignment horizontal="center" vertical="center" wrapText="1"/>
    </xf>
    <xf numFmtId="164" fontId="3" fillId="34" borderId="73" xfId="42" applyNumberFormat="1" applyFont="1" applyFill="1" applyBorder="1" applyAlignment="1">
      <alignment horizontal="center" vertical="center" wrapText="1"/>
    </xf>
    <xf numFmtId="0" fontId="3" fillId="34" borderId="27" xfId="0" applyFont="1" applyFill="1" applyBorder="1" applyAlignment="1">
      <alignment horizontal="center" vertical="center" wrapText="1"/>
    </xf>
    <xf numFmtId="164" fontId="3" fillId="34" borderId="27" xfId="42" applyNumberFormat="1"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85" xfId="0" applyFont="1" applyFill="1" applyBorder="1" applyAlignment="1">
      <alignment horizontal="center" vertical="center" wrapText="1"/>
    </xf>
    <xf numFmtId="0" fontId="3" fillId="34" borderId="47" xfId="0" applyFont="1" applyFill="1" applyBorder="1" applyAlignment="1">
      <alignment horizontal="center" vertical="center" wrapText="1"/>
    </xf>
    <xf numFmtId="164" fontId="3" fillId="34" borderId="47" xfId="42" applyNumberFormat="1" applyFont="1" applyFill="1" applyBorder="1" applyAlignment="1">
      <alignment horizontal="center" vertical="center" wrapText="1"/>
    </xf>
    <xf numFmtId="0" fontId="8" fillId="34" borderId="53" xfId="0" applyFont="1" applyFill="1" applyBorder="1" applyAlignment="1">
      <alignment vertical="center" wrapText="1"/>
    </xf>
    <xf numFmtId="0" fontId="9" fillId="34" borderId="47" xfId="0" applyFont="1" applyFill="1" applyBorder="1" applyAlignment="1">
      <alignment horizontal="left" vertical="top" wrapText="1"/>
    </xf>
    <xf numFmtId="0" fontId="8" fillId="34" borderId="24" xfId="0" applyFont="1" applyFill="1" applyBorder="1" applyAlignment="1">
      <alignment horizontal="justify" vertical="top" wrapText="1"/>
    </xf>
    <xf numFmtId="164" fontId="8" fillId="34" borderId="24" xfId="42" applyNumberFormat="1" applyFont="1" applyFill="1" applyBorder="1" applyAlignment="1">
      <alignment horizontal="right" vertical="top" wrapText="1"/>
    </xf>
    <xf numFmtId="164" fontId="8" fillId="34" borderId="13" xfId="42" applyNumberFormat="1" applyFont="1" applyFill="1" applyBorder="1" applyAlignment="1">
      <alignment horizontal="right" vertical="top" wrapText="1"/>
    </xf>
    <xf numFmtId="3" fontId="8" fillId="34" borderId="13" xfId="0" applyNumberFormat="1" applyFont="1" applyFill="1" applyBorder="1" applyAlignment="1">
      <alignment horizontal="center" vertical="top" wrapText="1"/>
    </xf>
    <xf numFmtId="0" fontId="3" fillId="34" borderId="48" xfId="0" applyFont="1" applyFill="1" applyBorder="1" applyAlignment="1">
      <alignment vertical="top" wrapText="1"/>
    </xf>
    <xf numFmtId="164" fontId="8" fillId="34" borderId="62" xfId="42" applyNumberFormat="1" applyFont="1" applyFill="1" applyBorder="1" applyAlignment="1">
      <alignment horizontal="right" vertical="top" wrapText="1"/>
    </xf>
    <xf numFmtId="164" fontId="8" fillId="34" borderId="16" xfId="42" applyNumberFormat="1" applyFont="1" applyFill="1" applyBorder="1" applyAlignment="1">
      <alignment horizontal="right" vertical="top" wrapText="1"/>
    </xf>
    <xf numFmtId="164" fontId="3" fillId="34" borderId="21" xfId="0" applyNumberFormat="1" applyFont="1" applyFill="1" applyBorder="1" applyAlignment="1">
      <alignment vertical="top" wrapText="1"/>
    </xf>
    <xf numFmtId="164" fontId="8" fillId="34" borderId="86" xfId="42" applyNumberFormat="1" applyFont="1" applyFill="1" applyBorder="1" applyAlignment="1">
      <alignment horizontal="justify" vertical="top" wrapText="1"/>
    </xf>
    <xf numFmtId="164" fontId="3" fillId="34" borderId="24" xfId="42" applyNumberFormat="1" applyFont="1" applyFill="1" applyBorder="1" applyAlignment="1">
      <alignment horizontal="right" vertical="top" wrapText="1"/>
    </xf>
    <xf numFmtId="0" fontId="51" fillId="0" borderId="0" xfId="0" applyFont="1" applyBorder="1" applyAlignment="1">
      <alignment/>
    </xf>
    <xf numFmtId="0" fontId="52" fillId="0" borderId="0" xfId="0" applyFont="1" applyBorder="1" applyAlignment="1">
      <alignment horizontal="center"/>
    </xf>
    <xf numFmtId="0" fontId="52" fillId="0" borderId="0" xfId="0" applyFont="1" applyBorder="1" applyAlignment="1">
      <alignment/>
    </xf>
    <xf numFmtId="0" fontId="51" fillId="0" borderId="0" xfId="0" applyFont="1" applyFill="1" applyAlignment="1">
      <alignment vertical="top" wrapText="1"/>
    </xf>
    <xf numFmtId="0" fontId="51" fillId="0" borderId="0" xfId="0" applyFont="1" applyBorder="1" applyAlignment="1">
      <alignment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vertical="top" wrapText="1"/>
    </xf>
    <xf numFmtId="0" fontId="52" fillId="0" borderId="0" xfId="0" applyFont="1" applyFill="1" applyBorder="1" applyAlignment="1">
      <alignment vertical="top" wrapText="1"/>
    </xf>
    <xf numFmtId="0" fontId="52" fillId="0" borderId="0" xfId="0" applyFont="1" applyAlignment="1">
      <alignment horizontal="center"/>
    </xf>
    <xf numFmtId="0" fontId="51" fillId="0" borderId="0" xfId="0" applyFont="1" applyAlignment="1">
      <alignment vertical="center" wrapText="1"/>
    </xf>
    <xf numFmtId="0" fontId="52" fillId="0" borderId="0" xfId="0" applyFont="1" applyFill="1" applyAlignment="1">
      <alignment vertical="top" wrapText="1"/>
    </xf>
    <xf numFmtId="0" fontId="23" fillId="34" borderId="13" xfId="0" applyFont="1" applyFill="1" applyBorder="1" applyAlignment="1">
      <alignment horizontal="left" vertical="top" wrapText="1"/>
    </xf>
    <xf numFmtId="0" fontId="3" fillId="35" borderId="87" xfId="0" applyFont="1" applyFill="1" applyBorder="1" applyAlignment="1">
      <alignment horizontal="left" vertical="top" wrapText="1"/>
    </xf>
    <xf numFmtId="3" fontId="8" fillId="35" borderId="87" xfId="0" applyNumberFormat="1" applyFont="1" applyFill="1" applyBorder="1" applyAlignment="1">
      <alignment horizontal="center" vertical="top" wrapText="1"/>
    </xf>
    <xf numFmtId="0" fontId="8" fillId="35" borderId="87" xfId="0" applyFont="1" applyFill="1" applyBorder="1" applyAlignment="1">
      <alignment horizontal="justify" vertical="top" wrapText="1"/>
    </xf>
    <xf numFmtId="164" fontId="8" fillId="35" borderId="87" xfId="42" applyNumberFormat="1" applyFont="1" applyFill="1" applyBorder="1" applyAlignment="1">
      <alignment horizontal="justify" vertical="top" wrapText="1"/>
    </xf>
    <xf numFmtId="164" fontId="3" fillId="35" borderId="87" xfId="42" applyNumberFormat="1" applyFont="1" applyFill="1" applyBorder="1" applyAlignment="1">
      <alignment horizontal="right" vertical="top" wrapText="1"/>
    </xf>
    <xf numFmtId="0" fontId="8" fillId="35" borderId="88" xfId="0" applyFont="1" applyFill="1" applyBorder="1" applyAlignment="1">
      <alignment vertical="center" wrapText="1"/>
    </xf>
    <xf numFmtId="164" fontId="8" fillId="35" borderId="0" xfId="0" applyNumberFormat="1" applyFont="1" applyFill="1" applyAlignment="1">
      <alignment vertical="top" wrapText="1"/>
    </xf>
    <xf numFmtId="0" fontId="8" fillId="35" borderId="0" xfId="0" applyFont="1" applyFill="1" applyAlignment="1">
      <alignment vertical="top" wrapText="1"/>
    </xf>
    <xf numFmtId="0" fontId="7" fillId="35" borderId="20" xfId="0" applyFont="1" applyFill="1" applyBorder="1" applyAlignment="1">
      <alignment horizontal="left" vertical="top" wrapText="1"/>
    </xf>
    <xf numFmtId="3" fontId="3" fillId="35" borderId="20" xfId="0" applyNumberFormat="1" applyFont="1" applyFill="1" applyBorder="1" applyAlignment="1">
      <alignment horizontal="center" vertical="top" wrapText="1"/>
    </xf>
    <xf numFmtId="0" fontId="3" fillId="35" borderId="20" xfId="0" applyFont="1" applyFill="1" applyBorder="1" applyAlignment="1">
      <alignment horizontal="justify" vertical="top" wrapText="1"/>
    </xf>
    <xf numFmtId="164" fontId="8" fillId="35" borderId="20" xfId="42" applyNumberFormat="1" applyFont="1" applyFill="1" applyBorder="1" applyAlignment="1">
      <alignment horizontal="justify" vertical="top" wrapText="1"/>
    </xf>
    <xf numFmtId="0" fontId="8" fillId="35" borderId="20" xfId="0" applyFont="1" applyFill="1" applyBorder="1" applyAlignment="1">
      <alignment horizontal="justify" vertical="top" wrapText="1"/>
    </xf>
    <xf numFmtId="164" fontId="3" fillId="35" borderId="20" xfId="42" applyNumberFormat="1" applyFont="1" applyFill="1" applyBorder="1" applyAlignment="1">
      <alignment horizontal="justify" vertical="top" wrapText="1"/>
    </xf>
    <xf numFmtId="164" fontId="3" fillId="35" borderId="20" xfId="42" applyNumberFormat="1" applyFont="1" applyFill="1" applyBorder="1" applyAlignment="1">
      <alignment horizontal="right" vertical="top" wrapText="1"/>
    </xf>
    <xf numFmtId="0" fontId="3" fillId="35" borderId="21" xfId="0" applyFont="1" applyFill="1" applyBorder="1" applyAlignment="1">
      <alignment vertical="top" wrapText="1"/>
    </xf>
    <xf numFmtId="0" fontId="3" fillId="35" borderId="0" xfId="0" applyFont="1" applyFill="1" applyAlignment="1">
      <alignment vertical="top" wrapText="1"/>
    </xf>
    <xf numFmtId="164" fontId="3" fillId="35" borderId="0" xfId="0" applyNumberFormat="1" applyFont="1" applyFill="1" applyAlignment="1">
      <alignment vertical="top" wrapText="1"/>
    </xf>
    <xf numFmtId="0" fontId="3" fillId="35" borderId="64" xfId="0" applyFont="1" applyFill="1" applyBorder="1" applyAlignment="1">
      <alignment horizontal="left" vertical="top" wrapText="1"/>
    </xf>
    <xf numFmtId="3" fontId="3" fillId="35" borderId="64" xfId="0" applyNumberFormat="1" applyFont="1" applyFill="1" applyBorder="1" applyAlignment="1">
      <alignment horizontal="center" vertical="top" wrapText="1"/>
    </xf>
    <xf numFmtId="0" fontId="3" fillId="35" borderId="64" xfId="0" applyFont="1" applyFill="1" applyBorder="1" applyAlignment="1">
      <alignment horizontal="justify" vertical="top" wrapText="1"/>
    </xf>
    <xf numFmtId="164" fontId="3" fillId="35" borderId="64" xfId="42" applyNumberFormat="1" applyFont="1" applyFill="1" applyBorder="1" applyAlignment="1">
      <alignment horizontal="justify" vertical="top" wrapText="1"/>
    </xf>
    <xf numFmtId="164" fontId="3" fillId="35" borderId="64" xfId="42" applyNumberFormat="1" applyFont="1" applyFill="1" applyBorder="1" applyAlignment="1">
      <alignment horizontal="right" vertical="top" wrapText="1"/>
    </xf>
    <xf numFmtId="164" fontId="3" fillId="35" borderId="64" xfId="0" applyNumberFormat="1" applyFont="1" applyFill="1" applyBorder="1" applyAlignment="1">
      <alignment horizontal="right" vertical="top" wrapText="1"/>
    </xf>
    <xf numFmtId="0" fontId="3" fillId="35" borderId="65" xfId="0" applyFont="1" applyFill="1" applyBorder="1" applyAlignment="1">
      <alignment vertical="center" wrapText="1"/>
    </xf>
    <xf numFmtId="0" fontId="3" fillId="35" borderId="0" xfId="0" applyFont="1" applyFill="1" applyAlignment="1">
      <alignment horizontal="center" vertical="top" wrapText="1"/>
    </xf>
    <xf numFmtId="0" fontId="3" fillId="35" borderId="76" xfId="0" applyFont="1" applyFill="1" applyBorder="1" applyAlignment="1">
      <alignment vertical="top" wrapText="1"/>
    </xf>
    <xf numFmtId="0" fontId="7" fillId="35" borderId="76" xfId="0" applyFont="1" applyFill="1" applyBorder="1" applyAlignment="1">
      <alignment horizontal="center" vertical="top" wrapText="1"/>
    </xf>
    <xf numFmtId="0" fontId="3" fillId="35" borderId="89" xfId="0" applyFont="1" applyFill="1" applyBorder="1" applyAlignment="1">
      <alignment vertical="top" wrapText="1"/>
    </xf>
    <xf numFmtId="164" fontId="7" fillId="35" borderId="76" xfId="42" applyNumberFormat="1" applyFont="1" applyFill="1" applyBorder="1" applyAlignment="1">
      <alignment horizontal="justify" vertical="top" wrapText="1"/>
    </xf>
    <xf numFmtId="164" fontId="12" fillId="35" borderId="76" xfId="42" applyNumberFormat="1" applyFont="1" applyFill="1" applyBorder="1" applyAlignment="1">
      <alignment horizontal="right" vertical="top" wrapText="1"/>
    </xf>
    <xf numFmtId="164" fontId="7" fillId="35" borderId="90" xfId="0" applyNumberFormat="1" applyFont="1" applyFill="1" applyBorder="1" applyAlignment="1">
      <alignment vertical="top" wrapText="1"/>
    </xf>
    <xf numFmtId="164" fontId="0" fillId="35" borderId="20" xfId="42" applyNumberFormat="1" applyFont="1" applyFill="1" applyBorder="1" applyAlignment="1">
      <alignment horizontal="justify" vertical="top" wrapText="1"/>
    </xf>
    <xf numFmtId="0" fontId="0" fillId="35" borderId="20" xfId="0" applyFont="1" applyFill="1" applyBorder="1" applyAlignment="1">
      <alignment horizontal="justify" vertical="top" wrapText="1"/>
    </xf>
    <xf numFmtId="164" fontId="8" fillId="34" borderId="73" xfId="42" applyNumberFormat="1" applyFont="1" applyFill="1" applyBorder="1" applyAlignment="1">
      <alignment horizontal="center" vertical="center" wrapText="1"/>
    </xf>
    <xf numFmtId="0" fontId="8" fillId="34" borderId="91" xfId="0" applyFont="1" applyFill="1" applyBorder="1" applyAlignment="1">
      <alignment horizontal="center" vertical="center" wrapText="1"/>
    </xf>
    <xf numFmtId="164" fontId="8" fillId="34" borderId="0" xfId="42" applyNumberFormat="1" applyFont="1" applyFill="1" applyBorder="1" applyAlignment="1">
      <alignment horizontal="center" vertical="center" wrapText="1"/>
    </xf>
    <xf numFmtId="164" fontId="3" fillId="34" borderId="0" xfId="42" applyNumberFormat="1" applyFont="1" applyFill="1" applyBorder="1" applyAlignment="1">
      <alignment horizontal="center" vertical="center" wrapText="1"/>
    </xf>
    <xf numFmtId="0" fontId="8" fillId="34" borderId="92" xfId="0" applyFont="1" applyFill="1" applyBorder="1" applyAlignment="1">
      <alignment horizontal="center" vertical="center" wrapText="1"/>
    </xf>
    <xf numFmtId="0" fontId="3" fillId="34" borderId="13" xfId="0" applyFont="1" applyFill="1" applyBorder="1" applyAlignment="1">
      <alignment horizontal="center" vertical="center" wrapText="1"/>
    </xf>
    <xf numFmtId="164" fontId="3" fillId="34" borderId="13" xfId="42" applyNumberFormat="1"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53" xfId="0" applyFont="1" applyFill="1" applyBorder="1" applyAlignment="1">
      <alignment horizontal="center" vertical="center" wrapText="1"/>
    </xf>
    <xf numFmtId="164" fontId="3" fillId="34" borderId="55" xfId="42" applyNumberFormat="1" applyFont="1" applyFill="1" applyBorder="1" applyAlignment="1">
      <alignment horizontal="center" vertical="center" wrapText="1"/>
    </xf>
    <xf numFmtId="0" fontId="3" fillId="34" borderId="93" xfId="0" applyFont="1" applyFill="1" applyBorder="1" applyAlignment="1">
      <alignment horizontal="center" vertical="center" wrapText="1"/>
    </xf>
    <xf numFmtId="0" fontId="3" fillId="34" borderId="94" xfId="0" applyFont="1" applyFill="1" applyBorder="1" applyAlignment="1">
      <alignment horizontal="center" vertical="center" wrapText="1"/>
    </xf>
    <xf numFmtId="0" fontId="8" fillId="35" borderId="87" xfId="0" applyFont="1" applyFill="1" applyBorder="1" applyAlignment="1">
      <alignment vertical="top" wrapText="1"/>
    </xf>
    <xf numFmtId="164" fontId="3" fillId="35" borderId="87" xfId="42" applyNumberFormat="1" applyFont="1" applyFill="1" applyBorder="1" applyAlignment="1">
      <alignment vertical="top" wrapText="1"/>
    </xf>
    <xf numFmtId="0" fontId="8" fillId="35" borderId="88" xfId="0" applyFont="1" applyFill="1" applyBorder="1" applyAlignment="1">
      <alignment vertical="top" wrapText="1"/>
    </xf>
    <xf numFmtId="0" fontId="3" fillId="35" borderId="20" xfId="0" applyFont="1" applyFill="1" applyBorder="1" applyAlignment="1">
      <alignment horizontal="left" vertical="top" wrapText="1"/>
    </xf>
    <xf numFmtId="0" fontId="8" fillId="35" borderId="20" xfId="0" applyFont="1" applyFill="1" applyBorder="1" applyAlignment="1">
      <alignment horizontal="center" vertical="top" wrapText="1"/>
    </xf>
    <xf numFmtId="0" fontId="8" fillId="35" borderId="64" xfId="0" applyFont="1" applyFill="1" applyBorder="1" applyAlignment="1">
      <alignment horizontal="center" vertical="top" wrapText="1"/>
    </xf>
    <xf numFmtId="0" fontId="8" fillId="35" borderId="64" xfId="0" applyFont="1" applyFill="1" applyBorder="1" applyAlignment="1">
      <alignment horizontal="justify" vertical="top" wrapText="1"/>
    </xf>
    <xf numFmtId="0" fontId="3" fillId="35" borderId="65" xfId="0" applyFont="1" applyFill="1" applyBorder="1" applyAlignment="1">
      <alignment vertical="top" wrapText="1"/>
    </xf>
    <xf numFmtId="164" fontId="7" fillId="35" borderId="76" xfId="42" applyNumberFormat="1" applyFont="1" applyFill="1" applyBorder="1" applyAlignment="1">
      <alignment horizontal="right" vertical="top" wrapText="1"/>
    </xf>
    <xf numFmtId="164" fontId="7" fillId="35" borderId="95" xfId="42" applyNumberFormat="1" applyFont="1" applyFill="1" applyBorder="1" applyAlignment="1">
      <alignment horizontal="right" vertical="top" wrapText="1"/>
    </xf>
    <xf numFmtId="0" fontId="3" fillId="35" borderId="96" xfId="0" applyFont="1" applyFill="1" applyBorder="1" applyAlignment="1">
      <alignment vertical="top" wrapText="1"/>
    </xf>
    <xf numFmtId="0" fontId="3" fillId="35" borderId="97" xfId="0" applyFont="1" applyFill="1" applyBorder="1" applyAlignment="1">
      <alignment horizontal="right" vertical="top" wrapText="1"/>
    </xf>
    <xf numFmtId="0" fontId="3" fillId="34" borderId="75" xfId="0" applyFont="1" applyFill="1" applyBorder="1" applyAlignment="1">
      <alignment vertical="top" wrapText="1"/>
    </xf>
    <xf numFmtId="0" fontId="3" fillId="34" borderId="78" xfId="0" applyFont="1" applyFill="1" applyBorder="1" applyAlignment="1">
      <alignment horizontal="right" vertical="top" wrapText="1"/>
    </xf>
    <xf numFmtId="0" fontId="3" fillId="34" borderId="98" xfId="0" applyFont="1" applyFill="1" applyBorder="1" applyAlignment="1">
      <alignment horizontal="right" vertical="top" wrapText="1"/>
    </xf>
    <xf numFmtId="0" fontId="15" fillId="34" borderId="25" xfId="0" applyFont="1" applyFill="1" applyBorder="1" applyAlignment="1">
      <alignment vertical="top" wrapText="1"/>
    </xf>
    <xf numFmtId="0" fontId="3" fillId="34" borderId="79" xfId="0" applyFont="1" applyFill="1" applyBorder="1" applyAlignment="1">
      <alignment vertical="top" wrapText="1"/>
    </xf>
    <xf numFmtId="0" fontId="3" fillId="34" borderId="81" xfId="0" applyFont="1" applyFill="1" applyBorder="1" applyAlignment="1">
      <alignment horizontal="right" vertical="top" wrapText="1"/>
    </xf>
    <xf numFmtId="0" fontId="3" fillId="34" borderId="98" xfId="0" applyFont="1" applyFill="1" applyBorder="1" applyAlignment="1">
      <alignment vertical="top" wrapText="1"/>
    </xf>
    <xf numFmtId="0" fontId="44" fillId="35" borderId="75" xfId="0" applyFont="1" applyFill="1" applyBorder="1" applyAlignment="1">
      <alignment vertical="top" wrapText="1"/>
    </xf>
    <xf numFmtId="0" fontId="44" fillId="35" borderId="78" xfId="0" applyFont="1" applyFill="1" applyBorder="1" applyAlignment="1">
      <alignment vertical="top" wrapText="1"/>
    </xf>
    <xf numFmtId="0" fontId="23" fillId="35" borderId="25" xfId="0" applyFont="1" applyFill="1" applyBorder="1" applyAlignment="1">
      <alignment vertical="top" wrapText="1"/>
    </xf>
    <xf numFmtId="0" fontId="23" fillId="35" borderId="98" xfId="0" applyFont="1" applyFill="1" applyBorder="1" applyAlignment="1">
      <alignment vertical="top" wrapText="1"/>
    </xf>
    <xf numFmtId="0" fontId="23" fillId="35" borderId="79" xfId="0" applyFont="1" applyFill="1" applyBorder="1" applyAlignment="1">
      <alignment vertical="top" wrapText="1"/>
    </xf>
    <xf numFmtId="0" fontId="23" fillId="35" borderId="81" xfId="0" applyFont="1" applyFill="1" applyBorder="1" applyAlignment="1">
      <alignment vertical="top" wrapText="1"/>
    </xf>
    <xf numFmtId="0" fontId="8" fillId="35" borderId="75" xfId="0" applyFont="1" applyFill="1" applyBorder="1" applyAlignment="1">
      <alignment vertical="top" wrapText="1"/>
    </xf>
    <xf numFmtId="0" fontId="8" fillId="35" borderId="78" xfId="0" applyFont="1" applyFill="1" applyBorder="1" applyAlignment="1">
      <alignment vertical="top" wrapText="1"/>
    </xf>
    <xf numFmtId="0" fontId="3" fillId="35" borderId="25" xfId="0" applyFont="1" applyFill="1" applyBorder="1" applyAlignment="1">
      <alignment vertical="top" wrapText="1"/>
    </xf>
    <xf numFmtId="0" fontId="3" fillId="35" borderId="98" xfId="0" applyFont="1" applyFill="1" applyBorder="1" applyAlignment="1">
      <alignment vertical="top" wrapText="1"/>
    </xf>
    <xf numFmtId="0" fontId="3" fillId="35" borderId="79" xfId="0" applyFont="1" applyFill="1" applyBorder="1" applyAlignment="1">
      <alignment vertical="top" wrapText="1"/>
    </xf>
    <xf numFmtId="0" fontId="3" fillId="35" borderId="81" xfId="0" applyFont="1" applyFill="1" applyBorder="1" applyAlignment="1">
      <alignment vertical="top" wrapText="1"/>
    </xf>
    <xf numFmtId="0" fontId="3" fillId="34" borderId="78" xfId="0" applyFont="1" applyFill="1" applyBorder="1" applyAlignment="1">
      <alignment vertical="top" wrapText="1"/>
    </xf>
    <xf numFmtId="0" fontId="3" fillId="35" borderId="97" xfId="0" applyFont="1" applyFill="1" applyBorder="1" applyAlignment="1">
      <alignment vertical="top" wrapText="1"/>
    </xf>
    <xf numFmtId="0" fontId="3" fillId="36" borderId="0" xfId="0" applyFont="1" applyFill="1" applyBorder="1" applyAlignment="1">
      <alignment horizontal="left" vertical="top" wrapText="1"/>
    </xf>
    <xf numFmtId="3" fontId="3" fillId="36" borderId="0" xfId="0" applyNumberFormat="1" applyFont="1" applyFill="1" applyBorder="1" applyAlignment="1">
      <alignment horizontal="center" vertical="top" wrapText="1"/>
    </xf>
    <xf numFmtId="0" fontId="3" fillId="36" borderId="0" xfId="0" applyFont="1" applyFill="1" applyBorder="1" applyAlignment="1">
      <alignment horizontal="justify" vertical="top" wrapText="1"/>
    </xf>
    <xf numFmtId="164" fontId="3" fillId="36" borderId="98" xfId="42" applyNumberFormat="1" applyFont="1" applyFill="1" applyBorder="1" applyAlignment="1">
      <alignment horizontal="justify" vertical="top" wrapText="1"/>
    </xf>
    <xf numFmtId="0" fontId="3" fillId="36" borderId="0" xfId="0" applyFont="1" applyFill="1" applyBorder="1" applyAlignment="1">
      <alignment vertical="top" wrapText="1"/>
    </xf>
    <xf numFmtId="0" fontId="23" fillId="34" borderId="60" xfId="0" applyFont="1" applyFill="1" applyBorder="1" applyAlignment="1">
      <alignment horizontal="left" vertical="top" wrapText="1"/>
    </xf>
    <xf numFmtId="164" fontId="16" fillId="34" borderId="62" xfId="42" applyNumberFormat="1" applyFont="1" applyFill="1" applyBorder="1" applyAlignment="1">
      <alignment horizontal="justify" vertical="top" wrapText="1"/>
    </xf>
    <xf numFmtId="164" fontId="24" fillId="34" borderId="62" xfId="42" applyNumberFormat="1" applyFont="1" applyFill="1" applyBorder="1" applyAlignment="1">
      <alignment horizontal="justify" vertical="top" wrapText="1"/>
    </xf>
    <xf numFmtId="164" fontId="16" fillId="34" borderId="69" xfId="0" applyNumberFormat="1" applyFont="1" applyFill="1" applyBorder="1" applyAlignment="1">
      <alignment vertical="top" wrapText="1"/>
    </xf>
    <xf numFmtId="164" fontId="24" fillId="34" borderId="13" xfId="42" applyNumberFormat="1" applyFont="1" applyFill="1" applyBorder="1" applyAlignment="1">
      <alignment horizontal="justify" vertical="top" wrapText="1"/>
    </xf>
    <xf numFmtId="164" fontId="16" fillId="34" borderId="17" xfId="0" applyNumberFormat="1" applyFont="1" applyFill="1" applyBorder="1" applyAlignment="1">
      <alignment vertical="top" wrapText="1"/>
    </xf>
    <xf numFmtId="164" fontId="33" fillId="34" borderId="62" xfId="42" applyNumberFormat="1" applyFont="1" applyFill="1" applyBorder="1" applyAlignment="1">
      <alignment horizontal="justify" vertical="top" wrapText="1"/>
    </xf>
    <xf numFmtId="164" fontId="33" fillId="34" borderId="13" xfId="42" applyNumberFormat="1" applyFont="1" applyFill="1" applyBorder="1" applyAlignment="1">
      <alignment horizontal="right" vertical="top" wrapText="1"/>
    </xf>
    <xf numFmtId="164" fontId="33" fillId="34" borderId="13" xfId="42" applyNumberFormat="1" applyFont="1" applyFill="1" applyBorder="1" applyAlignment="1">
      <alignment horizontal="justify" vertical="top" wrapText="1"/>
    </xf>
    <xf numFmtId="0" fontId="23" fillId="34" borderId="50" xfId="0" applyFont="1" applyFill="1" applyBorder="1" applyAlignment="1">
      <alignment horizontal="justify" vertical="top" wrapText="1"/>
    </xf>
    <xf numFmtId="0" fontId="23" fillId="34" borderId="47" xfId="0" applyFont="1" applyFill="1" applyBorder="1" applyAlignment="1">
      <alignment horizontal="justify" vertical="top" wrapText="1"/>
    </xf>
    <xf numFmtId="0" fontId="23" fillId="34" borderId="16" xfId="0" applyFont="1" applyFill="1" applyBorder="1" applyAlignment="1">
      <alignment horizontal="left" vertical="top" wrapText="1"/>
    </xf>
    <xf numFmtId="3" fontId="23" fillId="34" borderId="50" xfId="0" applyNumberFormat="1" applyFont="1" applyFill="1" applyBorder="1" applyAlignment="1">
      <alignment horizontal="center" vertical="top" wrapText="1"/>
    </xf>
    <xf numFmtId="0" fontId="23" fillId="34" borderId="54" xfId="0" applyFont="1" applyFill="1" applyBorder="1" applyAlignment="1">
      <alignment horizontal="justify" vertical="top" wrapText="1"/>
    </xf>
    <xf numFmtId="164" fontId="23" fillId="34" borderId="50" xfId="42" applyNumberFormat="1" applyFont="1" applyFill="1" applyBorder="1" applyAlignment="1">
      <alignment horizontal="justify" vertical="top" wrapText="1"/>
    </xf>
    <xf numFmtId="164" fontId="33" fillId="34" borderId="50" xfId="42" applyNumberFormat="1" applyFont="1" applyFill="1" applyBorder="1" applyAlignment="1">
      <alignment horizontal="right" vertical="top" wrapText="1"/>
    </xf>
    <xf numFmtId="3" fontId="23" fillId="34" borderId="16" xfId="0" applyNumberFormat="1" applyFont="1" applyFill="1" applyBorder="1" applyAlignment="1">
      <alignment horizontal="center" vertical="top" wrapText="1"/>
    </xf>
    <xf numFmtId="0" fontId="23" fillId="34" borderId="16" xfId="0" applyFont="1" applyFill="1" applyBorder="1" applyAlignment="1">
      <alignment horizontal="justify" vertical="top" wrapText="1"/>
    </xf>
    <xf numFmtId="164" fontId="23" fillId="34" borderId="16" xfId="42" applyNumberFormat="1" applyFont="1" applyFill="1" applyBorder="1" applyAlignment="1">
      <alignment horizontal="justify" vertical="top" wrapText="1"/>
    </xf>
    <xf numFmtId="164" fontId="33" fillId="34" borderId="16" xfId="42" applyNumberFormat="1" applyFont="1" applyFill="1" applyBorder="1" applyAlignment="1">
      <alignment horizontal="right" vertical="top" wrapText="1"/>
    </xf>
    <xf numFmtId="164" fontId="16" fillId="34" borderId="16" xfId="42" applyNumberFormat="1" applyFont="1" applyFill="1" applyBorder="1" applyAlignment="1">
      <alignment horizontal="justify" vertical="top" wrapText="1"/>
    </xf>
    <xf numFmtId="164" fontId="24" fillId="34" borderId="16" xfId="42" applyNumberFormat="1" applyFont="1" applyFill="1" applyBorder="1" applyAlignment="1">
      <alignment horizontal="justify" vertical="top" wrapText="1"/>
    </xf>
    <xf numFmtId="164" fontId="16" fillId="34" borderId="19" xfId="0" applyNumberFormat="1" applyFont="1" applyFill="1" applyBorder="1" applyAlignment="1">
      <alignment vertical="top" wrapText="1"/>
    </xf>
    <xf numFmtId="3" fontId="23" fillId="34" borderId="48" xfId="0" applyNumberFormat="1" applyFont="1" applyFill="1" applyBorder="1" applyAlignment="1">
      <alignment horizontal="center" vertical="top" wrapText="1"/>
    </xf>
    <xf numFmtId="3" fontId="23" fillId="34" borderId="60" xfId="0" applyNumberFormat="1" applyFont="1" applyFill="1" applyBorder="1" applyAlignment="1">
      <alignment horizontal="center" vertical="top" wrapText="1"/>
    </xf>
    <xf numFmtId="0" fontId="23" fillId="34" borderId="48" xfId="0" applyFont="1" applyFill="1" applyBorder="1" applyAlignment="1">
      <alignment horizontal="justify" vertical="top" wrapText="1"/>
    </xf>
    <xf numFmtId="164" fontId="23" fillId="34" borderId="60" xfId="42" applyNumberFormat="1" applyFont="1" applyFill="1" applyBorder="1" applyAlignment="1">
      <alignment horizontal="justify" vertical="top" wrapText="1"/>
    </xf>
    <xf numFmtId="164" fontId="33" fillId="34" borderId="60" xfId="42" applyNumberFormat="1" applyFont="1" applyFill="1" applyBorder="1" applyAlignment="1">
      <alignment horizontal="right" vertical="top" wrapText="1"/>
    </xf>
    <xf numFmtId="164" fontId="16" fillId="34" borderId="60" xfId="42" applyNumberFormat="1" applyFont="1" applyFill="1" applyBorder="1" applyAlignment="1">
      <alignment horizontal="justify" vertical="top" wrapText="1"/>
    </xf>
    <xf numFmtId="164" fontId="16" fillId="34" borderId="21" xfId="0" applyNumberFormat="1" applyFont="1" applyFill="1" applyBorder="1" applyAlignment="1">
      <alignment vertical="top" wrapText="1"/>
    </xf>
    <xf numFmtId="0" fontId="7" fillId="35" borderId="99" xfId="0" applyFont="1" applyFill="1" applyBorder="1" applyAlignment="1">
      <alignment horizontal="center" vertical="top" wrapText="1"/>
    </xf>
    <xf numFmtId="0" fontId="0" fillId="34" borderId="75" xfId="0" applyFill="1" applyBorder="1" applyAlignment="1">
      <alignment/>
    </xf>
    <xf numFmtId="0" fontId="0" fillId="34" borderId="78" xfId="0" applyFill="1" applyBorder="1" applyAlignment="1">
      <alignment/>
    </xf>
    <xf numFmtId="0" fontId="0" fillId="34" borderId="98" xfId="0" applyFill="1" applyBorder="1" applyAlignment="1">
      <alignment/>
    </xf>
    <xf numFmtId="0" fontId="0" fillId="35" borderId="100" xfId="0" applyFill="1" applyBorder="1" applyAlignment="1">
      <alignment/>
    </xf>
    <xf numFmtId="0" fontId="0" fillId="35" borderId="101" xfId="0" applyFill="1" applyBorder="1" applyAlignment="1">
      <alignment/>
    </xf>
    <xf numFmtId="3" fontId="23" fillId="35" borderId="99" xfId="0" applyNumberFormat="1" applyFont="1" applyFill="1" applyBorder="1" applyAlignment="1">
      <alignment horizontal="center" vertical="top" wrapText="1"/>
    </xf>
    <xf numFmtId="3" fontId="23" fillId="35" borderId="102" xfId="0" applyNumberFormat="1" applyFont="1" applyFill="1" applyBorder="1" applyAlignment="1">
      <alignment horizontal="center" vertical="top" wrapText="1"/>
    </xf>
    <xf numFmtId="3" fontId="23" fillId="35" borderId="103" xfId="0" applyNumberFormat="1" applyFont="1" applyFill="1" applyBorder="1" applyAlignment="1">
      <alignment horizontal="center" vertical="top" wrapText="1"/>
    </xf>
    <xf numFmtId="0" fontId="23" fillId="35" borderId="102" xfId="0" applyFont="1" applyFill="1" applyBorder="1" applyAlignment="1">
      <alignment horizontal="justify" vertical="top" wrapText="1"/>
    </xf>
    <xf numFmtId="0" fontId="23" fillId="35" borderId="99" xfId="0" applyFont="1" applyFill="1" applyBorder="1" applyAlignment="1">
      <alignment horizontal="justify" vertical="top" wrapText="1"/>
    </xf>
    <xf numFmtId="0" fontId="23" fillId="35" borderId="103" xfId="0" applyFont="1" applyFill="1" applyBorder="1" applyAlignment="1">
      <alignment horizontal="justify" vertical="top" wrapText="1"/>
    </xf>
    <xf numFmtId="164" fontId="23" fillId="35" borderId="103" xfId="42" applyNumberFormat="1" applyFont="1" applyFill="1" applyBorder="1" applyAlignment="1">
      <alignment horizontal="justify" vertical="top" wrapText="1"/>
    </xf>
    <xf numFmtId="164" fontId="31" fillId="35" borderId="103" xfId="42" applyNumberFormat="1" applyFont="1" applyFill="1" applyBorder="1" applyAlignment="1">
      <alignment horizontal="right" vertical="top" wrapText="1"/>
    </xf>
    <xf numFmtId="164" fontId="31" fillId="35" borderId="104" xfId="42" applyNumberFormat="1" applyFont="1" applyFill="1" applyBorder="1" applyAlignment="1">
      <alignment horizontal="right" vertical="top" wrapText="1"/>
    </xf>
    <xf numFmtId="164" fontId="24" fillId="34" borderId="20" xfId="42" applyNumberFormat="1" applyFont="1" applyFill="1" applyBorder="1" applyAlignment="1">
      <alignment horizontal="justify" vertical="top" wrapText="1"/>
    </xf>
    <xf numFmtId="164" fontId="33" fillId="34" borderId="105" xfId="42" applyNumberFormat="1" applyFont="1" applyFill="1" applyBorder="1" applyAlignment="1">
      <alignment horizontal="right" vertical="top" wrapText="1"/>
    </xf>
    <xf numFmtId="164" fontId="16" fillId="34" borderId="65" xfId="0" applyNumberFormat="1" applyFont="1" applyFill="1" applyBorder="1" applyAlignment="1">
      <alignment vertical="top" wrapText="1"/>
    </xf>
    <xf numFmtId="0" fontId="0" fillId="35" borderId="75" xfId="0" applyFill="1" applyBorder="1" applyAlignment="1">
      <alignment/>
    </xf>
    <xf numFmtId="0" fontId="0" fillId="35" borderId="78" xfId="0" applyFill="1" applyBorder="1" applyAlignment="1">
      <alignment/>
    </xf>
    <xf numFmtId="0" fontId="16" fillId="35" borderId="87" xfId="0" applyFont="1" applyFill="1" applyBorder="1" applyAlignment="1">
      <alignment horizontal="left" vertical="top" wrapText="1"/>
    </xf>
    <xf numFmtId="3" fontId="0" fillId="35" borderId="87" xfId="0" applyNumberFormat="1" applyFont="1" applyFill="1" applyBorder="1" applyAlignment="1">
      <alignment horizontal="center" vertical="top" wrapText="1"/>
    </xf>
    <xf numFmtId="0" fontId="0" fillId="35" borderId="87" xfId="0" applyFont="1" applyFill="1" applyBorder="1" applyAlignment="1">
      <alignment horizontal="justify" vertical="top" wrapText="1"/>
    </xf>
    <xf numFmtId="164" fontId="0" fillId="35" borderId="87" xfId="42" applyNumberFormat="1" applyFont="1" applyFill="1" applyBorder="1" applyAlignment="1">
      <alignment horizontal="justify" vertical="top" wrapText="1"/>
    </xf>
    <xf numFmtId="164" fontId="16" fillId="35" borderId="87" xfId="42" applyNumberFormat="1" applyFont="1" applyFill="1" applyBorder="1" applyAlignment="1">
      <alignment horizontal="justify" vertical="top" wrapText="1"/>
    </xf>
    <xf numFmtId="164" fontId="16" fillId="35" borderId="87" xfId="0" applyNumberFormat="1" applyFont="1" applyFill="1" applyBorder="1" applyAlignment="1">
      <alignment vertical="top" wrapText="1"/>
    </xf>
    <xf numFmtId="0" fontId="24" fillId="35" borderId="88" xfId="0" applyFont="1" applyFill="1" applyBorder="1" applyAlignment="1">
      <alignment vertical="center" wrapText="1"/>
    </xf>
    <xf numFmtId="0" fontId="0" fillId="35" borderId="25" xfId="0" applyFill="1" applyBorder="1" applyAlignment="1">
      <alignment/>
    </xf>
    <xf numFmtId="0" fontId="0" fillId="35" borderId="98" xfId="0" applyFill="1" applyBorder="1" applyAlignment="1">
      <alignment/>
    </xf>
    <xf numFmtId="0" fontId="31" fillId="35" borderId="20" xfId="0" applyFont="1" applyFill="1" applyBorder="1" applyAlignment="1">
      <alignment horizontal="left" vertical="top" wrapText="1"/>
    </xf>
    <xf numFmtId="3" fontId="0" fillId="35" borderId="20" xfId="0" applyNumberFormat="1" applyFont="1" applyFill="1" applyBorder="1" applyAlignment="1">
      <alignment horizontal="center" vertical="top" wrapText="1"/>
    </xf>
    <xf numFmtId="164" fontId="16" fillId="35" borderId="20" xfId="42" applyNumberFormat="1" applyFont="1" applyFill="1" applyBorder="1" applyAlignment="1">
      <alignment horizontal="justify" vertical="top" wrapText="1"/>
    </xf>
    <xf numFmtId="164" fontId="16" fillId="35" borderId="20" xfId="0" applyNumberFormat="1" applyFont="1" applyFill="1" applyBorder="1" applyAlignment="1">
      <alignment vertical="top" wrapText="1"/>
    </xf>
    <xf numFmtId="0" fontId="16" fillId="35" borderId="21" xfId="0" applyFont="1" applyFill="1" applyBorder="1" applyAlignment="1">
      <alignment vertical="center" wrapText="1"/>
    </xf>
    <xf numFmtId="164" fontId="46" fillId="0" borderId="0" xfId="42" applyNumberFormat="1" applyFont="1" applyBorder="1" applyAlignment="1">
      <alignment horizontal="justify" vertical="top" wrapText="1"/>
    </xf>
    <xf numFmtId="164" fontId="46" fillId="0" borderId="0" xfId="0" applyNumberFormat="1" applyFont="1" applyBorder="1" applyAlignment="1">
      <alignment vertical="center" wrapText="1"/>
    </xf>
    <xf numFmtId="0" fontId="16" fillId="34" borderId="13" xfId="0" applyFont="1" applyFill="1" applyBorder="1" applyAlignment="1">
      <alignment horizontal="center" vertical="center" wrapText="1"/>
    </xf>
    <xf numFmtId="164" fontId="16" fillId="34" borderId="13" xfId="42" applyNumberFormat="1"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0" fillId="34" borderId="85" xfId="0" applyFont="1" applyFill="1" applyBorder="1" applyAlignment="1">
      <alignment/>
    </xf>
    <xf numFmtId="0" fontId="23" fillId="34" borderId="53" xfId="0" applyFont="1" applyFill="1" applyBorder="1" applyAlignment="1">
      <alignment horizontal="center" vertical="center" wrapText="1"/>
    </xf>
    <xf numFmtId="0" fontId="23" fillId="34" borderId="105" xfId="0" applyFont="1" applyFill="1" applyBorder="1" applyAlignment="1">
      <alignment horizontal="left" vertical="top" wrapText="1"/>
    </xf>
    <xf numFmtId="3" fontId="23" fillId="34" borderId="64" xfId="0" applyNumberFormat="1" applyFont="1" applyFill="1" applyBorder="1" applyAlignment="1">
      <alignment horizontal="center" vertical="top" wrapText="1"/>
    </xf>
    <xf numFmtId="3" fontId="23" fillId="34" borderId="106" xfId="0" applyNumberFormat="1" applyFont="1" applyFill="1" applyBorder="1" applyAlignment="1">
      <alignment horizontal="center" vertical="top" wrapText="1"/>
    </xf>
    <xf numFmtId="3" fontId="23" fillId="34" borderId="105" xfId="0" applyNumberFormat="1" applyFont="1" applyFill="1" applyBorder="1" applyAlignment="1">
      <alignment horizontal="center" vertical="top" wrapText="1"/>
    </xf>
    <xf numFmtId="0" fontId="23" fillId="34" borderId="106" xfId="0" applyFont="1" applyFill="1" applyBorder="1" applyAlignment="1">
      <alignment horizontal="justify" vertical="top" wrapText="1"/>
    </xf>
    <xf numFmtId="0" fontId="23" fillId="34" borderId="64" xfId="0" applyFont="1" applyFill="1" applyBorder="1" applyAlignment="1">
      <alignment horizontal="justify" vertical="top" wrapText="1"/>
    </xf>
    <xf numFmtId="0" fontId="23" fillId="34" borderId="105" xfId="0" applyFont="1" applyFill="1" applyBorder="1" applyAlignment="1">
      <alignment horizontal="justify" vertical="top" wrapText="1"/>
    </xf>
    <xf numFmtId="164" fontId="23" fillId="34" borderId="105" xfId="42" applyNumberFormat="1" applyFont="1" applyFill="1" applyBorder="1" applyAlignment="1">
      <alignment horizontal="justify" vertical="top" wrapText="1"/>
    </xf>
    <xf numFmtId="0" fontId="9" fillId="0" borderId="0" xfId="0" applyFont="1" applyFill="1" applyBorder="1" applyAlignment="1">
      <alignment horizontal="left" vertical="top" wrapText="1"/>
    </xf>
    <xf numFmtId="0" fontId="8" fillId="0" borderId="27" xfId="0" applyFont="1" applyFill="1" applyBorder="1" applyAlignment="1">
      <alignment horizontal="center" vertical="top" wrapText="1"/>
    </xf>
    <xf numFmtId="3" fontId="8" fillId="0" borderId="27" xfId="0" applyNumberFormat="1" applyFont="1" applyFill="1" applyBorder="1" applyAlignment="1">
      <alignment vertical="top" wrapText="1"/>
    </xf>
    <xf numFmtId="164" fontId="3" fillId="0" borderId="27" xfId="42" applyNumberFormat="1" applyFont="1" applyFill="1" applyBorder="1" applyAlignment="1">
      <alignment horizontal="center" vertical="top"/>
    </xf>
    <xf numFmtId="0" fontId="4" fillId="0" borderId="13" xfId="0" applyNumberFormat="1" applyFont="1" applyFill="1" applyBorder="1" applyAlignment="1">
      <alignment horizontal="left" vertical="top" wrapText="1"/>
    </xf>
    <xf numFmtId="3" fontId="3" fillId="0" borderId="13" xfId="42" applyNumberFormat="1" applyFont="1" applyFill="1" applyBorder="1" applyAlignment="1">
      <alignment vertical="top" wrapText="1"/>
    </xf>
    <xf numFmtId="0" fontId="4" fillId="0" borderId="13" xfId="0" applyNumberFormat="1" applyFont="1" applyFill="1" applyBorder="1" applyAlignment="1">
      <alignment vertical="top" wrapText="1"/>
    </xf>
    <xf numFmtId="164" fontId="8" fillId="0" borderId="15" xfId="42" applyNumberFormat="1" applyFont="1" applyBorder="1" applyAlignment="1">
      <alignment horizontal="justify" vertical="top" wrapText="1"/>
    </xf>
    <xf numFmtId="164" fontId="3" fillId="0" borderId="15" xfId="42" applyNumberFormat="1" applyFont="1" applyFill="1" applyBorder="1" applyAlignment="1">
      <alignment horizontal="justify" vertical="top" wrapText="1"/>
    </xf>
    <xf numFmtId="0" fontId="8" fillId="0" borderId="17" xfId="0" applyFont="1" applyFill="1" applyBorder="1" applyAlignment="1">
      <alignment vertical="center" wrapText="1"/>
    </xf>
    <xf numFmtId="0" fontId="3" fillId="33" borderId="15" xfId="0" applyFont="1" applyFill="1" applyBorder="1" applyAlignment="1">
      <alignment vertical="top" wrapText="1"/>
    </xf>
    <xf numFmtId="0" fontId="8" fillId="0" borderId="40" xfId="0" applyFont="1" applyFill="1" applyBorder="1" applyAlignment="1">
      <alignment vertical="top" wrapText="1"/>
    </xf>
    <xf numFmtId="0" fontId="3" fillId="0" borderId="47" xfId="0" applyFont="1" applyFill="1" applyBorder="1" applyAlignment="1">
      <alignment horizontal="justify" vertical="top" wrapText="1"/>
    </xf>
    <xf numFmtId="0" fontId="7" fillId="0" borderId="13" xfId="0" applyFont="1" applyFill="1" applyBorder="1" applyAlignment="1" quotePrefix="1">
      <alignment horizontal="left" vertical="top" wrapText="1"/>
    </xf>
    <xf numFmtId="0" fontId="8" fillId="0" borderId="107" xfId="0" applyFont="1" applyBorder="1" applyAlignment="1">
      <alignment/>
    </xf>
    <xf numFmtId="0" fontId="17" fillId="0" borderId="16"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4" fillId="0" borderId="16" xfId="0" applyNumberFormat="1" applyFont="1" applyFill="1" applyBorder="1" applyAlignment="1">
      <alignment horizontal="left" vertical="top" wrapText="1"/>
    </xf>
    <xf numFmtId="0" fontId="21" fillId="0" borderId="13" xfId="0" applyNumberFormat="1" applyFont="1" applyFill="1" applyBorder="1" applyAlignment="1">
      <alignment horizontal="left" vertical="top" wrapText="1"/>
    </xf>
    <xf numFmtId="0" fontId="8" fillId="0" borderId="108" xfId="0" applyFont="1" applyFill="1" applyBorder="1" applyAlignment="1">
      <alignment horizontal="left" vertical="top" wrapText="1"/>
    </xf>
    <xf numFmtId="0" fontId="17" fillId="0" borderId="29" xfId="0" applyFont="1" applyFill="1" applyBorder="1" applyAlignment="1">
      <alignment vertical="top" wrapText="1"/>
    </xf>
    <xf numFmtId="0" fontId="14" fillId="0" borderId="29" xfId="0" applyNumberFormat="1" applyFont="1" applyFill="1" applyBorder="1" applyAlignment="1">
      <alignment horizontal="left" vertical="top" wrapText="1"/>
    </xf>
    <xf numFmtId="0" fontId="54" fillId="0" borderId="16" xfId="0" applyFont="1" applyFill="1" applyBorder="1" applyAlignment="1">
      <alignment horizontal="left" vertical="top" wrapText="1"/>
    </xf>
    <xf numFmtId="0" fontId="17" fillId="0" borderId="16" xfId="0" applyFont="1" applyFill="1" applyBorder="1" applyAlignment="1">
      <alignment horizontal="left" vertical="top" wrapText="1"/>
    </xf>
    <xf numFmtId="0" fontId="8" fillId="0" borderId="54" xfId="0" applyFont="1" applyFill="1" applyBorder="1" applyAlignment="1">
      <alignment horizontal="left" vertical="top" wrapText="1"/>
    </xf>
    <xf numFmtId="0" fontId="3" fillId="0" borderId="15" xfId="0" applyFont="1" applyFill="1" applyBorder="1" applyAlignment="1">
      <alignment horizontal="justify" vertical="top" wrapText="1"/>
    </xf>
    <xf numFmtId="0" fontId="48" fillId="0" borderId="16" xfId="0" applyFont="1" applyFill="1" applyBorder="1" applyAlignment="1">
      <alignment horizontal="left" vertical="top" wrapText="1"/>
    </xf>
    <xf numFmtId="0" fontId="14" fillId="0" borderId="13" xfId="0" applyNumberFormat="1" applyFont="1" applyFill="1" applyBorder="1" applyAlignment="1">
      <alignment vertical="top" wrapText="1"/>
    </xf>
    <xf numFmtId="0" fontId="8" fillId="0" borderId="15" xfId="0" applyFont="1" applyFill="1" applyBorder="1" applyAlignment="1">
      <alignment horizontal="left" vertical="top" wrapText="1"/>
    </xf>
    <xf numFmtId="0" fontId="3" fillId="0" borderId="12" xfId="0" applyFont="1" applyFill="1" applyBorder="1" applyAlignment="1">
      <alignment vertical="top"/>
    </xf>
    <xf numFmtId="0" fontId="8" fillId="0" borderId="29" xfId="0" applyFont="1" applyFill="1" applyBorder="1" applyAlignment="1">
      <alignment vertical="top" wrapText="1"/>
    </xf>
    <xf numFmtId="0" fontId="3" fillId="0" borderId="29" xfId="56" applyFont="1" applyFill="1" applyBorder="1" applyAlignment="1">
      <alignment vertical="top" wrapText="1"/>
      <protection/>
    </xf>
    <xf numFmtId="164" fontId="3" fillId="0" borderId="29" xfId="42" applyNumberFormat="1" applyFont="1" applyFill="1" applyBorder="1" applyAlignment="1">
      <alignment vertical="top" wrapText="1"/>
    </xf>
    <xf numFmtId="3" fontId="3" fillId="0" borderId="29" xfId="0" applyNumberFormat="1" applyFont="1" applyFill="1" applyBorder="1" applyAlignment="1">
      <alignment vertical="top"/>
    </xf>
    <xf numFmtId="0" fontId="17" fillId="0" borderId="71" xfId="0" applyFont="1" applyFill="1" applyBorder="1" applyAlignment="1">
      <alignment vertical="top" wrapText="1"/>
    </xf>
    <xf numFmtId="0" fontId="8" fillId="0" borderId="27" xfId="0" applyFont="1" applyFill="1" applyBorder="1" applyAlignment="1">
      <alignment vertical="top" wrapText="1"/>
    </xf>
    <xf numFmtId="164" fontId="3" fillId="0" borderId="27" xfId="42" applyNumberFormat="1" applyFont="1" applyFill="1" applyBorder="1" applyAlignment="1">
      <alignment vertical="top" wrapText="1"/>
    </xf>
    <xf numFmtId="0" fontId="3" fillId="0" borderId="12" xfId="0" applyFont="1" applyFill="1" applyBorder="1" applyAlignment="1">
      <alignment vertical="top" wrapText="1"/>
    </xf>
    <xf numFmtId="0" fontId="17" fillId="0" borderId="27" xfId="0" applyFont="1" applyFill="1" applyBorder="1" applyAlignment="1">
      <alignment vertical="top" wrapText="1"/>
    </xf>
    <xf numFmtId="3" fontId="8" fillId="0" borderId="27" xfId="0" applyNumberFormat="1" applyFont="1" applyFill="1" applyBorder="1" applyAlignment="1">
      <alignment horizontal="center" vertical="top" wrapText="1"/>
    </xf>
    <xf numFmtId="0" fontId="4" fillId="0" borderId="15" xfId="0" applyNumberFormat="1" applyFont="1" applyFill="1" applyBorder="1" applyAlignment="1">
      <alignment vertical="top" wrapText="1"/>
    </xf>
    <xf numFmtId="164" fontId="3" fillId="0" borderId="47" xfId="42" applyNumberFormat="1" applyFont="1" applyFill="1" applyBorder="1" applyAlignment="1">
      <alignment horizontal="justify" vertical="top" wrapText="1"/>
    </xf>
    <xf numFmtId="0" fontId="8" fillId="0" borderId="27" xfId="0" applyNumberFormat="1"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7" xfId="0" applyFont="1" applyFill="1" applyBorder="1" applyAlignment="1" quotePrefix="1">
      <alignment horizontal="justify" vertical="top" wrapText="1"/>
    </xf>
    <xf numFmtId="0" fontId="8" fillId="0" borderId="27" xfId="0" applyFont="1" applyFill="1" applyBorder="1" applyAlignment="1">
      <alignment horizontal="justify" vertical="top" wrapText="1"/>
    </xf>
    <xf numFmtId="164" fontId="3" fillId="0" borderId="27" xfId="42" applyNumberFormat="1" applyFont="1" applyFill="1" applyBorder="1" applyAlignment="1">
      <alignment horizontal="justify" vertical="top" wrapText="1"/>
    </xf>
    <xf numFmtId="0" fontId="8" fillId="0" borderId="109" xfId="0" applyFont="1" applyFill="1" applyBorder="1" applyAlignment="1">
      <alignment horizontal="left" vertical="top" wrapText="1"/>
    </xf>
    <xf numFmtId="0" fontId="8" fillId="0" borderId="66" xfId="0" applyFont="1" applyFill="1" applyBorder="1" applyAlignment="1">
      <alignment horizontal="center" vertical="top" wrapText="1"/>
    </xf>
    <xf numFmtId="3" fontId="3" fillId="34" borderId="29" xfId="0" applyNumberFormat="1" applyFont="1" applyFill="1" applyBorder="1" applyAlignment="1">
      <alignment horizontal="center" vertical="top" wrapText="1"/>
    </xf>
    <xf numFmtId="0" fontId="3" fillId="34" borderId="29" xfId="0" applyFont="1" applyFill="1" applyBorder="1" applyAlignment="1">
      <alignment horizontal="justify" vertical="top" wrapText="1"/>
    </xf>
    <xf numFmtId="164" fontId="3" fillId="34" borderId="29" xfId="42" applyNumberFormat="1" applyFont="1" applyFill="1" applyBorder="1" applyAlignment="1">
      <alignment horizontal="justify" vertical="top" wrapText="1"/>
    </xf>
    <xf numFmtId="164" fontId="3" fillId="34" borderId="29" xfId="42" applyNumberFormat="1" applyFont="1" applyFill="1" applyBorder="1" applyAlignment="1">
      <alignment horizontal="right" vertical="top" wrapText="1"/>
    </xf>
    <xf numFmtId="0" fontId="14" fillId="0" borderId="15" xfId="0" applyFont="1" applyBorder="1" applyAlignment="1">
      <alignment horizontal="left" vertical="top" wrapText="1"/>
    </xf>
    <xf numFmtId="0" fontId="8" fillId="0" borderId="15" xfId="0" applyFont="1" applyFill="1" applyBorder="1" applyAlignment="1">
      <alignment vertical="top" wrapText="1"/>
    </xf>
    <xf numFmtId="0" fontId="8" fillId="0" borderId="110" xfId="0" applyFont="1" applyBorder="1" applyAlignment="1">
      <alignment vertical="top" wrapText="1"/>
    </xf>
    <xf numFmtId="0" fontId="11" fillId="0" borderId="15" xfId="0" applyFont="1" applyBorder="1" applyAlignment="1">
      <alignment horizontal="center" vertical="top"/>
    </xf>
    <xf numFmtId="0" fontId="11" fillId="0" borderId="15" xfId="0" applyFont="1" applyFill="1" applyBorder="1" applyAlignment="1">
      <alignment horizontal="center" vertical="top"/>
    </xf>
    <xf numFmtId="3" fontId="8" fillId="0" borderId="15" xfId="0" applyNumberFormat="1" applyFont="1" applyFill="1" applyBorder="1" applyAlignment="1">
      <alignment horizontal="center" vertical="top"/>
    </xf>
    <xf numFmtId="0" fontId="8" fillId="0" borderId="15" xfId="0" applyFont="1" applyBorder="1" applyAlignment="1">
      <alignment horizontal="center" vertical="top"/>
    </xf>
    <xf numFmtId="3" fontId="8" fillId="0" borderId="15" xfId="0" applyNumberFormat="1" applyFont="1" applyBorder="1" applyAlignment="1">
      <alignment vertical="top"/>
    </xf>
    <xf numFmtId="0" fontId="8" fillId="0" borderId="13" xfId="56" applyFont="1" applyBorder="1" applyAlignment="1">
      <alignment vertical="top" wrapText="1"/>
      <protection/>
    </xf>
    <xf numFmtId="3" fontId="3" fillId="0" borderId="13" xfId="0" applyNumberFormat="1" applyFont="1" applyFill="1" applyBorder="1" applyAlignment="1">
      <alignment vertical="top" wrapText="1"/>
    </xf>
    <xf numFmtId="0" fontId="17" fillId="0" borderId="13" xfId="0" applyFont="1" applyBorder="1" applyAlignment="1">
      <alignment vertical="top" wrapText="1"/>
    </xf>
    <xf numFmtId="164" fontId="3" fillId="0" borderId="13" xfId="42" applyNumberFormat="1" applyFont="1" applyFill="1" applyBorder="1" applyAlignment="1">
      <alignment horizontal="center" vertical="top" wrapText="1"/>
    </xf>
    <xf numFmtId="0" fontId="8" fillId="0" borderId="111" xfId="0" applyFont="1" applyBorder="1" applyAlignment="1">
      <alignment vertical="top" wrapText="1"/>
    </xf>
    <xf numFmtId="0" fontId="8" fillId="0" borderId="49" xfId="0" applyFont="1" applyBorder="1" applyAlignment="1">
      <alignment vertical="top" wrapText="1"/>
    </xf>
    <xf numFmtId="3" fontId="8" fillId="0" borderId="13" xfId="42" applyNumberFormat="1" applyFont="1" applyBorder="1" applyAlignment="1">
      <alignment vertical="top" wrapText="1"/>
    </xf>
    <xf numFmtId="3" fontId="3" fillId="0" borderId="17" xfId="0" applyNumberFormat="1" applyFont="1" applyFill="1" applyBorder="1" applyAlignment="1">
      <alignment vertical="top" wrapText="1"/>
    </xf>
    <xf numFmtId="3" fontId="8" fillId="0" borderId="17" xfId="0" applyNumberFormat="1" applyFont="1" applyFill="1" applyBorder="1" applyAlignment="1">
      <alignment vertical="top" wrapText="1"/>
    </xf>
    <xf numFmtId="164" fontId="8" fillId="0" borderId="17" xfId="0" applyNumberFormat="1" applyFont="1" applyBorder="1" applyAlignment="1">
      <alignment vertical="center" wrapText="1"/>
    </xf>
    <xf numFmtId="164" fontId="8" fillId="0" borderId="49" xfId="0" applyNumberFormat="1" applyFont="1" applyBorder="1" applyAlignment="1">
      <alignment vertical="center" wrapText="1"/>
    </xf>
    <xf numFmtId="3" fontId="8" fillId="0" borderId="15" xfId="0" applyNumberFormat="1" applyFont="1" applyBorder="1" applyAlignment="1">
      <alignment horizontal="center" vertical="top" wrapText="1"/>
    </xf>
    <xf numFmtId="3" fontId="3" fillId="0" borderId="13" xfId="0" applyNumberFormat="1" applyFont="1" applyFill="1" applyBorder="1" applyAlignment="1">
      <alignment vertical="top"/>
    </xf>
    <xf numFmtId="164" fontId="8" fillId="0" borderId="17" xfId="0" applyNumberFormat="1" applyFont="1" applyBorder="1" applyAlignment="1">
      <alignment vertical="top" wrapText="1"/>
    </xf>
    <xf numFmtId="164" fontId="8" fillId="0" borderId="49" xfId="0" applyNumberFormat="1" applyFont="1" applyBorder="1" applyAlignment="1">
      <alignment vertical="top" wrapText="1"/>
    </xf>
    <xf numFmtId="0" fontId="8" fillId="0" borderId="13" xfId="56" applyFont="1" applyFill="1" applyBorder="1" applyAlignment="1">
      <alignment vertical="top" wrapText="1"/>
      <protection/>
    </xf>
    <xf numFmtId="0" fontId="8" fillId="0" borderId="13" xfId="0" applyFont="1" applyBorder="1" applyAlignment="1">
      <alignment vertical="top"/>
    </xf>
    <xf numFmtId="0" fontId="8" fillId="0" borderId="49" xfId="0" applyFont="1" applyBorder="1" applyAlignment="1">
      <alignment vertical="center" wrapText="1"/>
    </xf>
    <xf numFmtId="0" fontId="8" fillId="0" borderId="112" xfId="0" applyFont="1" applyBorder="1" applyAlignment="1">
      <alignment/>
    </xf>
    <xf numFmtId="0" fontId="9" fillId="0" borderId="13" xfId="0" applyNumberFormat="1" applyFont="1" applyFill="1" applyBorder="1" applyAlignment="1">
      <alignment vertical="top" wrapText="1"/>
    </xf>
    <xf numFmtId="0" fontId="8" fillId="0" borderId="15" xfId="0" applyFont="1" applyBorder="1" applyAlignment="1">
      <alignment vertical="top"/>
    </xf>
    <xf numFmtId="0" fontId="8" fillId="0" borderId="49" xfId="0" applyFont="1" applyBorder="1" applyAlignment="1">
      <alignment vertical="top"/>
    </xf>
    <xf numFmtId="0" fontId="8" fillId="0" borderId="13" xfId="0" applyFont="1" applyFill="1" applyBorder="1" applyAlignment="1">
      <alignment horizontal="center" vertical="top"/>
    </xf>
    <xf numFmtId="3" fontId="8" fillId="0" borderId="13" xfId="0" applyNumberFormat="1" applyFont="1" applyFill="1" applyBorder="1" applyAlignment="1">
      <alignment horizontal="center" vertical="top"/>
    </xf>
    <xf numFmtId="0" fontId="10" fillId="0" borderId="13" xfId="0" applyFont="1" applyFill="1" applyBorder="1" applyAlignment="1">
      <alignment horizontal="center" vertical="top"/>
    </xf>
    <xf numFmtId="0" fontId="11" fillId="0" borderId="13" xfId="0" applyFont="1" applyFill="1" applyBorder="1" applyAlignment="1">
      <alignment horizontal="center" vertical="top"/>
    </xf>
    <xf numFmtId="0" fontId="11" fillId="0" borderId="13" xfId="0" applyFont="1" applyFill="1" applyBorder="1" applyAlignment="1">
      <alignment vertical="top"/>
    </xf>
    <xf numFmtId="3" fontId="8" fillId="0" borderId="13" xfId="0" applyNumberFormat="1" applyFont="1" applyFill="1" applyBorder="1" applyAlignment="1">
      <alignment vertical="top"/>
    </xf>
    <xf numFmtId="0" fontId="8" fillId="0" borderId="13" xfId="0" applyNumberFormat="1" applyFont="1" applyFill="1" applyBorder="1" applyAlignment="1">
      <alignment vertical="top" wrapText="1"/>
    </xf>
    <xf numFmtId="0" fontId="3" fillId="0" borderId="17" xfId="0" applyFont="1" applyFill="1" applyBorder="1" applyAlignment="1">
      <alignment vertical="top"/>
    </xf>
    <xf numFmtId="0" fontId="8" fillId="0" borderId="49" xfId="0" applyFont="1" applyFill="1" applyBorder="1" applyAlignment="1">
      <alignment vertical="top" wrapText="1"/>
    </xf>
    <xf numFmtId="0" fontId="8" fillId="0" borderId="17" xfId="0" applyFont="1" applyFill="1" applyBorder="1" applyAlignment="1">
      <alignment vertical="top"/>
    </xf>
    <xf numFmtId="164" fontId="8" fillId="0" borderId="17" xfId="0" applyNumberFormat="1" applyFont="1" applyFill="1" applyBorder="1" applyAlignment="1">
      <alignment vertical="center" wrapText="1"/>
    </xf>
    <xf numFmtId="164" fontId="3" fillId="0" borderId="49" xfId="0" applyNumberFormat="1" applyFont="1" applyFill="1" applyBorder="1" applyAlignment="1">
      <alignment vertical="top" wrapText="1"/>
    </xf>
    <xf numFmtId="0" fontId="3" fillId="0" borderId="49" xfId="0" applyFont="1" applyFill="1" applyBorder="1" applyAlignment="1">
      <alignment vertical="top" wrapText="1"/>
    </xf>
    <xf numFmtId="0" fontId="8" fillId="0" borderId="49" xfId="0" applyFont="1" applyFill="1" applyBorder="1" applyAlignment="1">
      <alignment vertical="center" wrapText="1"/>
    </xf>
    <xf numFmtId="0" fontId="17" fillId="0" borderId="13" xfId="0" applyFont="1" applyBorder="1" applyAlignment="1">
      <alignment vertical="top"/>
    </xf>
    <xf numFmtId="164" fontId="8" fillId="0" borderId="13" xfId="42" applyNumberFormat="1" applyFont="1" applyFill="1" applyBorder="1" applyAlignment="1">
      <alignment vertical="top"/>
    </xf>
    <xf numFmtId="0" fontId="8" fillId="0" borderId="98" xfId="0" applyFont="1" applyBorder="1" applyAlignment="1">
      <alignment/>
    </xf>
    <xf numFmtId="164" fontId="8" fillId="0" borderId="49" xfId="0" applyNumberFormat="1" applyFont="1" applyFill="1" applyBorder="1" applyAlignment="1">
      <alignment vertical="center" wrapText="1"/>
    </xf>
    <xf numFmtId="0" fontId="8" fillId="0" borderId="17" xfId="0" applyFont="1" applyBorder="1" applyAlignment="1">
      <alignment vertical="center" wrapText="1"/>
    </xf>
    <xf numFmtId="164" fontId="8" fillId="0" borderId="49" xfId="42" applyNumberFormat="1" applyFont="1" applyFill="1" applyBorder="1" applyAlignment="1">
      <alignment vertical="top" wrapText="1"/>
    </xf>
    <xf numFmtId="164" fontId="8" fillId="0" borderId="17" xfId="42" applyNumberFormat="1" applyFont="1" applyFill="1" applyBorder="1" applyAlignment="1">
      <alignment vertical="top" wrapText="1"/>
    </xf>
    <xf numFmtId="0" fontId="8" fillId="0" borderId="67" xfId="0" applyFont="1" applyBorder="1" applyAlignment="1">
      <alignment vertical="top"/>
    </xf>
    <xf numFmtId="0" fontId="8" fillId="0" borderId="67" xfId="0" applyFont="1" applyBorder="1" applyAlignment="1">
      <alignment horizontal="center" vertical="top" wrapText="1"/>
    </xf>
    <xf numFmtId="0" fontId="8" fillId="0" borderId="81" xfId="0" applyFont="1" applyBorder="1" applyAlignment="1">
      <alignment horizontal="center" vertical="top" wrapText="1"/>
    </xf>
    <xf numFmtId="0" fontId="3" fillId="0" borderId="67" xfId="0" applyFont="1" applyBorder="1" applyAlignment="1">
      <alignment vertical="top" wrapText="1"/>
    </xf>
    <xf numFmtId="0" fontId="3" fillId="0" borderId="67" xfId="0" applyFont="1" applyFill="1" applyBorder="1" applyAlignment="1">
      <alignment vertical="top" wrapText="1"/>
    </xf>
    <xf numFmtId="164" fontId="8" fillId="0" borderId="67" xfId="42" applyNumberFormat="1" applyFont="1" applyBorder="1" applyAlignment="1">
      <alignment vertical="top" wrapText="1"/>
    </xf>
    <xf numFmtId="0" fontId="8" fillId="0" borderId="113" xfId="0" applyFont="1" applyFill="1" applyBorder="1" applyAlignment="1">
      <alignment vertical="top" wrapText="1"/>
    </xf>
    <xf numFmtId="3" fontId="8" fillId="0" borderId="12" xfId="0" applyNumberFormat="1" applyFont="1" applyFill="1" applyBorder="1" applyAlignment="1">
      <alignment horizontal="center" vertical="top" wrapText="1"/>
    </xf>
    <xf numFmtId="0" fontId="8" fillId="0" borderId="12" xfId="0" applyFont="1" applyBorder="1" applyAlignment="1">
      <alignment horizontal="justify" vertical="top" wrapText="1"/>
    </xf>
    <xf numFmtId="0" fontId="3" fillId="0" borderId="12" xfId="0" applyFont="1" applyBorder="1" applyAlignment="1">
      <alignment horizontal="justify" vertical="top" wrapText="1"/>
    </xf>
    <xf numFmtId="164" fontId="8" fillId="0" borderId="12" xfId="42" applyNumberFormat="1" applyFont="1" applyBorder="1" applyAlignment="1">
      <alignment horizontal="justify" vertical="top" wrapText="1"/>
    </xf>
    <xf numFmtId="164" fontId="8" fillId="0" borderId="12" xfId="0" applyNumberFormat="1" applyFont="1" applyBorder="1" applyAlignment="1">
      <alignment vertical="top" wrapText="1"/>
    </xf>
    <xf numFmtId="164" fontId="8" fillId="0" borderId="13" xfId="42" applyNumberFormat="1" applyFont="1" applyFill="1" applyBorder="1" applyAlignment="1">
      <alignment horizontal="left" vertical="top" wrapText="1"/>
    </xf>
    <xf numFmtId="164" fontId="8" fillId="0" borderId="13" xfId="0" applyNumberFormat="1" applyFont="1" applyBorder="1" applyAlignment="1">
      <alignment vertical="top" wrapText="1"/>
    </xf>
    <xf numFmtId="0" fontId="4" fillId="0" borderId="17" xfId="0" applyFont="1" applyFill="1" applyBorder="1" applyAlignment="1">
      <alignment vertical="top" wrapText="1"/>
    </xf>
    <xf numFmtId="0" fontId="8" fillId="0" borderId="111" xfId="0" applyFont="1" applyBorder="1" applyAlignment="1">
      <alignment vertical="center" wrapText="1"/>
    </xf>
    <xf numFmtId="164" fontId="8" fillId="0" borderId="15" xfId="0" applyNumberFormat="1" applyFont="1" applyFill="1" applyBorder="1" applyAlignment="1">
      <alignment vertical="top" wrapText="1"/>
    </xf>
    <xf numFmtId="0" fontId="3" fillId="0" borderId="24" xfId="0" applyFont="1" applyFill="1" applyBorder="1" applyAlignment="1">
      <alignment horizontal="left" vertical="top" wrapText="1"/>
    </xf>
    <xf numFmtId="0" fontId="17" fillId="0" borderId="66" xfId="0" applyFont="1" applyBorder="1" applyAlignment="1">
      <alignment horizontal="justify" vertical="top"/>
    </xf>
    <xf numFmtId="0" fontId="4" fillId="0" borderId="16" xfId="0" applyNumberFormat="1" applyFont="1" applyFill="1" applyBorder="1" applyAlignment="1">
      <alignment horizontal="left" vertical="top" wrapText="1"/>
    </xf>
    <xf numFmtId="0" fontId="17" fillId="0" borderId="15" xfId="0" applyFont="1" applyBorder="1" applyAlignment="1">
      <alignment vertical="top" wrapText="1"/>
    </xf>
    <xf numFmtId="0" fontId="8" fillId="0" borderId="114" xfId="0" applyFont="1" applyFill="1" applyBorder="1" applyAlignment="1">
      <alignment/>
    </xf>
    <xf numFmtId="0" fontId="17" fillId="0" borderId="15" xfId="0" applyFont="1" applyFill="1" applyBorder="1" applyAlignment="1">
      <alignment vertical="top" wrapText="1"/>
    </xf>
    <xf numFmtId="164" fontId="3" fillId="0" borderId="15" xfId="42" applyNumberFormat="1" applyFont="1" applyFill="1" applyBorder="1" applyAlignment="1">
      <alignment vertical="top" wrapText="1"/>
    </xf>
    <xf numFmtId="0" fontId="9" fillId="0" borderId="15" xfId="0" applyFont="1" applyFill="1" applyBorder="1" applyAlignment="1">
      <alignment vertical="top" wrapText="1"/>
    </xf>
    <xf numFmtId="0" fontId="3" fillId="34" borderId="15" xfId="0" applyFont="1" applyFill="1" applyBorder="1" applyAlignment="1">
      <alignment horizontal="left" vertical="top" wrapText="1"/>
    </xf>
    <xf numFmtId="3" fontId="3" fillId="34" borderId="15" xfId="0" applyNumberFormat="1" applyFont="1" applyFill="1" applyBorder="1" applyAlignment="1">
      <alignment horizontal="center" vertical="top" wrapText="1"/>
    </xf>
    <xf numFmtId="0" fontId="3" fillId="34" borderId="15" xfId="0" applyFont="1" applyFill="1" applyBorder="1" applyAlignment="1">
      <alignment horizontal="justify" vertical="top" wrapText="1"/>
    </xf>
    <xf numFmtId="164" fontId="3" fillId="34" borderId="15" xfId="42" applyNumberFormat="1" applyFont="1" applyFill="1" applyBorder="1" applyAlignment="1">
      <alignment horizontal="justify" vertical="top" wrapText="1"/>
    </xf>
    <xf numFmtId="164" fontId="8" fillId="34" borderId="15" xfId="42" applyNumberFormat="1" applyFont="1" applyFill="1" applyBorder="1" applyAlignment="1">
      <alignment horizontal="right" vertical="top" wrapText="1"/>
    </xf>
    <xf numFmtId="164" fontId="3" fillId="34" borderId="15" xfId="42" applyNumberFormat="1" applyFont="1" applyFill="1" applyBorder="1" applyAlignment="1">
      <alignment horizontal="right" vertical="top" wrapText="1"/>
    </xf>
    <xf numFmtId="164" fontId="3" fillId="34" borderId="49" xfId="0" applyNumberFormat="1" applyFont="1" applyFill="1" applyBorder="1" applyAlignment="1">
      <alignment vertical="top" wrapText="1"/>
    </xf>
    <xf numFmtId="0" fontId="3" fillId="34" borderId="37" xfId="0" applyFont="1" applyFill="1" applyBorder="1" applyAlignment="1">
      <alignment vertical="top" wrapText="1"/>
    </xf>
    <xf numFmtId="0" fontId="3" fillId="34" borderId="66" xfId="0" applyFont="1" applyFill="1" applyBorder="1" applyAlignment="1">
      <alignment vertical="top" wrapText="1"/>
    </xf>
    <xf numFmtId="0" fontId="8" fillId="34" borderId="29" xfId="0" applyFont="1" applyFill="1" applyBorder="1" applyAlignment="1">
      <alignment horizontal="left" vertical="top" wrapText="1"/>
    </xf>
    <xf numFmtId="164" fontId="3" fillId="0" borderId="40" xfId="0" applyNumberFormat="1" applyFont="1" applyFill="1" applyBorder="1" applyAlignment="1">
      <alignment vertical="top" wrapText="1"/>
    </xf>
    <xf numFmtId="164" fontId="8" fillId="34" borderId="29" xfId="42" applyNumberFormat="1" applyFont="1" applyFill="1" applyBorder="1" applyAlignment="1">
      <alignment horizontal="justify" vertical="top" wrapText="1"/>
    </xf>
    <xf numFmtId="164" fontId="16" fillId="0" borderId="22" xfId="42" applyNumberFormat="1" applyFont="1" applyBorder="1" applyAlignment="1">
      <alignment vertical="center" wrapText="1"/>
    </xf>
    <xf numFmtId="0" fontId="23" fillId="0" borderId="12" xfId="0" applyFont="1" applyFill="1" applyBorder="1" applyAlignment="1">
      <alignment horizontal="left" vertical="top"/>
    </xf>
    <xf numFmtId="0" fontId="16" fillId="0" borderId="15" xfId="0" applyFont="1" applyFill="1" applyBorder="1" applyAlignment="1">
      <alignment horizontal="justify" vertical="top"/>
    </xf>
    <xf numFmtId="0" fontId="24" fillId="0" borderId="28" xfId="0" applyFont="1" applyFill="1" applyBorder="1" applyAlignment="1">
      <alignment horizontal="justify" vertical="top" wrapText="1"/>
    </xf>
    <xf numFmtId="164" fontId="29" fillId="0" borderId="15" xfId="42" applyNumberFormat="1" applyFont="1" applyFill="1" applyBorder="1" applyAlignment="1">
      <alignment horizontal="justify" vertical="top" wrapText="1"/>
    </xf>
    <xf numFmtId="164" fontId="16" fillId="0" borderId="109" xfId="42" applyNumberFormat="1" applyFont="1" applyFill="1" applyBorder="1" applyAlignment="1">
      <alignment horizontal="justify" vertical="top" wrapText="1"/>
    </xf>
    <xf numFmtId="164" fontId="29" fillId="0" borderId="49" xfId="42" applyNumberFormat="1" applyFont="1" applyFill="1" applyBorder="1" applyAlignment="1">
      <alignment horizontal="justify" vertical="top" wrapText="1"/>
    </xf>
    <xf numFmtId="0" fontId="0" fillId="35" borderId="37" xfId="0" applyFill="1" applyBorder="1" applyAlignment="1">
      <alignment/>
    </xf>
    <xf numFmtId="0" fontId="0" fillId="35" borderId="66" xfId="0" applyFill="1" applyBorder="1" applyAlignment="1">
      <alignment/>
    </xf>
    <xf numFmtId="0" fontId="16" fillId="35" borderId="22" xfId="0" applyFont="1" applyFill="1" applyBorder="1" applyAlignment="1">
      <alignment horizontal="left" vertical="top" wrapText="1"/>
    </xf>
    <xf numFmtId="3" fontId="0" fillId="35" borderId="22" xfId="0" applyNumberFormat="1" applyFont="1" applyFill="1" applyBorder="1" applyAlignment="1">
      <alignment horizontal="center" vertical="top" wrapText="1"/>
    </xf>
    <xf numFmtId="0" fontId="0" fillId="35" borderId="22" xfId="0" applyFont="1" applyFill="1" applyBorder="1" applyAlignment="1">
      <alignment horizontal="justify" vertical="top" wrapText="1"/>
    </xf>
    <xf numFmtId="164" fontId="0" fillId="35" borderId="22" xfId="42" applyNumberFormat="1" applyFont="1" applyFill="1" applyBorder="1" applyAlignment="1">
      <alignment horizontal="justify" vertical="top" wrapText="1"/>
    </xf>
    <xf numFmtId="164" fontId="31" fillId="35" borderId="22" xfId="42" applyNumberFormat="1" applyFont="1" applyFill="1" applyBorder="1" applyAlignment="1">
      <alignment horizontal="justify" vertical="top" wrapText="1"/>
    </xf>
    <xf numFmtId="164" fontId="31" fillId="35" borderId="22" xfId="0" applyNumberFormat="1" applyFont="1" applyFill="1" applyBorder="1" applyAlignment="1">
      <alignment vertical="top" wrapText="1"/>
    </xf>
    <xf numFmtId="0" fontId="33" fillId="35" borderId="32" xfId="0" applyFont="1" applyFill="1" applyBorder="1" applyAlignment="1">
      <alignment vertical="center" wrapText="1"/>
    </xf>
    <xf numFmtId="0" fontId="3" fillId="36" borderId="25" xfId="0" applyFont="1" applyFill="1" applyBorder="1" applyAlignment="1">
      <alignment vertical="top" wrapText="1"/>
    </xf>
    <xf numFmtId="164" fontId="43" fillId="0" borderId="0" xfId="42" applyNumberFormat="1" applyFont="1" applyBorder="1" applyAlignment="1">
      <alignment horizontal="justify" vertical="top" wrapText="1"/>
    </xf>
    <xf numFmtId="164" fontId="43" fillId="0" borderId="0" xfId="0" applyNumberFormat="1" applyFont="1" applyBorder="1" applyAlignment="1">
      <alignment vertical="center" wrapText="1"/>
    </xf>
    <xf numFmtId="0" fontId="3" fillId="0" borderId="0" xfId="0" applyFont="1" applyAlignment="1">
      <alignment vertical="top"/>
    </xf>
    <xf numFmtId="0" fontId="8" fillId="0" borderId="0" xfId="0" applyFont="1" applyFill="1" applyAlignment="1">
      <alignment vertical="top"/>
    </xf>
    <xf numFmtId="0" fontId="9" fillId="0" borderId="15" xfId="0" applyNumberFormat="1" applyFont="1" applyFill="1" applyBorder="1" applyAlignment="1">
      <alignment vertical="top" wrapText="1"/>
    </xf>
    <xf numFmtId="3" fontId="3" fillId="0" borderId="15" xfId="42" applyNumberFormat="1" applyFont="1" applyFill="1" applyBorder="1" applyAlignment="1">
      <alignment vertical="top" wrapText="1"/>
    </xf>
    <xf numFmtId="0" fontId="11" fillId="0" borderId="14" xfId="0" applyFont="1" applyFill="1" applyBorder="1" applyAlignment="1">
      <alignment vertical="top"/>
    </xf>
    <xf numFmtId="0" fontId="11" fillId="0" borderId="15" xfId="0" applyFont="1" applyFill="1" applyBorder="1" applyAlignment="1">
      <alignment vertical="top"/>
    </xf>
    <xf numFmtId="164" fontId="8" fillId="0" borderId="15" xfId="42" applyNumberFormat="1" applyFont="1" applyFill="1" applyBorder="1" applyAlignment="1">
      <alignment vertical="top" wrapText="1"/>
    </xf>
    <xf numFmtId="0" fontId="8" fillId="0" borderId="15" xfId="0" applyNumberFormat="1" applyFont="1" applyFill="1" applyBorder="1" applyAlignment="1">
      <alignment horizontal="center" vertical="top" wrapText="1"/>
    </xf>
    <xf numFmtId="0" fontId="17" fillId="0" borderId="66" xfId="0" applyFont="1" applyBorder="1" applyAlignment="1">
      <alignment vertical="top" wrapText="1"/>
    </xf>
    <xf numFmtId="0" fontId="3" fillId="0" borderId="15" xfId="56" applyFont="1" applyBorder="1" applyAlignment="1">
      <alignment vertical="top" wrapText="1"/>
      <protection/>
    </xf>
    <xf numFmtId="164" fontId="3" fillId="0" borderId="15" xfId="44" applyNumberFormat="1" applyFont="1" applyBorder="1" applyAlignment="1">
      <alignment vertical="top" wrapText="1"/>
    </xf>
    <xf numFmtId="0" fontId="8" fillId="0" borderId="49" xfId="0" applyFont="1" applyFill="1" applyBorder="1" applyAlignment="1">
      <alignment horizontal="left" vertical="top" wrapText="1"/>
    </xf>
    <xf numFmtId="0" fontId="8" fillId="34" borderId="29" xfId="0" applyFont="1" applyFill="1" applyBorder="1" applyAlignment="1">
      <alignment horizontal="justify" vertical="top" wrapText="1"/>
    </xf>
    <xf numFmtId="164" fontId="8" fillId="34" borderId="29" xfId="42" applyNumberFormat="1" applyFont="1" applyFill="1" applyBorder="1" applyAlignment="1">
      <alignment horizontal="right" vertical="top" wrapText="1"/>
    </xf>
    <xf numFmtId="164" fontId="3" fillId="34" borderId="40" xfId="0" applyNumberFormat="1" applyFont="1" applyFill="1" applyBorder="1" applyAlignment="1">
      <alignment vertical="top" wrapText="1"/>
    </xf>
    <xf numFmtId="0" fontId="8" fillId="0" borderId="27" xfId="0" applyFont="1" applyBorder="1" applyAlignment="1">
      <alignment/>
    </xf>
    <xf numFmtId="0" fontId="3" fillId="0" borderId="27" xfId="0" applyFont="1" applyBorder="1" applyAlignment="1">
      <alignment horizontal="center" vertical="top" wrapText="1"/>
    </xf>
    <xf numFmtId="0" fontId="2" fillId="0" borderId="11" xfId="0" applyFont="1" applyBorder="1" applyAlignment="1">
      <alignment horizontal="center"/>
    </xf>
    <xf numFmtId="0" fontId="3" fillId="0" borderId="72" xfId="0" applyFont="1" applyFill="1" applyBorder="1" applyAlignment="1">
      <alignment vertical="top" wrapText="1"/>
    </xf>
    <xf numFmtId="0" fontId="3" fillId="0" borderId="69" xfId="0" applyFont="1" applyFill="1" applyBorder="1" applyAlignment="1">
      <alignment horizontal="left" vertical="top" wrapText="1"/>
    </xf>
    <xf numFmtId="0" fontId="0" fillId="34" borderId="47" xfId="0" applyFont="1" applyFill="1" applyBorder="1" applyAlignment="1">
      <alignment/>
    </xf>
    <xf numFmtId="0" fontId="23" fillId="34" borderId="47" xfId="0" applyFont="1" applyFill="1" applyBorder="1" applyAlignment="1">
      <alignment horizontal="center" vertical="center" wrapText="1"/>
    </xf>
    <xf numFmtId="164" fontId="23" fillId="34" borderId="47" xfId="42" applyNumberFormat="1" applyFont="1" applyFill="1" applyBorder="1" applyAlignment="1">
      <alignment horizontal="center" vertical="center" wrapText="1"/>
    </xf>
    <xf numFmtId="0" fontId="0" fillId="34" borderId="79" xfId="0" applyFill="1" applyBorder="1" applyAlignment="1">
      <alignment/>
    </xf>
    <xf numFmtId="0" fontId="0" fillId="34" borderId="81" xfId="0" applyFill="1" applyBorder="1" applyAlignment="1">
      <alignment/>
    </xf>
    <xf numFmtId="164" fontId="24" fillId="34" borderId="64" xfId="42" applyNumberFormat="1" applyFont="1" applyFill="1" applyBorder="1" applyAlignment="1">
      <alignment horizontal="justify" vertical="top" wrapText="1"/>
    </xf>
    <xf numFmtId="0" fontId="23" fillId="0" borderId="15" xfId="0" applyFont="1" applyBorder="1" applyAlignment="1">
      <alignment vertical="top"/>
    </xf>
    <xf numFmtId="0" fontId="0" fillId="0" borderId="115" xfId="0" applyBorder="1" applyAlignment="1">
      <alignment/>
    </xf>
    <xf numFmtId="0" fontId="23" fillId="0" borderId="16" xfId="0" applyFont="1" applyBorder="1" applyAlignment="1">
      <alignment vertical="top"/>
    </xf>
    <xf numFmtId="0" fontId="8" fillId="0" borderId="49" xfId="0" applyFont="1" applyBorder="1" applyAlignment="1">
      <alignment horizontal="left" vertical="top" wrapText="1"/>
    </xf>
    <xf numFmtId="0" fontId="8" fillId="0" borderId="116" xfId="0" applyFont="1" applyBorder="1" applyAlignment="1">
      <alignment vertical="top" wrapText="1"/>
    </xf>
    <xf numFmtId="0" fontId="17" fillId="0" borderId="39" xfId="0" applyFont="1" applyBorder="1" applyAlignment="1">
      <alignment horizontal="left" vertical="top" wrapText="1"/>
    </xf>
    <xf numFmtId="0" fontId="3" fillId="0" borderId="0" xfId="0" applyFont="1" applyFill="1" applyAlignment="1">
      <alignment horizontal="right" vertical="top" wrapText="1"/>
    </xf>
    <xf numFmtId="0" fontId="3" fillId="0" borderId="47" xfId="0" applyFont="1" applyFill="1" applyBorder="1" applyAlignment="1">
      <alignment horizontal="center" vertical="center" wrapText="1"/>
    </xf>
    <xf numFmtId="0" fontId="3" fillId="0" borderId="27" xfId="0" applyFont="1" applyFill="1" applyBorder="1" applyAlignment="1">
      <alignment horizontal="center" vertical="center" wrapText="1"/>
    </xf>
    <xf numFmtId="164" fontId="3" fillId="0" borderId="27" xfId="42"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5" xfId="0" applyFont="1" applyFill="1" applyBorder="1" applyAlignment="1">
      <alignment horizontal="center" vertical="center" wrapText="1"/>
    </xf>
    <xf numFmtId="164" fontId="3" fillId="0" borderId="47" xfId="42" applyNumberFormat="1" applyFont="1" applyFill="1" applyBorder="1" applyAlignment="1">
      <alignment horizontal="center" vertical="center" wrapText="1"/>
    </xf>
    <xf numFmtId="0" fontId="8" fillId="0" borderId="53" xfId="0" applyFont="1" applyFill="1" applyBorder="1" applyAlignment="1">
      <alignment vertical="center" wrapText="1"/>
    </xf>
    <xf numFmtId="3" fontId="3" fillId="0" borderId="16" xfId="0" applyNumberFormat="1" applyFont="1" applyFill="1" applyBorder="1" applyAlignment="1">
      <alignment vertical="top" wrapText="1"/>
    </xf>
    <xf numFmtId="0" fontId="3" fillId="0" borderId="27" xfId="56" applyFont="1" applyFill="1" applyBorder="1" applyAlignment="1">
      <alignment vertical="top" wrapText="1"/>
      <protection/>
    </xf>
    <xf numFmtId="0" fontId="8" fillId="0" borderId="23" xfId="0" applyFont="1" applyFill="1" applyBorder="1" applyAlignment="1">
      <alignment vertical="top" wrapText="1"/>
    </xf>
    <xf numFmtId="0" fontId="88" fillId="0" borderId="85" xfId="0" applyFont="1" applyFill="1" applyBorder="1" applyAlignment="1">
      <alignment/>
    </xf>
    <xf numFmtId="0" fontId="89" fillId="0" borderId="54" xfId="0" applyFont="1" applyFill="1" applyBorder="1" applyAlignment="1">
      <alignment vertical="top"/>
    </xf>
    <xf numFmtId="0" fontId="89" fillId="0" borderId="13" xfId="0" applyFont="1" applyFill="1" applyBorder="1" applyAlignment="1">
      <alignment horizontal="center" vertical="top" wrapText="1"/>
    </xf>
    <xf numFmtId="3" fontId="89" fillId="0" borderId="13" xfId="0" applyNumberFormat="1" applyFont="1" applyFill="1" applyBorder="1" applyAlignment="1">
      <alignment horizontal="center" vertical="top" wrapText="1"/>
    </xf>
    <xf numFmtId="0" fontId="88" fillId="0" borderId="13" xfId="0" applyFont="1" applyFill="1" applyBorder="1" applyAlignment="1">
      <alignment horizontal="justify" vertical="top" wrapText="1"/>
    </xf>
    <xf numFmtId="0" fontId="89" fillId="0" borderId="13" xfId="0" applyFont="1" applyFill="1" applyBorder="1" applyAlignment="1">
      <alignment horizontal="left" vertical="top" wrapText="1"/>
    </xf>
    <xf numFmtId="164" fontId="89" fillId="0" borderId="13" xfId="42" applyNumberFormat="1" applyFont="1" applyFill="1" applyBorder="1" applyAlignment="1">
      <alignment horizontal="justify" vertical="top" wrapText="1"/>
    </xf>
    <xf numFmtId="164" fontId="89" fillId="0" borderId="17" xfId="42" applyNumberFormat="1" applyFont="1" applyFill="1" applyBorder="1" applyAlignment="1">
      <alignment horizontal="justify" vertical="top" wrapText="1"/>
    </xf>
    <xf numFmtId="0" fontId="89" fillId="0" borderId="0" xfId="0" applyFont="1" applyFill="1" applyBorder="1" applyAlignment="1">
      <alignment vertical="top" wrapText="1"/>
    </xf>
    <xf numFmtId="0" fontId="89" fillId="0" borderId="0" xfId="0" applyFont="1" applyFill="1" applyBorder="1" applyAlignment="1">
      <alignment/>
    </xf>
    <xf numFmtId="0" fontId="8" fillId="0" borderId="85" xfId="0" applyFont="1" applyFill="1" applyBorder="1" applyAlignment="1">
      <alignment/>
    </xf>
    <xf numFmtId="3" fontId="3" fillId="0" borderId="53" xfId="0" applyNumberFormat="1" applyFont="1" applyFill="1" applyBorder="1" applyAlignment="1">
      <alignment vertical="top" wrapText="1"/>
    </xf>
    <xf numFmtId="3" fontId="3" fillId="0" borderId="29" xfId="42" applyNumberFormat="1" applyFont="1" applyFill="1" applyBorder="1" applyAlignment="1">
      <alignment vertical="top" wrapText="1"/>
    </xf>
    <xf numFmtId="0" fontId="8" fillId="0" borderId="18" xfId="0" applyFont="1" applyFill="1" applyBorder="1" applyAlignment="1">
      <alignment horizontal="left" vertical="top" wrapText="1"/>
    </xf>
    <xf numFmtId="0" fontId="89" fillId="0" borderId="13" xfId="0" applyFont="1" applyFill="1" applyBorder="1" applyAlignment="1">
      <alignment horizontal="justify" vertical="top" wrapText="1"/>
    </xf>
    <xf numFmtId="0" fontId="8" fillId="0" borderId="29" xfId="0" applyFont="1" applyFill="1" applyBorder="1" applyAlignment="1" quotePrefix="1">
      <alignment horizontal="left" vertical="top" wrapText="1"/>
    </xf>
    <xf numFmtId="0" fontId="3" fillId="0" borderId="117" xfId="0" applyFont="1" applyFill="1" applyBorder="1" applyAlignment="1">
      <alignment vertical="top" wrapText="1"/>
    </xf>
    <xf numFmtId="0" fontId="3" fillId="0" borderId="118" xfId="0" applyFont="1" applyFill="1" applyBorder="1" applyAlignment="1">
      <alignment vertical="top" wrapText="1"/>
    </xf>
    <xf numFmtId="0" fontId="3" fillId="0" borderId="16" xfId="56" applyFont="1" applyFill="1" applyBorder="1" applyAlignment="1">
      <alignment vertical="top" wrapText="1"/>
      <protection/>
    </xf>
    <xf numFmtId="0" fontId="3" fillId="0" borderId="11" xfId="0" applyFont="1" applyFill="1" applyBorder="1" applyAlignment="1">
      <alignment vertical="top" wrapText="1"/>
    </xf>
    <xf numFmtId="0" fontId="8" fillId="0" borderId="27" xfId="0" applyFont="1" applyFill="1" applyBorder="1" applyAlignment="1" quotePrefix="1">
      <alignment horizontal="left" vertical="top" wrapText="1"/>
    </xf>
    <xf numFmtId="0" fontId="3" fillId="0" borderId="23" xfId="0" applyFont="1" applyFill="1" applyBorder="1" applyAlignment="1">
      <alignment vertical="top" wrapText="1"/>
    </xf>
    <xf numFmtId="0" fontId="8" fillId="0" borderId="37" xfId="0" applyFont="1" applyFill="1" applyBorder="1" applyAlignment="1">
      <alignment/>
    </xf>
    <xf numFmtId="0" fontId="3" fillId="0" borderId="29" xfId="0" applyFont="1" applyFill="1" applyBorder="1" applyAlignment="1">
      <alignment vertical="top" wrapText="1"/>
    </xf>
    <xf numFmtId="164" fontId="8" fillId="0" borderId="19" xfId="0" applyNumberFormat="1" applyFont="1" applyFill="1" applyBorder="1" applyAlignment="1">
      <alignment vertical="center" wrapText="1"/>
    </xf>
    <xf numFmtId="0" fontId="4" fillId="0" borderId="13" xfId="0" applyFont="1" applyFill="1" applyBorder="1" applyAlignment="1">
      <alignment horizontal="left" vertical="top" wrapText="1"/>
    </xf>
    <xf numFmtId="0" fontId="8" fillId="0" borderId="25" xfId="0" applyFont="1" applyFill="1" applyBorder="1" applyAlignment="1">
      <alignment/>
    </xf>
    <xf numFmtId="0" fontId="8" fillId="0" borderId="85" xfId="0" applyFont="1" applyFill="1" applyBorder="1" applyAlignment="1">
      <alignment/>
    </xf>
    <xf numFmtId="0" fontId="3" fillId="0" borderId="54" xfId="0" applyFont="1" applyFill="1" applyBorder="1" applyAlignment="1">
      <alignment vertical="top"/>
    </xf>
    <xf numFmtId="0" fontId="3" fillId="0" borderId="13" xfId="0" applyFont="1" applyFill="1" applyBorder="1" applyAlignment="1">
      <alignment horizontal="center" vertical="top" wrapText="1"/>
    </xf>
    <xf numFmtId="164" fontId="3" fillId="0" borderId="17" xfId="42" applyNumberFormat="1" applyFont="1" applyFill="1" applyBorder="1" applyAlignment="1">
      <alignment horizontal="justify" vertical="top" wrapText="1"/>
    </xf>
    <xf numFmtId="0" fontId="3" fillId="0" borderId="0" xfId="0" applyFont="1" applyFill="1" applyBorder="1" applyAlignment="1">
      <alignment/>
    </xf>
    <xf numFmtId="0" fontId="8" fillId="0" borderId="74" xfId="0" applyFont="1" applyFill="1" applyBorder="1" applyAlignment="1">
      <alignment horizontal="center" vertical="top" wrapText="1"/>
    </xf>
    <xf numFmtId="0" fontId="8" fillId="0" borderId="74" xfId="0" applyFont="1" applyFill="1" applyBorder="1" applyAlignment="1">
      <alignment horizontal="justify" vertical="top" wrapText="1"/>
    </xf>
    <xf numFmtId="0" fontId="3" fillId="0" borderId="74" xfId="0" applyFont="1" applyFill="1" applyBorder="1" applyAlignment="1">
      <alignment vertical="top" wrapText="1"/>
    </xf>
    <xf numFmtId="0" fontId="3" fillId="0" borderId="119" xfId="0" applyFont="1" applyFill="1" applyBorder="1" applyAlignment="1">
      <alignment horizontal="left" vertical="top" wrapText="1"/>
    </xf>
    <xf numFmtId="164" fontId="3" fillId="0" borderId="27" xfId="44" applyNumberFormat="1" applyFont="1" applyFill="1" applyBorder="1" applyAlignment="1">
      <alignment vertical="top" wrapText="1"/>
    </xf>
    <xf numFmtId="164" fontId="3" fillId="0" borderId="29" xfId="44" applyNumberFormat="1" applyFont="1" applyFill="1" applyBorder="1" applyAlignment="1">
      <alignment vertical="top" wrapText="1"/>
    </xf>
    <xf numFmtId="0" fontId="3" fillId="0" borderId="27" xfId="0" applyFont="1" applyFill="1" applyBorder="1" applyAlignment="1">
      <alignment horizontal="left" vertical="top"/>
    </xf>
    <xf numFmtId="0" fontId="8" fillId="0" borderId="85" xfId="0" applyFont="1" applyFill="1" applyBorder="1" applyAlignment="1">
      <alignment horizontal="left" vertical="top" wrapText="1"/>
    </xf>
    <xf numFmtId="0" fontId="3" fillId="0" borderId="54" xfId="0" applyFont="1" applyFill="1" applyBorder="1" applyAlignment="1">
      <alignment horizontal="left" vertical="top"/>
    </xf>
    <xf numFmtId="0" fontId="8" fillId="0" borderId="38" xfId="0" applyFont="1" applyFill="1" applyBorder="1" applyAlignment="1">
      <alignment vertical="top" wrapText="1"/>
    </xf>
    <xf numFmtId="0" fontId="3" fillId="0" borderId="13" xfId="0" applyFont="1" applyFill="1" applyBorder="1" applyAlignment="1">
      <alignment horizontal="left" vertical="top"/>
    </xf>
    <xf numFmtId="0" fontId="3" fillId="0" borderId="12" xfId="0" applyFont="1" applyFill="1" applyBorder="1" applyAlignment="1">
      <alignment horizontal="left" vertical="top"/>
    </xf>
    <xf numFmtId="0" fontId="89" fillId="0" borderId="85" xfId="0" applyFont="1" applyFill="1" applyBorder="1" applyAlignment="1">
      <alignment vertical="top" wrapText="1"/>
    </xf>
    <xf numFmtId="0" fontId="90" fillId="0" borderId="54" xfId="0" applyFont="1" applyFill="1" applyBorder="1" applyAlignment="1">
      <alignment horizontal="left" vertical="top" wrapText="1"/>
    </xf>
    <xf numFmtId="0" fontId="48" fillId="0" borderId="25" xfId="0" applyFont="1" applyFill="1" applyBorder="1" applyAlignment="1">
      <alignment horizontal="center"/>
    </xf>
    <xf numFmtId="0" fontId="8" fillId="0" borderId="59" xfId="0" applyFont="1" applyFill="1" applyBorder="1" applyAlignment="1">
      <alignment vertical="top" wrapText="1"/>
    </xf>
    <xf numFmtId="0" fontId="88" fillId="0" borderId="85" xfId="0" applyFont="1" applyFill="1" applyBorder="1" applyAlignment="1">
      <alignment/>
    </xf>
    <xf numFmtId="0" fontId="89" fillId="0" borderId="54" xfId="0" applyFont="1" applyFill="1" applyBorder="1" applyAlignment="1">
      <alignment horizontal="left" vertical="top"/>
    </xf>
    <xf numFmtId="0" fontId="88" fillId="0" borderId="0" xfId="0" applyFont="1" applyFill="1" applyAlignment="1">
      <alignment vertical="top" wrapText="1"/>
    </xf>
    <xf numFmtId="0" fontId="88" fillId="0" borderId="0" xfId="0" applyFont="1" applyFill="1" applyAlignment="1">
      <alignment/>
    </xf>
    <xf numFmtId="0" fontId="3" fillId="0" borderId="10" xfId="0" applyFont="1" applyFill="1" applyBorder="1" applyAlignment="1">
      <alignment vertical="top" wrapText="1"/>
    </xf>
    <xf numFmtId="0" fontId="8" fillId="0" borderId="47" xfId="0" applyFont="1" applyFill="1" applyBorder="1" applyAlignment="1">
      <alignment horizontal="justify" vertical="top" wrapText="1"/>
    </xf>
    <xf numFmtId="0" fontId="12" fillId="0" borderId="13" xfId="0" applyFont="1" applyFill="1" applyBorder="1" applyAlignment="1" quotePrefix="1">
      <alignment horizontal="left" vertical="top" wrapText="1"/>
    </xf>
    <xf numFmtId="0" fontId="8" fillId="0" borderId="77" xfId="0" applyFont="1" applyFill="1" applyBorder="1" applyAlignment="1">
      <alignment/>
    </xf>
    <xf numFmtId="0" fontId="8" fillId="0" borderId="14" xfId="0" applyFont="1" applyFill="1" applyBorder="1" applyAlignment="1">
      <alignment vertical="top" wrapText="1"/>
    </xf>
    <xf numFmtId="164" fontId="14" fillId="0" borderId="13" xfId="42" applyNumberFormat="1" applyFont="1" applyFill="1" applyBorder="1" applyAlignment="1">
      <alignment horizontal="justify" vertical="top" wrapText="1"/>
    </xf>
    <xf numFmtId="164" fontId="14" fillId="0" borderId="17" xfId="42" applyNumberFormat="1" applyFont="1" applyFill="1" applyBorder="1" applyAlignment="1">
      <alignment horizontal="justify" vertical="top" wrapText="1"/>
    </xf>
    <xf numFmtId="0" fontId="91" fillId="0" borderId="38" xfId="0" applyFont="1" applyFill="1" applyBorder="1" applyAlignment="1">
      <alignment vertical="top" wrapText="1"/>
    </xf>
    <xf numFmtId="0" fontId="0" fillId="0" borderId="46" xfId="0" applyFill="1" applyBorder="1" applyAlignment="1">
      <alignment vertical="top" wrapText="1"/>
    </xf>
    <xf numFmtId="0" fontId="3" fillId="0" borderId="87" xfId="0" applyFont="1" applyFill="1" applyBorder="1" applyAlignment="1">
      <alignment horizontal="left" vertical="top" wrapText="1"/>
    </xf>
    <xf numFmtId="0" fontId="91" fillId="0" borderId="87" xfId="0" applyFont="1" applyFill="1" applyBorder="1" applyAlignment="1">
      <alignment horizontal="center" vertical="top" wrapText="1"/>
    </xf>
    <xf numFmtId="3" fontId="91" fillId="0" borderId="87" xfId="0" applyNumberFormat="1" applyFont="1" applyFill="1" applyBorder="1" applyAlignment="1">
      <alignment horizontal="center" vertical="top" wrapText="1"/>
    </xf>
    <xf numFmtId="0" fontId="91" fillId="0" borderId="87" xfId="0" applyFont="1" applyFill="1" applyBorder="1" applyAlignment="1">
      <alignment horizontal="justify" vertical="top" wrapText="1"/>
    </xf>
    <xf numFmtId="0" fontId="91" fillId="0" borderId="87" xfId="0" applyFont="1" applyFill="1" applyBorder="1" applyAlignment="1">
      <alignment horizontal="left" vertical="top" wrapText="1"/>
    </xf>
    <xf numFmtId="164" fontId="91" fillId="0" borderId="87" xfId="42" applyNumberFormat="1" applyFont="1" applyFill="1" applyBorder="1" applyAlignment="1">
      <alignment horizontal="justify" vertical="top" wrapText="1"/>
    </xf>
    <xf numFmtId="164" fontId="91" fillId="0" borderId="88" xfId="42" applyNumberFormat="1" applyFont="1" applyFill="1" applyBorder="1" applyAlignment="1">
      <alignment horizontal="justify" vertical="top" wrapText="1"/>
    </xf>
    <xf numFmtId="0" fontId="91" fillId="0" borderId="13" xfId="0" applyFont="1" applyFill="1" applyBorder="1" applyAlignment="1">
      <alignment/>
    </xf>
    <xf numFmtId="0" fontId="0" fillId="0" borderId="25" xfId="0" applyFill="1" applyBorder="1" applyAlignment="1">
      <alignment vertical="top" wrapText="1"/>
    </xf>
    <xf numFmtId="0" fontId="0" fillId="0" borderId="98" xfId="0" applyFill="1" applyBorder="1" applyAlignment="1">
      <alignment vertical="top" wrapText="1"/>
    </xf>
    <xf numFmtId="0" fontId="89" fillId="0" borderId="20" xfId="0" applyFont="1" applyFill="1" applyBorder="1" applyAlignment="1">
      <alignment horizontal="left" vertical="top" wrapText="1"/>
    </xf>
    <xf numFmtId="0" fontId="89" fillId="0" borderId="20" xfId="0" applyFont="1" applyFill="1" applyBorder="1" applyAlignment="1">
      <alignment horizontal="center" vertical="top" wrapText="1"/>
    </xf>
    <xf numFmtId="3" fontId="89" fillId="0" borderId="20" xfId="0" applyNumberFormat="1" applyFont="1" applyFill="1" applyBorder="1" applyAlignment="1">
      <alignment horizontal="center" vertical="top" wrapText="1"/>
    </xf>
    <xf numFmtId="0" fontId="89" fillId="0" borderId="20" xfId="0" applyFont="1" applyFill="1" applyBorder="1" applyAlignment="1">
      <alignment horizontal="justify" vertical="top" wrapText="1"/>
    </xf>
    <xf numFmtId="164" fontId="89" fillId="0" borderId="20" xfId="42" applyNumberFormat="1" applyFont="1" applyFill="1" applyBorder="1" applyAlignment="1">
      <alignment horizontal="justify" vertical="top" wrapText="1"/>
    </xf>
    <xf numFmtId="164" fontId="89" fillId="0" borderId="21" xfId="42" applyNumberFormat="1" applyFont="1" applyFill="1" applyBorder="1" applyAlignment="1">
      <alignment horizontal="justify" vertical="top" wrapText="1"/>
    </xf>
    <xf numFmtId="0" fontId="89" fillId="0" borderId="13" xfId="0" applyFont="1" applyFill="1" applyBorder="1" applyAlignment="1">
      <alignment/>
    </xf>
    <xf numFmtId="0" fontId="0" fillId="0" borderId="79" xfId="0" applyFill="1" applyBorder="1" applyAlignment="1">
      <alignment vertical="top" wrapText="1"/>
    </xf>
    <xf numFmtId="0" fontId="0" fillId="0" borderId="81" xfId="0" applyFill="1" applyBorder="1" applyAlignment="1">
      <alignment vertical="top" wrapText="1"/>
    </xf>
    <xf numFmtId="0" fontId="3" fillId="0" borderId="64" xfId="0" applyFont="1" applyFill="1" applyBorder="1" applyAlignment="1">
      <alignment horizontal="left" vertical="top" wrapText="1"/>
    </xf>
    <xf numFmtId="0" fontId="91" fillId="0" borderId="64" xfId="0" applyFont="1" applyFill="1" applyBorder="1" applyAlignment="1">
      <alignment horizontal="center" vertical="top" wrapText="1"/>
    </xf>
    <xf numFmtId="3" fontId="91" fillId="0" borderId="64" xfId="0" applyNumberFormat="1" applyFont="1" applyFill="1" applyBorder="1" applyAlignment="1">
      <alignment horizontal="center" vertical="top" wrapText="1"/>
    </xf>
    <xf numFmtId="0" fontId="91" fillId="0" borderId="64" xfId="0" applyFont="1" applyFill="1" applyBorder="1" applyAlignment="1">
      <alignment horizontal="justify" vertical="top" wrapText="1"/>
    </xf>
    <xf numFmtId="0" fontId="91" fillId="0" borderId="64" xfId="0" applyFont="1" applyFill="1" applyBorder="1" applyAlignment="1">
      <alignment horizontal="left" vertical="top" wrapText="1"/>
    </xf>
    <xf numFmtId="164" fontId="91" fillId="0" borderId="64" xfId="42" applyNumberFormat="1" applyFont="1" applyFill="1" applyBorder="1" applyAlignment="1">
      <alignment horizontal="justify" vertical="top" wrapText="1"/>
    </xf>
    <xf numFmtId="164" fontId="91" fillId="0" borderId="65" xfId="42" applyNumberFormat="1" applyFont="1" applyFill="1" applyBorder="1" applyAlignment="1">
      <alignment horizontal="justify" vertical="top" wrapText="1"/>
    </xf>
    <xf numFmtId="0" fontId="3" fillId="0" borderId="75" xfId="0" applyFont="1" applyFill="1" applyBorder="1" applyAlignment="1">
      <alignment vertical="top" wrapText="1"/>
    </xf>
    <xf numFmtId="0" fontId="3" fillId="0" borderId="77" xfId="0" applyFont="1" applyFill="1" applyBorder="1" applyAlignment="1">
      <alignment vertical="top" wrapText="1"/>
    </xf>
    <xf numFmtId="0" fontId="3" fillId="0" borderId="77" xfId="0" applyFont="1" applyFill="1" applyBorder="1" applyAlignment="1">
      <alignment horizontal="left" vertical="top" wrapText="1"/>
    </xf>
    <xf numFmtId="3" fontId="3" fillId="0" borderId="77" xfId="0" applyNumberFormat="1" applyFont="1" applyFill="1" applyBorder="1" applyAlignment="1">
      <alignment horizontal="center" vertical="top" wrapText="1"/>
    </xf>
    <xf numFmtId="0" fontId="3" fillId="0" borderId="77" xfId="0" applyFont="1" applyFill="1" applyBorder="1" applyAlignment="1">
      <alignment horizontal="justify" vertical="top" wrapText="1"/>
    </xf>
    <xf numFmtId="164" fontId="3" fillId="0" borderId="78" xfId="42" applyNumberFormat="1" applyFont="1" applyFill="1" applyBorder="1" applyAlignment="1">
      <alignment horizontal="justify" vertical="top" wrapText="1"/>
    </xf>
    <xf numFmtId="0" fontId="3" fillId="0" borderId="79" xfId="0" applyFont="1" applyFill="1" applyBorder="1" applyAlignment="1">
      <alignment vertical="top" wrapText="1"/>
    </xf>
    <xf numFmtId="0" fontId="3" fillId="0" borderId="80" xfId="0" applyFont="1" applyFill="1" applyBorder="1" applyAlignment="1">
      <alignment vertical="top" wrapText="1"/>
    </xf>
    <xf numFmtId="0" fontId="3" fillId="0" borderId="80" xfId="0" applyFont="1" applyFill="1" applyBorder="1" applyAlignment="1">
      <alignment horizontal="left" vertical="top" wrapText="1"/>
    </xf>
    <xf numFmtId="3" fontId="3" fillId="0" borderId="80" xfId="0" applyNumberFormat="1" applyFont="1" applyFill="1" applyBorder="1" applyAlignment="1">
      <alignment horizontal="center" vertical="top" wrapText="1"/>
    </xf>
    <xf numFmtId="0" fontId="3" fillId="0" borderId="80" xfId="0" applyFont="1" applyFill="1" applyBorder="1" applyAlignment="1">
      <alignment horizontal="justify" vertical="top" wrapText="1"/>
    </xf>
    <xf numFmtId="164" fontId="3" fillId="0" borderId="81" xfId="42" applyNumberFormat="1" applyFont="1" applyFill="1" applyBorder="1" applyAlignment="1">
      <alignment horizontal="justify" vertical="top" wrapText="1"/>
    </xf>
    <xf numFmtId="164" fontId="3" fillId="0" borderId="82" xfId="42" applyNumberFormat="1" applyFont="1" applyFill="1" applyBorder="1" applyAlignment="1">
      <alignment horizontal="center" vertical="center" wrapText="1"/>
    </xf>
    <xf numFmtId="0" fontId="3" fillId="0" borderId="78" xfId="0" applyFont="1" applyFill="1" applyBorder="1" applyAlignment="1">
      <alignment vertical="top" wrapText="1"/>
    </xf>
    <xf numFmtId="3" fontId="3" fillId="0" borderId="87" xfId="0" applyNumberFormat="1" applyFont="1" applyFill="1" applyBorder="1" applyAlignment="1">
      <alignment horizontal="center" vertical="top" wrapText="1"/>
    </xf>
    <xf numFmtId="0" fontId="3" fillId="0" borderId="87" xfId="0" applyFont="1" applyFill="1" applyBorder="1" applyAlignment="1">
      <alignment horizontal="justify" vertical="top" wrapText="1"/>
    </xf>
    <xf numFmtId="164" fontId="3" fillId="0" borderId="87" xfId="42" applyNumberFormat="1" applyFont="1" applyFill="1" applyBorder="1" applyAlignment="1">
      <alignment horizontal="justify" vertical="top" wrapText="1"/>
    </xf>
    <xf numFmtId="164" fontId="19" fillId="0" borderId="87" xfId="42" applyNumberFormat="1" applyFont="1" applyFill="1" applyBorder="1" applyAlignment="1">
      <alignment horizontal="justify" vertical="top" wrapText="1"/>
    </xf>
    <xf numFmtId="164" fontId="3" fillId="0" borderId="87" xfId="42" applyNumberFormat="1" applyFont="1" applyFill="1" applyBorder="1" applyAlignment="1">
      <alignment horizontal="right" vertical="top" wrapText="1"/>
    </xf>
    <xf numFmtId="164" fontId="3" fillId="0" borderId="87" xfId="0" applyNumberFormat="1" applyFont="1" applyFill="1" applyBorder="1" applyAlignment="1">
      <alignment horizontal="right" vertical="top" wrapText="1"/>
    </xf>
    <xf numFmtId="164" fontId="3" fillId="0" borderId="88" xfId="42" applyNumberFormat="1" applyFont="1" applyFill="1" applyBorder="1" applyAlignment="1">
      <alignment vertical="top" wrapText="1"/>
    </xf>
    <xf numFmtId="0" fontId="3" fillId="0" borderId="25" xfId="0" applyFont="1" applyFill="1" applyBorder="1" applyAlignment="1">
      <alignment vertical="top" wrapText="1"/>
    </xf>
    <xf numFmtId="0" fontId="3" fillId="0" borderId="98" xfId="0" applyFont="1" applyFill="1" applyBorder="1" applyAlignment="1">
      <alignment vertical="top" wrapText="1"/>
    </xf>
    <xf numFmtId="0" fontId="3" fillId="0" borderId="20" xfId="0" applyFont="1" applyFill="1" applyBorder="1" applyAlignment="1">
      <alignment horizontal="left" vertical="top" wrapText="1"/>
    </xf>
    <xf numFmtId="3" fontId="3" fillId="0" borderId="20" xfId="0" applyNumberFormat="1" applyFont="1" applyFill="1" applyBorder="1" applyAlignment="1">
      <alignment horizontal="center" vertical="top" wrapText="1"/>
    </xf>
    <xf numFmtId="0" fontId="3" fillId="0" borderId="20" xfId="0" applyFont="1" applyFill="1" applyBorder="1" applyAlignment="1">
      <alignment horizontal="justify" vertical="top" wrapText="1"/>
    </xf>
    <xf numFmtId="164" fontId="3" fillId="0" borderId="20" xfId="42" applyNumberFormat="1" applyFont="1" applyFill="1" applyBorder="1" applyAlignment="1">
      <alignment horizontal="justify" vertical="top" wrapText="1"/>
    </xf>
    <xf numFmtId="164" fontId="19" fillId="0" borderId="20" xfId="42" applyNumberFormat="1" applyFont="1" applyFill="1" applyBorder="1" applyAlignment="1">
      <alignment horizontal="justify" vertical="top" wrapText="1"/>
    </xf>
    <xf numFmtId="164" fontId="3" fillId="0" borderId="20" xfId="42" applyNumberFormat="1" applyFont="1" applyFill="1" applyBorder="1" applyAlignment="1">
      <alignment horizontal="right" vertical="top" wrapText="1"/>
    </xf>
    <xf numFmtId="164" fontId="3" fillId="0" borderId="20" xfId="0" applyNumberFormat="1" applyFont="1" applyFill="1" applyBorder="1" applyAlignment="1">
      <alignment horizontal="right" vertical="top" wrapText="1"/>
    </xf>
    <xf numFmtId="164" fontId="3" fillId="0" borderId="21" xfId="42" applyNumberFormat="1" applyFont="1" applyFill="1" applyBorder="1" applyAlignment="1">
      <alignment vertical="top" wrapText="1"/>
    </xf>
    <xf numFmtId="3" fontId="3" fillId="0" borderId="24" xfId="0" applyNumberFormat="1" applyFont="1" applyFill="1" applyBorder="1" applyAlignment="1">
      <alignment horizontal="center" vertical="top" wrapText="1"/>
    </xf>
    <xf numFmtId="0" fontId="3" fillId="0" borderId="24" xfId="0" applyFont="1" applyFill="1" applyBorder="1" applyAlignment="1">
      <alignment horizontal="justify" vertical="top" wrapText="1"/>
    </xf>
    <xf numFmtId="164" fontId="3" fillId="0" borderId="24" xfId="42" applyNumberFormat="1" applyFont="1" applyFill="1" applyBorder="1" applyAlignment="1">
      <alignment horizontal="justify" vertical="top" wrapText="1"/>
    </xf>
    <xf numFmtId="164" fontId="19" fillId="0" borderId="24" xfId="42" applyNumberFormat="1" applyFont="1" applyFill="1" applyBorder="1" applyAlignment="1">
      <alignment horizontal="justify" vertical="top" wrapText="1"/>
    </xf>
    <xf numFmtId="164" fontId="3" fillId="0" borderId="24" xfId="42" applyNumberFormat="1" applyFont="1" applyFill="1" applyBorder="1" applyAlignment="1">
      <alignment horizontal="right" vertical="top" wrapText="1"/>
    </xf>
    <xf numFmtId="164" fontId="3" fillId="0" borderId="24" xfId="0" applyNumberFormat="1" applyFont="1" applyFill="1" applyBorder="1" applyAlignment="1">
      <alignment horizontal="right" vertical="top" wrapText="1"/>
    </xf>
    <xf numFmtId="164" fontId="3" fillId="0" borderId="43" xfId="42" applyNumberFormat="1" applyFont="1" applyFill="1" applyBorder="1" applyAlignment="1">
      <alignment vertical="top" wrapText="1"/>
    </xf>
    <xf numFmtId="0" fontId="3" fillId="0" borderId="37" xfId="0" applyFont="1" applyFill="1" applyBorder="1" applyAlignment="1">
      <alignment vertical="top" wrapText="1"/>
    </xf>
    <xf numFmtId="0" fontId="3" fillId="0" borderId="28" xfId="0" applyFont="1" applyFill="1" applyBorder="1" applyAlignment="1">
      <alignment vertical="top" wrapText="1"/>
    </xf>
    <xf numFmtId="164" fontId="19" fillId="0" borderId="13" xfId="42" applyNumberFormat="1" applyFont="1" applyFill="1" applyBorder="1" applyAlignment="1">
      <alignment horizontal="justify" vertical="top" wrapText="1"/>
    </xf>
    <xf numFmtId="164" fontId="3" fillId="0" borderId="13" xfId="42" applyNumberFormat="1" applyFont="1" applyFill="1" applyBorder="1" applyAlignment="1">
      <alignment horizontal="right" vertical="top" wrapText="1"/>
    </xf>
    <xf numFmtId="164" fontId="3" fillId="0" borderId="13" xfId="0" applyNumberFormat="1" applyFont="1" applyFill="1" applyBorder="1" applyAlignment="1">
      <alignment horizontal="right" vertical="top" wrapText="1"/>
    </xf>
    <xf numFmtId="164" fontId="3" fillId="0" borderId="17" xfId="42" applyNumberFormat="1" applyFont="1" applyFill="1" applyBorder="1" applyAlignment="1">
      <alignment vertical="top" wrapText="1"/>
    </xf>
    <xf numFmtId="0" fontId="3" fillId="0" borderId="29" xfId="0" applyFont="1" applyFill="1" applyBorder="1" applyAlignment="1">
      <alignment horizontal="left" vertical="top" wrapText="1"/>
    </xf>
    <xf numFmtId="3" fontId="3" fillId="0" borderId="29" xfId="0" applyNumberFormat="1" applyFont="1" applyFill="1" applyBorder="1" applyAlignment="1">
      <alignment horizontal="center" vertical="top" wrapText="1"/>
    </xf>
    <xf numFmtId="0" fontId="3" fillId="0" borderId="29" xfId="0" applyFont="1" applyFill="1" applyBorder="1" applyAlignment="1">
      <alignment horizontal="justify" vertical="top" wrapText="1"/>
    </xf>
    <xf numFmtId="164" fontId="19" fillId="0" borderId="29" xfId="42" applyNumberFormat="1" applyFont="1" applyFill="1" applyBorder="1" applyAlignment="1">
      <alignment horizontal="justify" vertical="top" wrapText="1"/>
    </xf>
    <xf numFmtId="164" fontId="3" fillId="0" borderId="29" xfId="42" applyNumberFormat="1" applyFont="1" applyFill="1" applyBorder="1" applyAlignment="1">
      <alignment horizontal="right" vertical="top" wrapText="1"/>
    </xf>
    <xf numFmtId="164" fontId="3" fillId="0" borderId="29" xfId="0" applyNumberFormat="1" applyFont="1" applyFill="1" applyBorder="1" applyAlignment="1">
      <alignment horizontal="right" vertical="top" wrapText="1"/>
    </xf>
    <xf numFmtId="164" fontId="3" fillId="0" borderId="40" xfId="42" applyNumberFormat="1" applyFont="1" applyFill="1" applyBorder="1" applyAlignment="1">
      <alignment vertical="top" wrapText="1"/>
    </xf>
    <xf numFmtId="164" fontId="3" fillId="0" borderId="20" xfId="42" applyNumberFormat="1" applyFont="1" applyFill="1" applyBorder="1" applyAlignment="1">
      <alignment vertical="top" wrapText="1"/>
    </xf>
    <xf numFmtId="0" fontId="8" fillId="0" borderId="20" xfId="0" applyFont="1" applyFill="1" applyBorder="1" applyAlignment="1">
      <alignment horizontal="left" vertical="top" wrapText="1"/>
    </xf>
    <xf numFmtId="164" fontId="53" fillId="0" borderId="20" xfId="42" applyNumberFormat="1" applyFont="1" applyFill="1" applyBorder="1" applyAlignment="1">
      <alignment horizontal="justify" vertical="top" wrapText="1"/>
    </xf>
    <xf numFmtId="164" fontId="8" fillId="0" borderId="20" xfId="42" applyNumberFormat="1" applyFont="1" applyFill="1" applyBorder="1" applyAlignment="1">
      <alignment horizontal="right" vertical="top" wrapText="1"/>
    </xf>
    <xf numFmtId="164" fontId="8" fillId="0" borderId="20" xfId="0" applyNumberFormat="1" applyFont="1" applyFill="1" applyBorder="1" applyAlignment="1">
      <alignment horizontal="right" vertical="top" wrapText="1"/>
    </xf>
    <xf numFmtId="164" fontId="8" fillId="0" borderId="21" xfId="42" applyNumberFormat="1" applyFont="1" applyFill="1" applyBorder="1" applyAlignment="1">
      <alignment vertical="top" wrapText="1"/>
    </xf>
    <xf numFmtId="0" fontId="8" fillId="0" borderId="60" xfId="0" applyFont="1" applyFill="1" applyBorder="1" applyAlignment="1">
      <alignment horizontal="left" vertical="top" wrapText="1"/>
    </xf>
    <xf numFmtId="0" fontId="3" fillId="0" borderId="20" xfId="0" applyFont="1" applyFill="1" applyBorder="1" applyAlignment="1">
      <alignment vertical="top" wrapText="1"/>
    </xf>
    <xf numFmtId="164" fontId="48" fillId="0" borderId="20" xfId="42" applyNumberFormat="1" applyFont="1" applyFill="1" applyBorder="1" applyAlignment="1">
      <alignment horizontal="justify" vertical="top" wrapText="1"/>
    </xf>
    <xf numFmtId="0" fontId="3" fillId="0" borderId="105" xfId="0" applyFont="1" applyFill="1" applyBorder="1" applyAlignment="1">
      <alignment horizontal="left" vertical="top" wrapText="1"/>
    </xf>
    <xf numFmtId="3" fontId="3" fillId="0" borderId="64" xfId="0" applyNumberFormat="1" applyFont="1" applyFill="1" applyBorder="1" applyAlignment="1">
      <alignment horizontal="center" vertical="top" wrapText="1"/>
    </xf>
    <xf numFmtId="0" fontId="3" fillId="0" borderId="64" xfId="0" applyFont="1" applyFill="1" applyBorder="1" applyAlignment="1">
      <alignment horizontal="justify" vertical="top" wrapText="1"/>
    </xf>
    <xf numFmtId="0" fontId="3" fillId="0" borderId="64" xfId="0" applyFont="1" applyFill="1" applyBorder="1" applyAlignment="1">
      <alignment vertical="top" wrapText="1"/>
    </xf>
    <xf numFmtId="164" fontId="3" fillId="0" borderId="64" xfId="42" applyNumberFormat="1" applyFont="1" applyFill="1" applyBorder="1" applyAlignment="1">
      <alignment horizontal="justify" vertical="top" wrapText="1"/>
    </xf>
    <xf numFmtId="164" fontId="18" fillId="0" borderId="64" xfId="42" applyNumberFormat="1" applyFont="1" applyFill="1" applyBorder="1" applyAlignment="1">
      <alignment horizontal="justify" vertical="top" wrapText="1"/>
    </xf>
    <xf numFmtId="164" fontId="3" fillId="0" borderId="64" xfId="0" applyNumberFormat="1" applyFont="1" applyFill="1" applyBorder="1" applyAlignment="1">
      <alignment horizontal="right" vertical="top" wrapText="1"/>
    </xf>
    <xf numFmtId="164" fontId="3" fillId="0" borderId="65" xfId="42" applyNumberFormat="1" applyFont="1" applyFill="1" applyBorder="1" applyAlignment="1">
      <alignment vertical="top" wrapText="1"/>
    </xf>
    <xf numFmtId="0" fontId="7" fillId="0" borderId="96" xfId="0" applyFont="1" applyFill="1" applyBorder="1" applyAlignment="1">
      <alignment vertical="center" wrapText="1"/>
    </xf>
    <xf numFmtId="0" fontId="7" fillId="0" borderId="97" xfId="0" applyFont="1" applyFill="1" applyBorder="1" applyAlignment="1">
      <alignment vertical="center" wrapText="1"/>
    </xf>
    <xf numFmtId="0" fontId="7" fillId="0" borderId="89" xfId="0" applyFont="1" applyFill="1" applyBorder="1" applyAlignment="1">
      <alignment horizontal="center" vertical="center" wrapText="1"/>
    </xf>
    <xf numFmtId="3" fontId="7" fillId="0" borderId="76" xfId="0" applyNumberFormat="1" applyFont="1" applyFill="1" applyBorder="1" applyAlignment="1">
      <alignment horizontal="center" vertical="center" wrapText="1"/>
    </xf>
    <xf numFmtId="0" fontId="7" fillId="0" borderId="76" xfId="0" applyFont="1" applyFill="1" applyBorder="1" applyAlignment="1">
      <alignment horizontal="justify" vertical="center" wrapText="1"/>
    </xf>
    <xf numFmtId="0" fontId="7" fillId="0" borderId="76" xfId="0" applyFont="1" applyFill="1" applyBorder="1" applyAlignment="1">
      <alignment vertical="center" wrapText="1"/>
    </xf>
    <xf numFmtId="164" fontId="7" fillId="0" borderId="76" xfId="42" applyNumberFormat="1" applyFont="1" applyFill="1" applyBorder="1" applyAlignment="1">
      <alignment horizontal="justify" vertical="center" wrapText="1"/>
    </xf>
    <xf numFmtId="164" fontId="50" fillId="0" borderId="76" xfId="42" applyNumberFormat="1" applyFont="1" applyFill="1" applyBorder="1" applyAlignment="1">
      <alignment horizontal="justify" vertical="center" wrapText="1"/>
    </xf>
    <xf numFmtId="164" fontId="50" fillId="0" borderId="90" xfId="42" applyNumberFormat="1" applyFont="1" applyFill="1" applyBorder="1" applyAlignment="1">
      <alignment horizontal="justify" vertical="center" wrapText="1"/>
    </xf>
    <xf numFmtId="0" fontId="7" fillId="0" borderId="0" xfId="0" applyFont="1" applyFill="1" applyAlignment="1">
      <alignment vertical="center" wrapText="1"/>
    </xf>
    <xf numFmtId="0" fontId="3" fillId="0" borderId="0" xfId="0" applyFont="1" applyFill="1" applyAlignment="1">
      <alignment/>
    </xf>
    <xf numFmtId="0" fontId="8" fillId="37" borderId="16" xfId="0" applyFont="1" applyFill="1" applyBorder="1" applyAlignment="1">
      <alignment horizontal="center" vertical="top" wrapText="1"/>
    </xf>
    <xf numFmtId="0" fontId="8" fillId="37" borderId="27" xfId="0" applyFont="1" applyFill="1" applyBorder="1" applyAlignment="1">
      <alignment horizontal="center" vertical="top" wrapText="1"/>
    </xf>
    <xf numFmtId="0" fontId="8" fillId="38" borderId="29" xfId="0" applyFont="1" applyFill="1" applyBorder="1" applyAlignment="1">
      <alignment horizontal="center" vertical="top" wrapText="1"/>
    </xf>
    <xf numFmtId="0" fontId="8" fillId="37" borderId="13" xfId="0" applyFont="1" applyFill="1" applyBorder="1" applyAlignment="1">
      <alignment horizontal="center" vertical="top" wrapText="1"/>
    </xf>
    <xf numFmtId="0" fontId="8" fillId="37" borderId="29" xfId="0" applyFont="1" applyFill="1" applyBorder="1" applyAlignment="1">
      <alignment horizontal="center" vertical="top" wrapText="1"/>
    </xf>
    <xf numFmtId="0" fontId="92" fillId="0" borderId="16" xfId="0" applyFont="1" applyFill="1" applyBorder="1" applyAlignment="1">
      <alignment horizontal="center" vertical="top" wrapText="1"/>
    </xf>
    <xf numFmtId="0" fontId="8" fillId="38" borderId="16" xfId="0" applyFont="1" applyFill="1" applyBorder="1" applyAlignment="1">
      <alignment horizontal="center" vertical="top" wrapText="1"/>
    </xf>
    <xf numFmtId="3" fontId="8" fillId="37" borderId="16" xfId="0" applyNumberFormat="1" applyFont="1" applyFill="1" applyBorder="1" applyAlignment="1">
      <alignment horizontal="center" vertical="top" wrapText="1"/>
    </xf>
    <xf numFmtId="3" fontId="8" fillId="37" borderId="13" xfId="0" applyNumberFormat="1" applyFont="1" applyFill="1" applyBorder="1" applyAlignment="1">
      <alignment horizontal="center" vertical="top" wrapText="1"/>
    </xf>
    <xf numFmtId="0" fontId="8" fillId="37" borderId="54" xfId="0" applyFont="1" applyFill="1" applyBorder="1" applyAlignment="1">
      <alignment horizontal="center" vertical="top" wrapText="1"/>
    </xf>
    <xf numFmtId="3" fontId="8" fillId="38" borderId="27" xfId="0" applyNumberFormat="1" applyFont="1" applyFill="1" applyBorder="1" applyAlignment="1">
      <alignment horizontal="center" vertical="top" wrapText="1"/>
    </xf>
    <xf numFmtId="0" fontId="8" fillId="37" borderId="15" xfId="0" applyFont="1" applyFill="1" applyBorder="1" applyAlignment="1">
      <alignment horizontal="center" vertical="top" wrapText="1"/>
    </xf>
    <xf numFmtId="0" fontId="8" fillId="0" borderId="85" xfId="0" applyFont="1" applyFill="1" applyBorder="1" applyAlignment="1">
      <alignment horizontal="left" vertical="top" wrapText="1"/>
    </xf>
    <xf numFmtId="0" fontId="8" fillId="0" borderId="55" xfId="0" applyFont="1" applyFill="1" applyBorder="1" applyAlignment="1">
      <alignment horizontal="left" vertical="top"/>
    </xf>
    <xf numFmtId="0" fontId="8" fillId="0" borderId="47" xfId="0" applyFont="1" applyFill="1" applyBorder="1" applyAlignment="1">
      <alignment horizontal="left" vertical="top"/>
    </xf>
    <xf numFmtId="0" fontId="8" fillId="0" borderId="53" xfId="0" applyFont="1" applyFill="1" applyBorder="1" applyAlignment="1">
      <alignment horizontal="left" vertical="top"/>
    </xf>
    <xf numFmtId="0" fontId="8" fillId="0" borderId="37"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94" xfId="0" applyFont="1" applyFill="1" applyBorder="1" applyAlignment="1">
      <alignment horizontal="left" vertical="top" wrapText="1"/>
    </xf>
    <xf numFmtId="0" fontId="8" fillId="0" borderId="0" xfId="0" applyFont="1" applyFill="1" applyAlignment="1">
      <alignment horizontal="left" vertical="top" wrapText="1"/>
    </xf>
    <xf numFmtId="0" fontId="8" fillId="0" borderId="114"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7"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47" xfId="0" applyFill="1" applyBorder="1" applyAlignment="1">
      <alignment horizontal="left" vertical="top"/>
    </xf>
    <xf numFmtId="0" fontId="0" fillId="0" borderId="53" xfId="0" applyFill="1" applyBorder="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164" fontId="3" fillId="0" borderId="0" xfId="42" applyNumberFormat="1" applyFont="1" applyFill="1" applyAlignment="1">
      <alignment horizontal="left" vertical="center" wrapText="1"/>
    </xf>
    <xf numFmtId="0" fontId="9" fillId="0" borderId="0" xfId="0" applyFont="1" applyFill="1" applyBorder="1" applyAlignment="1">
      <alignment horizontal="left" vertical="top" wrapText="1"/>
    </xf>
    <xf numFmtId="0" fontId="3" fillId="0" borderId="27" xfId="0" applyFont="1" applyFill="1" applyBorder="1" applyAlignment="1">
      <alignment horizontal="center" vertical="center" wrapText="1"/>
    </xf>
    <xf numFmtId="0" fontId="8" fillId="0" borderId="0" xfId="0" applyFont="1" applyFill="1" applyBorder="1" applyAlignment="1">
      <alignment horizontal="left" vertical="top"/>
    </xf>
    <xf numFmtId="0" fontId="8" fillId="0" borderId="94" xfId="0" applyFont="1" applyFill="1" applyBorder="1" applyAlignment="1">
      <alignment horizontal="left" vertical="top"/>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8" fillId="0" borderId="25" xfId="0" applyFont="1" applyFill="1" applyBorder="1" applyAlignment="1">
      <alignment horizontal="left" vertical="top" wrapText="1"/>
    </xf>
    <xf numFmtId="0" fontId="8" fillId="0" borderId="92" xfId="0" applyFont="1" applyFill="1" applyBorder="1" applyAlignment="1">
      <alignment horizontal="left" vertical="top"/>
    </xf>
    <xf numFmtId="0" fontId="3" fillId="0" borderId="0" xfId="0" applyFont="1" applyFill="1" applyAlignment="1">
      <alignment horizontal="right" vertical="top" wrapText="1"/>
    </xf>
    <xf numFmtId="0" fontId="3" fillId="0" borderId="0" xfId="0" applyFont="1" applyFill="1" applyBorder="1" applyAlignment="1">
      <alignment horizontal="center" vertical="center" wrapText="1"/>
    </xf>
    <xf numFmtId="0" fontId="9" fillId="0" borderId="121" xfId="0" applyFont="1" applyFill="1" applyBorder="1" applyAlignment="1">
      <alignment horizontal="left" vertical="center" wrapText="1"/>
    </xf>
    <xf numFmtId="0" fontId="9" fillId="0" borderId="122" xfId="0" applyFont="1" applyFill="1" applyBorder="1" applyAlignment="1">
      <alignment horizontal="left" vertical="center" wrapText="1"/>
    </xf>
    <xf numFmtId="0" fontId="9" fillId="0" borderId="123" xfId="0" applyFont="1" applyFill="1" applyBorder="1" applyAlignment="1">
      <alignment horizontal="left" vertical="center" wrapText="1"/>
    </xf>
    <xf numFmtId="0" fontId="3" fillId="0" borderId="73"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3" fillId="0" borderId="10" xfId="0" applyFont="1" applyFill="1" applyBorder="1" applyAlignment="1">
      <alignment horizontal="center" vertical="center" wrapText="1"/>
    </xf>
    <xf numFmtId="164" fontId="3" fillId="0" borderId="71" xfId="42" applyNumberFormat="1" applyFont="1" applyFill="1" applyBorder="1" applyAlignment="1">
      <alignment horizontal="center" vertical="center" wrapText="1"/>
    </xf>
    <xf numFmtId="164" fontId="3" fillId="0" borderId="55" xfId="42" applyNumberFormat="1" applyFont="1" applyFill="1" applyBorder="1" applyAlignment="1">
      <alignment horizontal="center" vertical="center" wrapText="1"/>
    </xf>
    <xf numFmtId="164" fontId="3" fillId="0" borderId="93" xfId="42" applyNumberFormat="1" applyFont="1" applyFill="1" applyBorder="1" applyAlignment="1">
      <alignment horizontal="center" vertical="center" wrapText="1"/>
    </xf>
    <xf numFmtId="0" fontId="8" fillId="0" borderId="93" xfId="0" applyFont="1" applyFill="1" applyBorder="1" applyAlignment="1">
      <alignment horizontal="left" vertical="top"/>
    </xf>
    <xf numFmtId="164" fontId="3" fillId="34" borderId="123" xfId="42" applyNumberFormat="1" applyFont="1" applyFill="1" applyBorder="1" applyAlignment="1">
      <alignment horizontal="center" vertical="center" wrapText="1"/>
    </xf>
    <xf numFmtId="164" fontId="3" fillId="34" borderId="73" xfId="42" applyNumberFormat="1" applyFont="1" applyFill="1" applyBorder="1" applyAlignment="1">
      <alignment horizontal="center" vertical="center" wrapText="1"/>
    </xf>
    <xf numFmtId="164" fontId="3" fillId="34" borderId="91" xfId="42"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top" wrapText="1"/>
    </xf>
    <xf numFmtId="0" fontId="9" fillId="34" borderId="85" xfId="0" applyFont="1" applyFill="1" applyBorder="1" applyAlignment="1">
      <alignment horizontal="left" vertical="top" wrapText="1"/>
    </xf>
    <xf numFmtId="0" fontId="9" fillId="34" borderId="47" xfId="0" applyFont="1" applyFill="1" applyBorder="1" applyAlignment="1">
      <alignment horizontal="left" vertical="top" wrapText="1"/>
    </xf>
    <xf numFmtId="0" fontId="9" fillId="34" borderId="53" xfId="0" applyFont="1" applyFill="1" applyBorder="1" applyAlignment="1">
      <alignment horizontal="left" vertical="top" wrapText="1"/>
    </xf>
    <xf numFmtId="0" fontId="3" fillId="34" borderId="124"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25"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9" fillId="34" borderId="121" xfId="0" applyFont="1" applyFill="1" applyBorder="1" applyAlignment="1">
      <alignment horizontal="left" vertical="center" wrapText="1"/>
    </xf>
    <xf numFmtId="0" fontId="9" fillId="34" borderId="122" xfId="0" applyFont="1" applyFill="1" applyBorder="1" applyAlignment="1">
      <alignment horizontal="left" vertical="center" wrapText="1"/>
    </xf>
    <xf numFmtId="0" fontId="9" fillId="34" borderId="123" xfId="0" applyFont="1" applyFill="1" applyBorder="1" applyAlignment="1">
      <alignment horizontal="left" vertical="center" wrapText="1"/>
    </xf>
    <xf numFmtId="0" fontId="3" fillId="36" borderId="62" xfId="0" applyFont="1" applyFill="1" applyBorder="1" applyAlignment="1">
      <alignment horizontal="center" vertical="center" wrapText="1"/>
    </xf>
    <xf numFmtId="0" fontId="3" fillId="36" borderId="70" xfId="0" applyFont="1" applyFill="1" applyBorder="1" applyAlignment="1">
      <alignment horizontal="center" vertical="center" wrapText="1"/>
    </xf>
    <xf numFmtId="0" fontId="3" fillId="36" borderId="67" xfId="0" applyFont="1" applyFill="1" applyBorder="1" applyAlignment="1">
      <alignment horizontal="center" vertical="center" wrapText="1"/>
    </xf>
    <xf numFmtId="0" fontId="3" fillId="0" borderId="0" xfId="0" applyFont="1" applyAlignment="1">
      <alignment horizontal="right" vertical="top" wrapText="1"/>
    </xf>
    <xf numFmtId="0" fontId="3" fillId="34" borderId="122"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73" xfId="0" applyFont="1" applyFill="1" applyBorder="1" applyAlignment="1">
      <alignment horizontal="center" vertical="center" wrapText="1"/>
    </xf>
    <xf numFmtId="0" fontId="3" fillId="34" borderId="91" xfId="0" applyFont="1" applyFill="1" applyBorder="1" applyAlignment="1">
      <alignment horizontal="center" vertical="center" wrapText="1"/>
    </xf>
    <xf numFmtId="0" fontId="3" fillId="34" borderId="126" xfId="0" applyFont="1" applyFill="1" applyBorder="1" applyAlignment="1">
      <alignment horizontal="center" vertical="center" wrapText="1"/>
    </xf>
    <xf numFmtId="0" fontId="3" fillId="34" borderId="84" xfId="0" applyFont="1" applyFill="1" applyBorder="1" applyAlignment="1">
      <alignment horizontal="center" vertical="center" wrapText="1"/>
    </xf>
    <xf numFmtId="0" fontId="3" fillId="34" borderId="127" xfId="0" applyFont="1" applyFill="1" applyBorder="1" applyAlignment="1">
      <alignment horizontal="center" vertical="center" wrapText="1"/>
    </xf>
    <xf numFmtId="0" fontId="8" fillId="34" borderId="85" xfId="0" applyFont="1" applyFill="1" applyBorder="1" applyAlignment="1">
      <alignment horizontal="left" vertical="top" wrapText="1"/>
    </xf>
    <xf numFmtId="0" fontId="8" fillId="34" borderId="47" xfId="0" applyFont="1" applyFill="1" applyBorder="1" applyAlignment="1">
      <alignment horizontal="left" vertical="top"/>
    </xf>
    <xf numFmtId="0" fontId="8" fillId="34" borderId="53" xfId="0" applyFont="1" applyFill="1" applyBorder="1" applyAlignment="1">
      <alignment horizontal="left" vertical="top"/>
    </xf>
    <xf numFmtId="0" fontId="3" fillId="34" borderId="85" xfId="0" applyFont="1" applyFill="1" applyBorder="1" applyAlignment="1">
      <alignment horizontal="left" vertical="top" wrapText="1"/>
    </xf>
    <xf numFmtId="0" fontId="51" fillId="0" borderId="0" xfId="0" applyFont="1" applyAlignment="1">
      <alignment horizontal="left" vertical="top" wrapText="1"/>
    </xf>
    <xf numFmtId="0" fontId="52" fillId="0" borderId="0" xfId="0" applyFont="1" applyAlignment="1">
      <alignment horizontal="left" vertical="top" wrapText="1"/>
    </xf>
    <xf numFmtId="164" fontId="52" fillId="0" borderId="0" xfId="42" applyNumberFormat="1" applyFont="1" applyAlignment="1">
      <alignment horizontal="left" vertical="center" wrapText="1"/>
    </xf>
    <xf numFmtId="0" fontId="51" fillId="0" borderId="0" xfId="0" applyFont="1" applyFill="1" applyAlignment="1">
      <alignment horizontal="left" vertical="top" wrapText="1"/>
    </xf>
    <xf numFmtId="0" fontId="52" fillId="0" borderId="0" xfId="0" applyFont="1" applyAlignment="1">
      <alignment horizontal="left" vertical="center" wrapText="1"/>
    </xf>
    <xf numFmtId="0" fontId="52" fillId="0" borderId="0" xfId="0"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Fill="1" applyAlignment="1">
      <alignment horizontal="center" vertical="top" wrapText="1"/>
    </xf>
    <xf numFmtId="0" fontId="8" fillId="34" borderId="47" xfId="0" applyFont="1" applyFill="1" applyBorder="1" applyAlignment="1">
      <alignment horizontal="left" vertical="top" wrapText="1"/>
    </xf>
    <xf numFmtId="0" fontId="0" fillId="34" borderId="47" xfId="0" applyFill="1" applyBorder="1" applyAlignment="1">
      <alignment wrapText="1"/>
    </xf>
    <xf numFmtId="0" fontId="0" fillId="34" borderId="53" xfId="0" applyFill="1" applyBorder="1" applyAlignment="1">
      <alignment wrapText="1"/>
    </xf>
    <xf numFmtId="0" fontId="17" fillId="34" borderId="38" xfId="0" applyFont="1" applyFill="1" applyBorder="1" applyAlignment="1">
      <alignment horizontal="left" vertical="top" wrapText="1"/>
    </xf>
    <xf numFmtId="0" fontId="17" fillId="34" borderId="55" xfId="0" applyFont="1" applyFill="1" applyBorder="1" applyAlignment="1">
      <alignment horizontal="left" vertical="top" wrapText="1"/>
    </xf>
    <xf numFmtId="0" fontId="8" fillId="34" borderId="37" xfId="0" applyFont="1" applyFill="1" applyBorder="1" applyAlignment="1">
      <alignment horizontal="left" vertical="top" wrapText="1"/>
    </xf>
    <xf numFmtId="0" fontId="8" fillId="34" borderId="28" xfId="0" applyFont="1" applyFill="1" applyBorder="1" applyAlignment="1" quotePrefix="1">
      <alignment horizontal="left" vertical="top" wrapText="1"/>
    </xf>
    <xf numFmtId="0" fontId="17" fillId="34" borderId="85" xfId="0" applyFont="1" applyFill="1" applyBorder="1" applyAlignment="1">
      <alignment horizontal="left" vertical="top" wrapText="1"/>
    </xf>
    <xf numFmtId="0" fontId="17" fillId="34" borderId="47" xfId="0" applyFont="1" applyFill="1" applyBorder="1" applyAlignment="1">
      <alignment horizontal="left" vertical="top" wrapText="1"/>
    </xf>
    <xf numFmtId="164" fontId="3" fillId="0" borderId="0" xfId="42" applyNumberFormat="1" applyFont="1" applyAlignment="1">
      <alignment horizontal="left" vertical="center" wrapText="1"/>
    </xf>
    <xf numFmtId="0" fontId="3" fillId="0" borderId="0" xfId="0" applyFont="1" applyFill="1" applyBorder="1" applyAlignment="1">
      <alignment horizontal="left" vertical="top" wrapText="1"/>
    </xf>
    <xf numFmtId="0" fontId="8" fillId="34" borderId="128" xfId="0" applyFont="1" applyFill="1" applyBorder="1" applyAlignment="1">
      <alignment horizontal="left" vertical="top" wrapText="1"/>
    </xf>
    <xf numFmtId="0" fontId="8" fillId="34" borderId="73" xfId="0" applyFont="1" applyFill="1" applyBorder="1" applyAlignment="1">
      <alignment horizontal="left" vertical="top" wrapText="1"/>
    </xf>
    <xf numFmtId="0" fontId="17" fillId="34" borderId="37" xfId="0" applyFont="1" applyFill="1" applyBorder="1" applyAlignment="1">
      <alignment horizontal="left" vertical="top" wrapText="1"/>
    </xf>
    <xf numFmtId="0" fontId="17" fillId="34" borderId="28" xfId="0" applyFont="1" applyFill="1" applyBorder="1" applyAlignment="1">
      <alignment horizontal="left" vertical="top" wrapText="1"/>
    </xf>
    <xf numFmtId="0" fontId="3" fillId="34" borderId="114" xfId="0" applyFont="1" applyFill="1" applyBorder="1" applyAlignment="1">
      <alignment horizontal="center" vertical="center" wrapText="1"/>
    </xf>
    <xf numFmtId="0" fontId="3" fillId="34" borderId="13" xfId="0" applyFont="1" applyFill="1" applyBorder="1" applyAlignment="1">
      <alignment horizontal="center" vertical="center" wrapText="1"/>
    </xf>
    <xf numFmtId="164" fontId="3" fillId="34" borderId="13" xfId="42" applyNumberFormat="1" applyFont="1" applyFill="1" applyBorder="1" applyAlignment="1">
      <alignment horizontal="center" vertical="center" wrapText="1"/>
    </xf>
    <xf numFmtId="164" fontId="3" fillId="34" borderId="17" xfId="42" applyNumberFormat="1" applyFont="1" applyFill="1" applyBorder="1" applyAlignment="1">
      <alignment horizontal="center" vertical="center" wrapText="1"/>
    </xf>
    <xf numFmtId="0" fontId="3" fillId="0" borderId="129" xfId="0" applyFont="1" applyBorder="1" applyAlignment="1">
      <alignment horizontal="left" vertical="top" wrapText="1"/>
    </xf>
    <xf numFmtId="164" fontId="3" fillId="0" borderId="0" xfId="42" applyNumberFormat="1" applyFont="1" applyAlignment="1">
      <alignment horizontal="left" vertical="top" wrapText="1"/>
    </xf>
    <xf numFmtId="0" fontId="0" fillId="0" borderId="14" xfId="0" applyBorder="1" applyAlignment="1">
      <alignment horizontal="center"/>
    </xf>
    <xf numFmtId="0" fontId="0" fillId="0" borderId="114" xfId="0" applyBorder="1" applyAlignment="1">
      <alignment horizontal="center"/>
    </xf>
    <xf numFmtId="0" fontId="0" fillId="0" borderId="10" xfId="0" applyBorder="1" applyAlignment="1">
      <alignment horizontal="center"/>
    </xf>
    <xf numFmtId="0" fontId="3" fillId="0" borderId="0" xfId="0" applyFont="1" applyAlignment="1">
      <alignment horizontal="left" vertical="top" wrapText="1"/>
    </xf>
    <xf numFmtId="0" fontId="3" fillId="36" borderId="15"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7" fillId="34" borderId="85" xfId="0" applyFont="1" applyFill="1" applyBorder="1" applyAlignment="1">
      <alignment horizontal="left" vertical="top" wrapText="1"/>
    </xf>
    <xf numFmtId="0" fontId="37" fillId="34" borderId="47" xfId="0" applyFont="1" applyFill="1" applyBorder="1" applyAlignment="1">
      <alignment horizontal="left" vertical="top" wrapText="1"/>
    </xf>
    <xf numFmtId="0" fontId="37" fillId="34" borderId="94" xfId="0" applyFont="1" applyFill="1" applyBorder="1" applyAlignment="1">
      <alignment horizontal="left" vertical="top" wrapText="1"/>
    </xf>
    <xf numFmtId="0" fontId="0" fillId="0" borderId="114" xfId="0" applyFill="1" applyBorder="1" applyAlignment="1">
      <alignment horizontal="center"/>
    </xf>
    <xf numFmtId="0" fontId="0" fillId="34" borderId="85" xfId="0" applyFont="1" applyFill="1" applyBorder="1" applyAlignment="1">
      <alignment horizontal="left" vertical="top" wrapText="1"/>
    </xf>
    <xf numFmtId="0" fontId="0" fillId="34" borderId="47" xfId="0" applyFill="1" applyBorder="1" applyAlignment="1">
      <alignment horizontal="left" vertical="top"/>
    </xf>
    <xf numFmtId="0" fontId="0" fillId="34" borderId="53" xfId="0" applyFill="1" applyBorder="1" applyAlignment="1">
      <alignment horizontal="left" vertical="top"/>
    </xf>
    <xf numFmtId="0" fontId="0" fillId="34" borderId="37" xfId="0" applyFont="1" applyFill="1" applyBorder="1" applyAlignment="1">
      <alignment horizontal="left" vertical="top" wrapText="1"/>
    </xf>
    <xf numFmtId="0" fontId="0" fillId="34" borderId="28" xfId="0" applyFill="1" applyBorder="1" applyAlignment="1">
      <alignment horizontal="left" vertical="top"/>
    </xf>
    <xf numFmtId="0" fontId="0" fillId="34" borderId="94" xfId="0" applyFill="1" applyBorder="1" applyAlignment="1">
      <alignment horizontal="left" vertical="top"/>
    </xf>
    <xf numFmtId="0" fontId="2" fillId="34" borderId="37" xfId="0" applyFont="1" applyFill="1" applyBorder="1" applyAlignment="1">
      <alignment horizontal="left" vertical="top" wrapText="1"/>
    </xf>
    <xf numFmtId="0" fontId="2" fillId="34" borderId="47" xfId="0" applyFont="1" applyFill="1" applyBorder="1" applyAlignment="1">
      <alignment horizontal="left" vertical="top"/>
    </xf>
    <xf numFmtId="0" fontId="2" fillId="34" borderId="94" xfId="0" applyFont="1" applyFill="1" applyBorder="1" applyAlignment="1">
      <alignment horizontal="left" vertical="top"/>
    </xf>
    <xf numFmtId="0" fontId="16" fillId="34" borderId="128" xfId="0" applyFont="1" applyFill="1" applyBorder="1" applyAlignment="1">
      <alignment horizontal="left" vertical="top" wrapText="1"/>
    </xf>
    <xf numFmtId="0" fontId="16" fillId="34" borderId="73" xfId="0" applyFont="1" applyFill="1" applyBorder="1" applyAlignment="1">
      <alignment horizontal="left" vertical="top" wrapText="1"/>
    </xf>
    <xf numFmtId="0" fontId="16" fillId="34" borderId="91" xfId="0" applyFont="1" applyFill="1" applyBorder="1" applyAlignment="1">
      <alignment horizontal="left" vertical="top" wrapText="1"/>
    </xf>
    <xf numFmtId="0" fontId="35" fillId="34" borderId="128" xfId="0" applyFont="1" applyFill="1" applyBorder="1" applyAlignment="1">
      <alignment vertical="top" wrapText="1"/>
    </xf>
    <xf numFmtId="0" fontId="24" fillId="34" borderId="73" xfId="0" applyFont="1" applyFill="1" applyBorder="1" applyAlignment="1">
      <alignment vertical="top"/>
    </xf>
    <xf numFmtId="0" fontId="24" fillId="34" borderId="91" xfId="0" applyFont="1" applyFill="1" applyBorder="1" applyAlignment="1">
      <alignment vertical="top"/>
    </xf>
    <xf numFmtId="0" fontId="16" fillId="34" borderId="124" xfId="0" applyFont="1" applyFill="1" applyBorder="1" applyAlignment="1">
      <alignment horizontal="center" vertical="center" wrapText="1"/>
    </xf>
    <xf numFmtId="0" fontId="16" fillId="34" borderId="114" xfId="0" applyFont="1" applyFill="1" applyBorder="1" applyAlignment="1">
      <alignment horizontal="center" vertical="center" wrapText="1"/>
    </xf>
    <xf numFmtId="0" fontId="16" fillId="34" borderId="125" xfId="0" applyFont="1" applyFill="1" applyBorder="1" applyAlignment="1">
      <alignment horizontal="center" vertical="center" wrapText="1"/>
    </xf>
    <xf numFmtId="0" fontId="16" fillId="34" borderId="13" xfId="0" applyFont="1" applyFill="1" applyBorder="1" applyAlignment="1">
      <alignment horizontal="center" vertical="center" wrapText="1"/>
    </xf>
    <xf numFmtId="164" fontId="16" fillId="34" borderId="125" xfId="42" applyNumberFormat="1" applyFont="1" applyFill="1" applyBorder="1" applyAlignment="1">
      <alignment horizontal="center" vertical="center" wrapText="1"/>
    </xf>
    <xf numFmtId="164" fontId="16" fillId="34" borderId="130" xfId="42"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guyen%20Thuy\Workplan\AWP%20-%203%20IPs%20-%20consolidated\Consolidated%20AWP%20-%20February%2009\New%20format%20-%20Chau%20-%20Thuy%20-%20Mh%20-%2026%20Feb\Consolidated%20-%20AWP%202009%20(26%20Feb%200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ted - E"/>
      <sheetName val="Consolidated - V"/>
      <sheetName val="MOLISA - E"/>
      <sheetName val="MOLISA-V"/>
      <sheetName val="MOCST - E"/>
      <sheetName val="MOCST -V"/>
      <sheetName val="GSO -E"/>
      <sheetName val="GSO -V"/>
    </sheetNames>
    <sheetDataSet>
      <sheetData sheetId="2">
        <row r="142">
          <cell r="M142">
            <v>155894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108"/>
  <sheetViews>
    <sheetView tabSelected="1" view="pageBreakPreview" zoomScale="60" zoomScaleNormal="50" zoomScalePageLayoutView="50" workbookViewId="0" topLeftCell="A1">
      <selection activeCell="E31" sqref="E31"/>
    </sheetView>
  </sheetViews>
  <sheetFormatPr defaultColWidth="9.140625" defaultRowHeight="12.75"/>
  <cols>
    <col min="1" max="1" width="19.421875" style="18" customWidth="1"/>
    <col min="2" max="2" width="17.57421875" style="18" customWidth="1"/>
    <col min="3" max="3" width="31.57421875" style="18" customWidth="1"/>
    <col min="4" max="7" width="5.57421875" style="1230" customWidth="1"/>
    <col min="8" max="8" width="19.57421875" style="1230" customWidth="1"/>
    <col min="9" max="9" width="21.00390625" style="18" customWidth="1"/>
    <col min="10" max="10" width="13.140625" style="1230" customWidth="1"/>
    <col min="11" max="11" width="18.57421875" style="1230" customWidth="1"/>
    <col min="12" max="12" width="23.00390625" style="18" customWidth="1"/>
    <col min="13" max="13" width="23.421875" style="18" customWidth="1"/>
    <col min="14" max="14" width="17.7109375" style="18" customWidth="1"/>
    <col min="15" max="15" width="24.421875" style="18" customWidth="1"/>
    <col min="16" max="16" width="19.140625" style="15" customWidth="1"/>
    <col min="17" max="17" width="9.8515625" style="18" bestFit="1" customWidth="1"/>
    <col min="18" max="16384" width="9.140625" style="18" customWidth="1"/>
  </cols>
  <sheetData>
    <row r="1" spans="1:15" s="15" customFormat="1" ht="21" customHeight="1">
      <c r="A1" s="1257" t="s">
        <v>273</v>
      </c>
      <c r="B1" s="1257"/>
      <c r="C1" s="1257"/>
      <c r="D1" s="1257"/>
      <c r="E1" s="1257"/>
      <c r="F1" s="1257"/>
      <c r="G1" s="1257"/>
      <c r="H1" s="1257"/>
      <c r="I1" s="1257"/>
      <c r="J1" s="1257"/>
      <c r="K1" s="1257"/>
      <c r="L1" s="1257"/>
      <c r="M1" s="1275" t="s">
        <v>78</v>
      </c>
      <c r="N1" s="1275"/>
      <c r="O1" s="1275"/>
    </row>
    <row r="2" spans="1:15" s="15" customFormat="1" ht="16.5" customHeight="1">
      <c r="A2" s="1257" t="s">
        <v>543</v>
      </c>
      <c r="B2" s="1257"/>
      <c r="C2" s="1257"/>
      <c r="D2" s="1257"/>
      <c r="E2" s="1257"/>
      <c r="F2" s="1257"/>
      <c r="G2" s="1257"/>
      <c r="H2" s="1257"/>
      <c r="I2" s="1257"/>
      <c r="J2" s="1257"/>
      <c r="K2" s="1257"/>
      <c r="L2" s="1257"/>
      <c r="M2" s="1257"/>
      <c r="N2" s="1257"/>
      <c r="O2" s="1257"/>
    </row>
    <row r="3" spans="1:15" s="15" customFormat="1" ht="16.5" customHeight="1">
      <c r="A3" s="1257" t="s">
        <v>341</v>
      </c>
      <c r="B3" s="1257"/>
      <c r="C3" s="1257"/>
      <c r="D3" s="1257"/>
      <c r="E3" s="1257"/>
      <c r="F3" s="1257"/>
      <c r="G3" s="1257"/>
      <c r="H3" s="1257"/>
      <c r="I3" s="1257"/>
      <c r="J3" s="1257"/>
      <c r="K3" s="1257"/>
      <c r="L3" s="1257"/>
      <c r="M3" s="1054"/>
      <c r="N3" s="1054"/>
      <c r="O3" s="1054"/>
    </row>
    <row r="4" spans="1:15" s="15" customFormat="1" ht="16.5" customHeight="1">
      <c r="A4" s="1257" t="s">
        <v>14</v>
      </c>
      <c r="B4" s="1257"/>
      <c r="C4" s="1257"/>
      <c r="D4" s="1257"/>
      <c r="E4" s="1257"/>
      <c r="F4" s="1257"/>
      <c r="G4" s="1257"/>
      <c r="H4" s="1257"/>
      <c r="I4" s="1257"/>
      <c r="J4" s="1257"/>
      <c r="K4" s="1257"/>
      <c r="M4" s="1054"/>
      <c r="N4" s="1054"/>
      <c r="O4" s="1054"/>
    </row>
    <row r="5" spans="1:15" ht="10.5" customHeight="1" thickBot="1">
      <c r="A5" s="317"/>
      <c r="B5" s="317"/>
      <c r="C5" s="1276"/>
      <c r="D5" s="1276"/>
      <c r="E5" s="1276"/>
      <c r="F5" s="1276"/>
      <c r="G5" s="1276"/>
      <c r="H5" s="1276"/>
      <c r="I5" s="1276"/>
      <c r="J5" s="1276"/>
      <c r="K5" s="1276"/>
      <c r="L5" s="1276"/>
      <c r="M5" s="1276"/>
      <c r="N5" s="1276"/>
      <c r="O5" s="1276"/>
    </row>
    <row r="6" spans="1:16" ht="118.5" customHeight="1" thickTop="1">
      <c r="A6" s="1277" t="s">
        <v>454</v>
      </c>
      <c r="B6" s="1278"/>
      <c r="C6" s="1278"/>
      <c r="D6" s="1278"/>
      <c r="E6" s="1278"/>
      <c r="F6" s="1278"/>
      <c r="G6" s="1278"/>
      <c r="H6" s="1278"/>
      <c r="I6" s="1278"/>
      <c r="J6" s="1278"/>
      <c r="K6" s="1278"/>
      <c r="L6" s="1278"/>
      <c r="M6" s="1279"/>
      <c r="N6" s="1280"/>
      <c r="O6" s="1281"/>
      <c r="P6" s="316"/>
    </row>
    <row r="7" spans="1:15" ht="46.5" customHeight="1">
      <c r="A7" s="1283" t="s">
        <v>252</v>
      </c>
      <c r="B7" s="1264" t="s">
        <v>253</v>
      </c>
      <c r="C7" s="1261" t="s">
        <v>219</v>
      </c>
      <c r="D7" s="1266" t="s">
        <v>220</v>
      </c>
      <c r="E7" s="1267"/>
      <c r="F7" s="1267"/>
      <c r="G7" s="1268"/>
      <c r="H7" s="1261" t="s">
        <v>254</v>
      </c>
      <c r="I7" s="1261"/>
      <c r="J7" s="1261"/>
      <c r="K7" s="1055"/>
      <c r="L7" s="1285" t="s">
        <v>303</v>
      </c>
      <c r="M7" s="1286"/>
      <c r="N7" s="1286"/>
      <c r="O7" s="1287"/>
    </row>
    <row r="8" spans="1:15" ht="57" customHeight="1">
      <c r="A8" s="1284"/>
      <c r="B8" s="1261"/>
      <c r="C8" s="1265"/>
      <c r="D8" s="1056" t="s">
        <v>214</v>
      </c>
      <c r="E8" s="1056" t="s">
        <v>215</v>
      </c>
      <c r="F8" s="1056" t="s">
        <v>216</v>
      </c>
      <c r="G8" s="1056" t="s">
        <v>217</v>
      </c>
      <c r="H8" s="1056" t="s">
        <v>299</v>
      </c>
      <c r="I8" s="1056" t="s">
        <v>243</v>
      </c>
      <c r="J8" s="1056" t="s">
        <v>213</v>
      </c>
      <c r="K8" s="1056" t="s">
        <v>244</v>
      </c>
      <c r="L8" s="1057" t="s">
        <v>15</v>
      </c>
      <c r="M8" s="1057" t="s">
        <v>234</v>
      </c>
      <c r="N8" s="1057" t="s">
        <v>218</v>
      </c>
      <c r="O8" s="1058" t="s">
        <v>300</v>
      </c>
    </row>
    <row r="9" spans="1:15" ht="12.75" customHeight="1">
      <c r="A9" s="1059"/>
      <c r="B9" s="1055"/>
      <c r="C9" s="1055"/>
      <c r="D9" s="1055"/>
      <c r="E9" s="1055"/>
      <c r="F9" s="1055"/>
      <c r="G9" s="1055"/>
      <c r="H9" s="1055"/>
      <c r="I9" s="1055"/>
      <c r="J9" s="1055"/>
      <c r="K9" s="1055"/>
      <c r="L9" s="1060"/>
      <c r="M9" s="1060"/>
      <c r="N9" s="1060"/>
      <c r="O9" s="1061"/>
    </row>
    <row r="10" spans="1:15" ht="108" customHeight="1">
      <c r="A10" s="1243" t="s">
        <v>54</v>
      </c>
      <c r="B10" s="1245"/>
      <c r="C10" s="1245"/>
      <c r="D10" s="1245"/>
      <c r="E10" s="1245"/>
      <c r="F10" s="1245"/>
      <c r="G10" s="1245"/>
      <c r="H10" s="1245"/>
      <c r="I10" s="1245"/>
      <c r="J10" s="1245"/>
      <c r="K10" s="1245"/>
      <c r="L10" s="1245"/>
      <c r="M10" s="1245"/>
      <c r="N10" s="1245"/>
      <c r="O10" s="1246"/>
    </row>
    <row r="11" spans="1:15" ht="130.5" customHeight="1">
      <c r="A11" s="408"/>
      <c r="B11" s="376" t="s">
        <v>212</v>
      </c>
      <c r="C11" s="524" t="s">
        <v>88</v>
      </c>
      <c r="D11" s="100"/>
      <c r="E11" s="1231" t="s">
        <v>222</v>
      </c>
      <c r="F11" s="177" t="s">
        <v>222</v>
      </c>
      <c r="G11" s="100"/>
      <c r="H11" s="100" t="s">
        <v>211</v>
      </c>
      <c r="I11" s="100" t="s">
        <v>520</v>
      </c>
      <c r="J11" s="100" t="s">
        <v>212</v>
      </c>
      <c r="K11" s="45" t="s">
        <v>235</v>
      </c>
      <c r="L11" s="380">
        <v>40950</v>
      </c>
      <c r="M11" s="1062">
        <v>72450</v>
      </c>
      <c r="N11" s="380">
        <f>SUM(L11:M11)</f>
        <v>113400</v>
      </c>
      <c r="O11" s="381" t="s">
        <v>173</v>
      </c>
    </row>
    <row r="12" spans="1:15" ht="126" customHeight="1">
      <c r="A12" s="382"/>
      <c r="B12" s="376" t="s">
        <v>231</v>
      </c>
      <c r="C12" s="524" t="s">
        <v>88</v>
      </c>
      <c r="D12" s="863"/>
      <c r="E12" s="1232" t="s">
        <v>222</v>
      </c>
      <c r="F12" s="177" t="s">
        <v>222</v>
      </c>
      <c r="G12" s="864"/>
      <c r="H12" s="897" t="s">
        <v>211</v>
      </c>
      <c r="I12" s="897" t="s">
        <v>275</v>
      </c>
      <c r="J12" s="897" t="s">
        <v>231</v>
      </c>
      <c r="K12" s="1063" t="s">
        <v>304</v>
      </c>
      <c r="L12" s="865">
        <v>6000</v>
      </c>
      <c r="M12" s="89">
        <v>8388</v>
      </c>
      <c r="N12" s="898">
        <f>SUM(L12:M12)</f>
        <v>14388</v>
      </c>
      <c r="O12" s="1064" t="s">
        <v>305</v>
      </c>
    </row>
    <row r="13" spans="1:16" s="1074" customFormat="1" ht="34.5" customHeight="1">
      <c r="A13" s="1065"/>
      <c r="B13" s="1066"/>
      <c r="C13" s="1067" t="s">
        <v>455</v>
      </c>
      <c r="D13" s="1067"/>
      <c r="E13" s="1068"/>
      <c r="F13" s="1067"/>
      <c r="G13" s="1067"/>
      <c r="H13" s="1069"/>
      <c r="I13" s="1069"/>
      <c r="J13" s="1069"/>
      <c r="K13" s="1070"/>
      <c r="L13" s="1071">
        <f>SUM(L12+L11)</f>
        <v>46950</v>
      </c>
      <c r="M13" s="1071">
        <f>SUM(M12+M11)</f>
        <v>80838</v>
      </c>
      <c r="N13" s="1071">
        <f>SUM(N12+N11)</f>
        <v>127788</v>
      </c>
      <c r="O13" s="1072"/>
      <c r="P13" s="1073"/>
    </row>
    <row r="14" spans="1:15" ht="151.5" customHeight="1">
      <c r="A14" s="1247" t="s">
        <v>524</v>
      </c>
      <c r="B14" s="1262"/>
      <c r="C14" s="1262"/>
      <c r="D14" s="1262"/>
      <c r="E14" s="1262"/>
      <c r="F14" s="1262"/>
      <c r="G14" s="1262"/>
      <c r="H14" s="1262"/>
      <c r="I14" s="1262"/>
      <c r="J14" s="1262"/>
      <c r="K14" s="1262"/>
      <c r="L14" s="1262"/>
      <c r="M14" s="1262"/>
      <c r="N14" s="1262"/>
      <c r="O14" s="1263"/>
    </row>
    <row r="15" spans="1:15" ht="119.25" customHeight="1">
      <c r="A15" s="1075"/>
      <c r="B15" s="526" t="s">
        <v>212</v>
      </c>
      <c r="C15" s="604" t="s">
        <v>466</v>
      </c>
      <c r="D15" s="17"/>
      <c r="E15" s="17"/>
      <c r="F15" s="520" t="s">
        <v>222</v>
      </c>
      <c r="G15" s="520" t="s">
        <v>222</v>
      </c>
      <c r="H15" s="17" t="s">
        <v>211</v>
      </c>
      <c r="I15" s="17" t="s">
        <v>517</v>
      </c>
      <c r="J15" s="17" t="s">
        <v>212</v>
      </c>
      <c r="K15" s="8" t="s">
        <v>235</v>
      </c>
      <c r="L15" s="867">
        <v>75600</v>
      </c>
      <c r="M15" s="867">
        <v>47985</v>
      </c>
      <c r="N15" s="867">
        <f>SUM(L15:M15)</f>
        <v>123585</v>
      </c>
      <c r="O15" s="1076" t="s">
        <v>173</v>
      </c>
    </row>
    <row r="16" spans="1:15" ht="122.25" customHeight="1">
      <c r="A16" s="463"/>
      <c r="B16" s="891" t="s">
        <v>231</v>
      </c>
      <c r="C16" s="882" t="s">
        <v>466</v>
      </c>
      <c r="D16" s="892"/>
      <c r="E16" s="1233" t="s">
        <v>222</v>
      </c>
      <c r="F16" s="598" t="s">
        <v>222</v>
      </c>
      <c r="G16" s="598" t="s">
        <v>222</v>
      </c>
      <c r="H16" s="892" t="s">
        <v>211</v>
      </c>
      <c r="I16" s="892" t="s">
        <v>518</v>
      </c>
      <c r="J16" s="892" t="s">
        <v>231</v>
      </c>
      <c r="K16" s="893" t="s">
        <v>277</v>
      </c>
      <c r="L16" s="894">
        <v>17060</v>
      </c>
      <c r="M16" s="895">
        <v>1525</v>
      </c>
      <c r="N16" s="1077">
        <f>SUM(L16:M16)</f>
        <v>18585</v>
      </c>
      <c r="O16" s="1001" t="s">
        <v>175</v>
      </c>
    </row>
    <row r="17" spans="1:15" ht="81" customHeight="1">
      <c r="A17" s="463"/>
      <c r="B17" s="243" t="s">
        <v>231</v>
      </c>
      <c r="C17" s="1078" t="s">
        <v>467</v>
      </c>
      <c r="D17" s="177"/>
      <c r="E17" s="177"/>
      <c r="F17" s="177" t="s">
        <v>222</v>
      </c>
      <c r="G17" s="177" t="s">
        <v>222</v>
      </c>
      <c r="H17" s="56" t="s">
        <v>191</v>
      </c>
      <c r="I17" s="488" t="s">
        <v>191</v>
      </c>
      <c r="J17" s="56" t="s">
        <v>231</v>
      </c>
      <c r="K17" s="412" t="s">
        <v>235</v>
      </c>
      <c r="L17" s="48">
        <v>12810</v>
      </c>
      <c r="M17" s="48">
        <v>7185</v>
      </c>
      <c r="N17" s="380">
        <f>SUM(L17:M17)</f>
        <v>19995</v>
      </c>
      <c r="O17" s="179" t="s">
        <v>153</v>
      </c>
    </row>
    <row r="18" spans="1:15" ht="117.75" customHeight="1">
      <c r="A18" s="463"/>
      <c r="B18" s="376" t="s">
        <v>226</v>
      </c>
      <c r="C18" s="525" t="s">
        <v>468</v>
      </c>
      <c r="D18" s="100"/>
      <c r="E18" s="1231" t="s">
        <v>222</v>
      </c>
      <c r="F18" s="177" t="s">
        <v>222</v>
      </c>
      <c r="G18" s="177" t="s">
        <v>222</v>
      </c>
      <c r="H18" s="100" t="s">
        <v>211</v>
      </c>
      <c r="I18" s="100" t="s">
        <v>519</v>
      </c>
      <c r="J18" s="100" t="s">
        <v>226</v>
      </c>
      <c r="K18" s="45" t="s">
        <v>241</v>
      </c>
      <c r="L18" s="379">
        <v>20000</v>
      </c>
      <c r="M18" s="379">
        <v>40000</v>
      </c>
      <c r="N18" s="380">
        <f>SUM(L18:M18)</f>
        <v>60000</v>
      </c>
      <c r="O18" s="381" t="s">
        <v>173</v>
      </c>
    </row>
    <row r="19" spans="1:15" ht="106.5" customHeight="1">
      <c r="A19" s="463"/>
      <c r="B19" s="243" t="s">
        <v>226</v>
      </c>
      <c r="C19" s="1078" t="s">
        <v>469</v>
      </c>
      <c r="D19" s="177"/>
      <c r="E19" s="1231" t="s">
        <v>222</v>
      </c>
      <c r="F19" s="177" t="s">
        <v>222</v>
      </c>
      <c r="G19" s="177" t="s">
        <v>222</v>
      </c>
      <c r="H19" s="56" t="s">
        <v>191</v>
      </c>
      <c r="I19" s="201" t="s">
        <v>157</v>
      </c>
      <c r="J19" s="201" t="s">
        <v>158</v>
      </c>
      <c r="K19" s="412" t="s">
        <v>235</v>
      </c>
      <c r="L19" s="48">
        <v>37000</v>
      </c>
      <c r="M19" s="48">
        <v>40000</v>
      </c>
      <c r="N19" s="380">
        <f>SUM(L19:M19)</f>
        <v>77000</v>
      </c>
      <c r="O19" s="179" t="s">
        <v>153</v>
      </c>
    </row>
    <row r="20" spans="1:16" s="1074" customFormat="1" ht="34.5" customHeight="1">
      <c r="A20" s="1065"/>
      <c r="B20" s="1066"/>
      <c r="C20" s="1067" t="s">
        <v>456</v>
      </c>
      <c r="D20" s="1067"/>
      <c r="E20" s="1068"/>
      <c r="F20" s="1067"/>
      <c r="G20" s="1067"/>
      <c r="H20" s="1079"/>
      <c r="I20" s="1079"/>
      <c r="J20" s="1079"/>
      <c r="K20" s="1070"/>
      <c r="L20" s="1071">
        <f>SUM(L19+L18+L17+L16+L15)</f>
        <v>162470</v>
      </c>
      <c r="M20" s="1071">
        <f>SUM(M19+M18+M17+M16+M15)</f>
        <v>136695</v>
      </c>
      <c r="N20" s="1071">
        <f>SUM(N19+N18+N17+N16+N15)</f>
        <v>299165</v>
      </c>
      <c r="O20" s="1072"/>
      <c r="P20" s="1073"/>
    </row>
    <row r="21" spans="1:20" ht="345.75" customHeight="1">
      <c r="A21" s="1273" t="s">
        <v>525</v>
      </c>
      <c r="B21" s="1262"/>
      <c r="C21" s="1262"/>
      <c r="D21" s="1262"/>
      <c r="E21" s="1262"/>
      <c r="F21" s="1262"/>
      <c r="G21" s="1262"/>
      <c r="H21" s="1262"/>
      <c r="I21" s="1262"/>
      <c r="J21" s="1262"/>
      <c r="K21" s="1262"/>
      <c r="L21" s="1262"/>
      <c r="M21" s="1262"/>
      <c r="N21" s="1262"/>
      <c r="O21" s="1274"/>
      <c r="P21" s="316"/>
      <c r="Q21" s="317"/>
      <c r="R21" s="317"/>
      <c r="S21" s="317"/>
      <c r="T21" s="317"/>
    </row>
    <row r="22" spans="1:15" ht="101.25" customHeight="1">
      <c r="A22" s="987"/>
      <c r="B22" s="526" t="s">
        <v>231</v>
      </c>
      <c r="C22" s="604" t="s">
        <v>470</v>
      </c>
      <c r="D22" s="520"/>
      <c r="E22" s="1234" t="s">
        <v>222</v>
      </c>
      <c r="F22" s="520" t="s">
        <v>222</v>
      </c>
      <c r="G22" s="520" t="s">
        <v>222</v>
      </c>
      <c r="H22" s="17" t="s">
        <v>211</v>
      </c>
      <c r="I22" s="17" t="s">
        <v>86</v>
      </c>
      <c r="J22" s="17" t="s">
        <v>231</v>
      </c>
      <c r="K22" s="516" t="s">
        <v>241</v>
      </c>
      <c r="L22" s="16">
        <v>6000</v>
      </c>
      <c r="M22" s="16">
        <v>4000</v>
      </c>
      <c r="N22" s="867">
        <f>SUM(L22:M22)</f>
        <v>10000</v>
      </c>
      <c r="O22" s="77" t="s">
        <v>173</v>
      </c>
    </row>
    <row r="23" spans="1:15" ht="191.25" customHeight="1">
      <c r="A23" s="489"/>
      <c r="B23" s="899" t="s">
        <v>231</v>
      </c>
      <c r="C23" s="892" t="s">
        <v>471</v>
      </c>
      <c r="D23" s="598"/>
      <c r="E23" s="1235" t="s">
        <v>222</v>
      </c>
      <c r="F23" s="598" t="s">
        <v>222</v>
      </c>
      <c r="G23" s="598" t="s">
        <v>222</v>
      </c>
      <c r="H23" s="142" t="s">
        <v>191</v>
      </c>
      <c r="I23" s="1080" t="s">
        <v>404</v>
      </c>
      <c r="J23" s="138" t="s">
        <v>164</v>
      </c>
      <c r="K23" s="1081" t="s">
        <v>235</v>
      </c>
      <c r="L23" s="600">
        <v>9400</v>
      </c>
      <c r="M23" s="600">
        <v>4000</v>
      </c>
      <c r="N23" s="894">
        <f aca="true" t="shared" si="0" ref="N23:N38">SUM(L23:M23)</f>
        <v>13400</v>
      </c>
      <c r="O23" s="1082" t="s">
        <v>153</v>
      </c>
    </row>
    <row r="24" spans="1:17" ht="82.5" customHeight="1">
      <c r="A24" s="382"/>
      <c r="B24" s="376" t="s">
        <v>231</v>
      </c>
      <c r="C24" s="877" t="s">
        <v>472</v>
      </c>
      <c r="D24" s="177"/>
      <c r="E24" s="1236"/>
      <c r="F24" s="177"/>
      <c r="G24" s="177" t="s">
        <v>222</v>
      </c>
      <c r="H24" s="100" t="s">
        <v>211</v>
      </c>
      <c r="I24" s="100" t="s">
        <v>515</v>
      </c>
      <c r="J24" s="100" t="s">
        <v>231</v>
      </c>
      <c r="K24" s="1083" t="s">
        <v>239</v>
      </c>
      <c r="L24" s="379">
        <v>20000</v>
      </c>
      <c r="M24" s="379">
        <f>2774+2000</f>
        <v>4774</v>
      </c>
      <c r="N24" s="379">
        <f t="shared" si="0"/>
        <v>24774</v>
      </c>
      <c r="O24" s="381" t="s">
        <v>173</v>
      </c>
      <c r="Q24" s="409"/>
    </row>
    <row r="25" spans="1:16" s="28" customFormat="1" ht="153.75" customHeight="1">
      <c r="A25" s="1084"/>
      <c r="B25" s="243" t="s">
        <v>231</v>
      </c>
      <c r="C25" s="885" t="s">
        <v>473</v>
      </c>
      <c r="D25" s="177"/>
      <c r="E25" s="177"/>
      <c r="F25" s="177" t="s">
        <v>222</v>
      </c>
      <c r="G25" s="177" t="s">
        <v>222</v>
      </c>
      <c r="H25" s="56" t="s">
        <v>191</v>
      </c>
      <c r="I25" s="178" t="s">
        <v>405</v>
      </c>
      <c r="J25" s="56" t="s">
        <v>231</v>
      </c>
      <c r="K25" s="58" t="s">
        <v>168</v>
      </c>
      <c r="L25" s="48">
        <v>46330</v>
      </c>
      <c r="M25" s="48">
        <v>4774</v>
      </c>
      <c r="N25" s="379">
        <f t="shared" si="0"/>
        <v>51104</v>
      </c>
      <c r="O25" s="49" t="s">
        <v>169</v>
      </c>
      <c r="P25" s="29"/>
    </row>
    <row r="26" spans="1:16" s="28" customFormat="1" ht="181.5" customHeight="1">
      <c r="A26" s="25"/>
      <c r="B26" s="526" t="s">
        <v>180</v>
      </c>
      <c r="C26" s="878" t="s">
        <v>474</v>
      </c>
      <c r="D26" s="945"/>
      <c r="E26" s="1238" t="s">
        <v>222</v>
      </c>
      <c r="F26" s="200" t="s">
        <v>222</v>
      </c>
      <c r="G26" s="945"/>
      <c r="H26" s="17" t="s">
        <v>211</v>
      </c>
      <c r="I26" s="17" t="s">
        <v>249</v>
      </c>
      <c r="J26" s="17" t="s">
        <v>180</v>
      </c>
      <c r="K26" s="8" t="s">
        <v>181</v>
      </c>
      <c r="L26" s="935">
        <v>11250</v>
      </c>
      <c r="M26" s="935">
        <v>2799</v>
      </c>
      <c r="N26" s="379">
        <f t="shared" si="0"/>
        <v>14049</v>
      </c>
      <c r="O26" s="952" t="s">
        <v>173</v>
      </c>
      <c r="P26" s="27"/>
    </row>
    <row r="27" spans="1:17" ht="82.5" customHeight="1">
      <c r="A27" s="382"/>
      <c r="B27" s="376" t="s">
        <v>212</v>
      </c>
      <c r="C27" s="877" t="s">
        <v>475</v>
      </c>
      <c r="D27" s="177"/>
      <c r="E27" s="177"/>
      <c r="F27" s="51" t="s">
        <v>222</v>
      </c>
      <c r="G27" s="51" t="s">
        <v>222</v>
      </c>
      <c r="H27" s="17" t="s">
        <v>211</v>
      </c>
      <c r="I27" s="100" t="s">
        <v>516</v>
      </c>
      <c r="J27" s="100" t="s">
        <v>212</v>
      </c>
      <c r="K27" s="45" t="s">
        <v>183</v>
      </c>
      <c r="L27" s="380">
        <v>7350</v>
      </c>
      <c r="M27" s="380">
        <v>5568</v>
      </c>
      <c r="N27" s="379">
        <f t="shared" si="0"/>
        <v>12918</v>
      </c>
      <c r="O27" s="381" t="s">
        <v>173</v>
      </c>
      <c r="P27" s="35"/>
      <c r="Q27" s="409"/>
    </row>
    <row r="28" spans="1:15" ht="72" customHeight="1">
      <c r="A28" s="382"/>
      <c r="B28" s="103" t="s">
        <v>313</v>
      </c>
      <c r="C28" s="900" t="s">
        <v>476</v>
      </c>
      <c r="D28" s="863"/>
      <c r="E28" s="863"/>
      <c r="F28" s="863"/>
      <c r="G28" s="901" t="s">
        <v>222</v>
      </c>
      <c r="H28" s="905" t="s">
        <v>314</v>
      </c>
      <c r="I28" s="1085" t="s">
        <v>315</v>
      </c>
      <c r="J28" s="907" t="s">
        <v>313</v>
      </c>
      <c r="K28" s="102" t="s">
        <v>316</v>
      </c>
      <c r="L28" s="908">
        <v>0</v>
      </c>
      <c r="M28" s="908">
        <v>14019</v>
      </c>
      <c r="N28" s="898">
        <f t="shared" si="0"/>
        <v>14019</v>
      </c>
      <c r="O28" s="1086" t="s">
        <v>439</v>
      </c>
    </row>
    <row r="29" spans="1:15" ht="78" customHeight="1">
      <c r="A29" s="1087"/>
      <c r="B29" s="8" t="s">
        <v>231</v>
      </c>
      <c r="C29" s="604" t="s">
        <v>476</v>
      </c>
      <c r="D29" s="520"/>
      <c r="E29" s="520"/>
      <c r="F29" s="520"/>
      <c r="G29" s="51" t="s">
        <v>222</v>
      </c>
      <c r="H29" s="84" t="s">
        <v>314</v>
      </c>
      <c r="I29" s="587" t="s">
        <v>315</v>
      </c>
      <c r="J29" s="43" t="s">
        <v>318</v>
      </c>
      <c r="K29" s="53" t="s">
        <v>319</v>
      </c>
      <c r="L29" s="39">
        <v>8900</v>
      </c>
      <c r="M29" s="39">
        <v>6988</v>
      </c>
      <c r="N29" s="16">
        <f t="shared" si="0"/>
        <v>15888</v>
      </c>
      <c r="O29" s="77" t="s">
        <v>439</v>
      </c>
    </row>
    <row r="30" spans="1:15" ht="124.5" customHeight="1">
      <c r="A30" s="382"/>
      <c r="B30" s="891" t="s">
        <v>228</v>
      </c>
      <c r="C30" s="882" t="s">
        <v>477</v>
      </c>
      <c r="D30" s="598"/>
      <c r="E30" s="1235" t="s">
        <v>222</v>
      </c>
      <c r="F30" s="598" t="s">
        <v>222</v>
      </c>
      <c r="G30" s="598" t="s">
        <v>222</v>
      </c>
      <c r="H30" s="892" t="s">
        <v>211</v>
      </c>
      <c r="I30" s="892" t="s">
        <v>211</v>
      </c>
      <c r="J30" s="892" t="s">
        <v>228</v>
      </c>
      <c r="K30" s="1088" t="s">
        <v>241</v>
      </c>
      <c r="L30" s="894">
        <v>23100</v>
      </c>
      <c r="M30" s="894">
        <v>30450</v>
      </c>
      <c r="N30" s="894">
        <f t="shared" si="0"/>
        <v>53550</v>
      </c>
      <c r="O30" s="1001" t="s">
        <v>173</v>
      </c>
    </row>
    <row r="31" spans="1:15" ht="93" customHeight="1">
      <c r="A31" s="382"/>
      <c r="B31" s="103" t="s">
        <v>228</v>
      </c>
      <c r="C31" s="525" t="s">
        <v>478</v>
      </c>
      <c r="D31" s="177"/>
      <c r="E31" s="177"/>
      <c r="F31" s="177" t="s">
        <v>222</v>
      </c>
      <c r="G31" s="177" t="s">
        <v>222</v>
      </c>
      <c r="H31" s="100" t="s">
        <v>211</v>
      </c>
      <c r="I31" s="100" t="s">
        <v>211</v>
      </c>
      <c r="J31" s="100" t="s">
        <v>228</v>
      </c>
      <c r="K31" s="45"/>
      <c r="L31" s="379">
        <v>17850</v>
      </c>
      <c r="M31" s="379">
        <v>23100</v>
      </c>
      <c r="N31" s="379">
        <f t="shared" si="0"/>
        <v>40950</v>
      </c>
      <c r="O31" s="1089"/>
    </row>
    <row r="32" spans="1:15" ht="72.75" customHeight="1">
      <c r="A32" s="493"/>
      <c r="B32" s="175" t="s">
        <v>320</v>
      </c>
      <c r="C32" s="879" t="s">
        <v>479</v>
      </c>
      <c r="D32" s="177"/>
      <c r="E32" s="1239" t="s">
        <v>222</v>
      </c>
      <c r="F32" s="51" t="s">
        <v>222</v>
      </c>
      <c r="G32" s="51" t="s">
        <v>222</v>
      </c>
      <c r="H32" s="56" t="s">
        <v>191</v>
      </c>
      <c r="I32" s="178"/>
      <c r="J32" s="201" t="s">
        <v>322</v>
      </c>
      <c r="K32" s="412" t="s">
        <v>235</v>
      </c>
      <c r="L32" s="48">
        <f>SUM(L33:L33)</f>
        <v>0</v>
      </c>
      <c r="M32" s="48">
        <v>40000</v>
      </c>
      <c r="N32" s="379">
        <f t="shared" si="0"/>
        <v>40000</v>
      </c>
      <c r="O32" s="179"/>
    </row>
    <row r="33" spans="1:15" ht="75.75" customHeight="1">
      <c r="A33" s="489"/>
      <c r="B33" s="53" t="s">
        <v>231</v>
      </c>
      <c r="C33" s="879" t="s">
        <v>479</v>
      </c>
      <c r="D33" s="520"/>
      <c r="E33" s="520"/>
      <c r="F33" s="51" t="s">
        <v>222</v>
      </c>
      <c r="G33" s="51" t="s">
        <v>222</v>
      </c>
      <c r="H33" s="43"/>
      <c r="I33" s="43"/>
      <c r="J33" s="43" t="s">
        <v>231</v>
      </c>
      <c r="K33" s="1090" t="s">
        <v>235</v>
      </c>
      <c r="L33" s="54"/>
      <c r="M33" s="39">
        <v>6000</v>
      </c>
      <c r="N33" s="379">
        <f t="shared" si="0"/>
        <v>6000</v>
      </c>
      <c r="O33" s="518" t="s">
        <v>327</v>
      </c>
    </row>
    <row r="34" spans="1:15" ht="96" customHeight="1">
      <c r="A34" s="489"/>
      <c r="B34" s="866" t="s">
        <v>328</v>
      </c>
      <c r="C34" s="880" t="s">
        <v>480</v>
      </c>
      <c r="D34" s="520"/>
      <c r="E34" s="1239" t="s">
        <v>222</v>
      </c>
      <c r="F34" s="51" t="s">
        <v>222</v>
      </c>
      <c r="G34" s="520"/>
      <c r="H34" s="43" t="s">
        <v>191</v>
      </c>
      <c r="I34" s="84"/>
      <c r="J34" s="587" t="s">
        <v>330</v>
      </c>
      <c r="K34" s="53" t="s">
        <v>168</v>
      </c>
      <c r="L34" s="39"/>
      <c r="M34" s="39">
        <v>24570</v>
      </c>
      <c r="N34" s="16">
        <f t="shared" si="0"/>
        <v>24570</v>
      </c>
      <c r="O34" s="518"/>
    </row>
    <row r="35" spans="1:15" ht="81.75" customHeight="1">
      <c r="A35" s="489"/>
      <c r="B35" s="175" t="s">
        <v>328</v>
      </c>
      <c r="C35" s="879" t="s">
        <v>481</v>
      </c>
      <c r="D35" s="200"/>
      <c r="E35" s="1231" t="s">
        <v>222</v>
      </c>
      <c r="F35" s="177" t="s">
        <v>222</v>
      </c>
      <c r="G35" s="177" t="s">
        <v>222</v>
      </c>
      <c r="H35" s="56" t="s">
        <v>191</v>
      </c>
      <c r="I35" s="201"/>
      <c r="J35" s="201" t="s">
        <v>95</v>
      </c>
      <c r="K35" s="45" t="s">
        <v>96</v>
      </c>
      <c r="L35" s="48"/>
      <c r="M35" s="48">
        <v>134835</v>
      </c>
      <c r="N35" s="379">
        <f t="shared" si="0"/>
        <v>134835</v>
      </c>
      <c r="O35" s="381" t="s">
        <v>97</v>
      </c>
    </row>
    <row r="36" spans="1:15" ht="75.75" customHeight="1">
      <c r="A36" s="382"/>
      <c r="B36" s="103" t="s">
        <v>224</v>
      </c>
      <c r="C36" s="896" t="s">
        <v>482</v>
      </c>
      <c r="D36" s="863"/>
      <c r="E36" s="1232" t="s">
        <v>222</v>
      </c>
      <c r="F36" s="863" t="s">
        <v>222</v>
      </c>
      <c r="G36" s="863" t="s">
        <v>222</v>
      </c>
      <c r="H36" s="897" t="s">
        <v>211</v>
      </c>
      <c r="I36" s="897" t="s">
        <v>245</v>
      </c>
      <c r="J36" s="897" t="s">
        <v>224</v>
      </c>
      <c r="K36" s="103" t="s">
        <v>241</v>
      </c>
      <c r="L36" s="898">
        <v>10000</v>
      </c>
      <c r="M36" s="898">
        <v>13500</v>
      </c>
      <c r="N36" s="898">
        <f t="shared" si="0"/>
        <v>23500</v>
      </c>
      <c r="O36" s="179" t="s">
        <v>173</v>
      </c>
    </row>
    <row r="37" spans="1:15" ht="72" customHeight="1">
      <c r="A37" s="1091"/>
      <c r="B37" s="8" t="s">
        <v>224</v>
      </c>
      <c r="C37" s="604" t="s">
        <v>483</v>
      </c>
      <c r="D37" s="520"/>
      <c r="E37" s="1234" t="s">
        <v>222</v>
      </c>
      <c r="F37" s="520" t="s">
        <v>222</v>
      </c>
      <c r="G37" s="520" t="s">
        <v>222</v>
      </c>
      <c r="H37" s="17" t="s">
        <v>211</v>
      </c>
      <c r="I37" s="17" t="s">
        <v>246</v>
      </c>
      <c r="J37" s="17" t="s">
        <v>224</v>
      </c>
      <c r="K37" s="8" t="s">
        <v>235</v>
      </c>
      <c r="L37" s="16">
        <v>10000</v>
      </c>
      <c r="M37" s="16">
        <v>12020</v>
      </c>
      <c r="N37" s="16">
        <f t="shared" si="0"/>
        <v>22020</v>
      </c>
      <c r="O37" s="179" t="s">
        <v>173</v>
      </c>
    </row>
    <row r="38" spans="1:15" ht="108" customHeight="1">
      <c r="A38" s="382"/>
      <c r="B38" s="899" t="s">
        <v>224</v>
      </c>
      <c r="C38" s="882" t="s">
        <v>484</v>
      </c>
      <c r="D38" s="598"/>
      <c r="E38" s="1235" t="s">
        <v>222</v>
      </c>
      <c r="F38" s="598" t="s">
        <v>222</v>
      </c>
      <c r="G38" s="598" t="s">
        <v>222</v>
      </c>
      <c r="H38" s="892" t="s">
        <v>211</v>
      </c>
      <c r="I38" s="892" t="s">
        <v>246</v>
      </c>
      <c r="J38" s="892" t="s">
        <v>224</v>
      </c>
      <c r="K38" s="1088" t="s">
        <v>235</v>
      </c>
      <c r="L38" s="894">
        <v>15000</v>
      </c>
      <c r="M38" s="894">
        <v>42620</v>
      </c>
      <c r="N38" s="894">
        <f t="shared" si="0"/>
        <v>57620</v>
      </c>
      <c r="O38" s="381" t="s">
        <v>173</v>
      </c>
    </row>
    <row r="39" spans="1:16" s="1096" customFormat="1" ht="34.5" customHeight="1">
      <c r="A39" s="1092"/>
      <c r="B39" s="1093"/>
      <c r="C39" s="1094" t="s">
        <v>457</v>
      </c>
      <c r="D39" s="1094"/>
      <c r="E39" s="20"/>
      <c r="F39" s="1094"/>
      <c r="G39" s="1094"/>
      <c r="H39" s="38"/>
      <c r="I39" s="38"/>
      <c r="J39" s="38"/>
      <c r="K39" s="53"/>
      <c r="L39" s="39">
        <f>SUM(L38+L37+L36+L35+L34+L33+L32+L31+L30+L29+L28+L27+L26+L25+L24+L23+L22)</f>
        <v>185180</v>
      </c>
      <c r="M39" s="39">
        <f>SUM(M38+M37+M36+M35+M34+M33+M32+M31+M30+M29+M28+M27+M26+M25+M24+M23+M22)</f>
        <v>374017</v>
      </c>
      <c r="N39" s="39">
        <f>SUM(N38+N37+N36+N35+N34+N33+N32+N31+N30+N29+N28+N27+N26+N25+N24+N23+N22)</f>
        <v>559197</v>
      </c>
      <c r="O39" s="1095"/>
      <c r="P39" s="73"/>
    </row>
    <row r="40" spans="1:15" ht="158.25" customHeight="1">
      <c r="A40" s="1243" t="s">
        <v>528</v>
      </c>
      <c r="B40" s="1245"/>
      <c r="C40" s="1245"/>
      <c r="D40" s="1245"/>
      <c r="E40" s="1245"/>
      <c r="F40" s="1245"/>
      <c r="G40" s="1245"/>
      <c r="H40" s="1245"/>
      <c r="I40" s="1245"/>
      <c r="J40" s="1245"/>
      <c r="K40" s="1245"/>
      <c r="L40" s="1245"/>
      <c r="M40" s="1245"/>
      <c r="N40" s="1245"/>
      <c r="O40" s="1246"/>
    </row>
    <row r="41" spans="1:15" ht="78.75" customHeight="1">
      <c r="A41" s="408"/>
      <c r="B41" s="376" t="s">
        <v>212</v>
      </c>
      <c r="C41" s="525" t="s">
        <v>485</v>
      </c>
      <c r="D41" s="177"/>
      <c r="E41" s="177"/>
      <c r="F41" s="620" t="s">
        <v>222</v>
      </c>
      <c r="G41" s="620" t="s">
        <v>222</v>
      </c>
      <c r="H41" s="100" t="s">
        <v>211</v>
      </c>
      <c r="I41" s="100" t="s">
        <v>507</v>
      </c>
      <c r="J41" s="100" t="s">
        <v>212</v>
      </c>
      <c r="K41" s="45" t="s">
        <v>185</v>
      </c>
      <c r="L41" s="380">
        <v>21000</v>
      </c>
      <c r="M41" s="380">
        <v>10151</v>
      </c>
      <c r="N41" s="380">
        <f>SUM(L41:M41)</f>
        <v>31151</v>
      </c>
      <c r="O41" s="381" t="s">
        <v>175</v>
      </c>
    </row>
    <row r="42" spans="1:15" ht="117.75" customHeight="1">
      <c r="A42" s="382"/>
      <c r="B42" s="376" t="s">
        <v>212</v>
      </c>
      <c r="C42" s="525" t="s">
        <v>486</v>
      </c>
      <c r="D42" s="620"/>
      <c r="E42" s="620"/>
      <c r="F42" s="620" t="s">
        <v>222</v>
      </c>
      <c r="G42" s="620" t="s">
        <v>222</v>
      </c>
      <c r="H42" s="100" t="s">
        <v>211</v>
      </c>
      <c r="I42" s="100" t="s">
        <v>508</v>
      </c>
      <c r="J42" s="100" t="s">
        <v>212</v>
      </c>
      <c r="K42" s="45" t="s">
        <v>186</v>
      </c>
      <c r="L42" s="379">
        <v>0</v>
      </c>
      <c r="M42" s="380">
        <v>18900</v>
      </c>
      <c r="N42" s="380">
        <f>SUM(L42:M42)</f>
        <v>18900</v>
      </c>
      <c r="O42" s="381" t="s">
        <v>175</v>
      </c>
    </row>
    <row r="43" spans="1:15" ht="52.5" customHeight="1">
      <c r="A43" s="382"/>
      <c r="B43" s="526" t="s">
        <v>212</v>
      </c>
      <c r="C43" s="878" t="s">
        <v>487</v>
      </c>
      <c r="D43" s="522"/>
      <c r="E43" s="1240" t="s">
        <v>222</v>
      </c>
      <c r="F43" s="522" t="s">
        <v>222</v>
      </c>
      <c r="G43" s="522" t="s">
        <v>222</v>
      </c>
      <c r="H43" s="17" t="s">
        <v>211</v>
      </c>
      <c r="I43" s="17" t="s">
        <v>187</v>
      </c>
      <c r="J43" s="17" t="s">
        <v>212</v>
      </c>
      <c r="K43" s="8" t="s">
        <v>186</v>
      </c>
      <c r="L43" s="867">
        <v>7184</v>
      </c>
      <c r="M43" s="867">
        <v>840</v>
      </c>
      <c r="N43" s="867">
        <f>SUM(L43:M43)</f>
        <v>8024</v>
      </c>
      <c r="O43" s="77" t="s">
        <v>175</v>
      </c>
    </row>
    <row r="44" spans="1:15" ht="108.75" customHeight="1">
      <c r="A44" s="489"/>
      <c r="B44" s="243" t="s">
        <v>230</v>
      </c>
      <c r="C44" s="881" t="s">
        <v>488</v>
      </c>
      <c r="D44" s="1097"/>
      <c r="E44" s="1240" t="s">
        <v>222</v>
      </c>
      <c r="F44" s="522" t="s">
        <v>222</v>
      </c>
      <c r="G44" s="522" t="s">
        <v>222</v>
      </c>
      <c r="H44" s="1098" t="s">
        <v>191</v>
      </c>
      <c r="I44" s="610" t="s">
        <v>46</v>
      </c>
      <c r="J44" s="1098" t="s">
        <v>230</v>
      </c>
      <c r="K44" s="1099" t="s">
        <v>306</v>
      </c>
      <c r="L44" s="611">
        <v>8411</v>
      </c>
      <c r="M44" s="611">
        <v>935</v>
      </c>
      <c r="N44" s="612">
        <f>SUM(L44:M44)</f>
        <v>9346</v>
      </c>
      <c r="O44" s="1100" t="s">
        <v>102</v>
      </c>
    </row>
    <row r="45" spans="1:16" s="1096" customFormat="1" ht="34.5" customHeight="1">
      <c r="A45" s="1092"/>
      <c r="B45" s="1093"/>
      <c r="C45" s="1094" t="s">
        <v>458</v>
      </c>
      <c r="D45" s="1094"/>
      <c r="E45" s="20"/>
      <c r="F45" s="1094"/>
      <c r="G45" s="1094"/>
      <c r="H45" s="38"/>
      <c r="I45" s="38"/>
      <c r="J45" s="38"/>
      <c r="K45" s="53"/>
      <c r="L45" s="39">
        <f>SUM(L44+L43+L42+L41)</f>
        <v>36595</v>
      </c>
      <c r="M45" s="39">
        <f>SUM(M44+M43+M42+M41)</f>
        <v>30826</v>
      </c>
      <c r="N45" s="39">
        <f>SUM(N44+N43+N42+N41)</f>
        <v>67421</v>
      </c>
      <c r="O45" s="1095"/>
      <c r="P45" s="73"/>
    </row>
    <row r="46" spans="1:15" ht="135" customHeight="1">
      <c r="A46" s="1243" t="s">
        <v>406</v>
      </c>
      <c r="B46" s="1244"/>
      <c r="C46" s="1244"/>
      <c r="D46" s="1244"/>
      <c r="E46" s="1244"/>
      <c r="F46" s="1244"/>
      <c r="G46" s="1244"/>
      <c r="H46" s="1244"/>
      <c r="I46" s="1244"/>
      <c r="J46" s="1244"/>
      <c r="K46" s="1244"/>
      <c r="L46" s="1244"/>
      <c r="M46" s="1244"/>
      <c r="N46" s="1244"/>
      <c r="O46" s="1288"/>
    </row>
    <row r="47" spans="1:16" ht="127.5" customHeight="1">
      <c r="A47" s="1092"/>
      <c r="B47" s="8" t="s">
        <v>223</v>
      </c>
      <c r="C47" s="604" t="s">
        <v>489</v>
      </c>
      <c r="D47" s="520"/>
      <c r="E47" s="1234" t="s">
        <v>222</v>
      </c>
      <c r="F47" s="520" t="s">
        <v>222</v>
      </c>
      <c r="G47" s="520" t="s">
        <v>222</v>
      </c>
      <c r="H47" s="17" t="s">
        <v>211</v>
      </c>
      <c r="I47" s="17" t="s">
        <v>513</v>
      </c>
      <c r="J47" s="17" t="s">
        <v>223</v>
      </c>
      <c r="K47" s="8" t="s">
        <v>209</v>
      </c>
      <c r="L47" s="16">
        <v>0</v>
      </c>
      <c r="M47" s="16">
        <v>77280</v>
      </c>
      <c r="N47" s="16">
        <f>SUM(L47:M47)</f>
        <v>77280</v>
      </c>
      <c r="O47" s="77" t="s">
        <v>175</v>
      </c>
      <c r="P47" s="35"/>
    </row>
    <row r="48" spans="1:15" ht="125.25" customHeight="1">
      <c r="A48" s="382"/>
      <c r="B48" s="891" t="s">
        <v>228</v>
      </c>
      <c r="C48" s="892" t="s">
        <v>491</v>
      </c>
      <c r="D48" s="598"/>
      <c r="E48" s="1235" t="s">
        <v>222</v>
      </c>
      <c r="F48" s="598" t="s">
        <v>222</v>
      </c>
      <c r="G48" s="598" t="s">
        <v>222</v>
      </c>
      <c r="H48" s="892" t="s">
        <v>211</v>
      </c>
      <c r="I48" s="892" t="s">
        <v>514</v>
      </c>
      <c r="J48" s="892" t="s">
        <v>228</v>
      </c>
      <c r="K48" s="1088" t="s">
        <v>235</v>
      </c>
      <c r="L48" s="894">
        <v>0</v>
      </c>
      <c r="M48" s="894">
        <v>26460</v>
      </c>
      <c r="N48" s="894">
        <f>SUM(L48:M48)</f>
        <v>26460</v>
      </c>
      <c r="O48" s="1001" t="s">
        <v>173</v>
      </c>
    </row>
    <row r="49" spans="1:15" ht="129.75" customHeight="1">
      <c r="A49" s="382"/>
      <c r="B49" s="526" t="s">
        <v>223</v>
      </c>
      <c r="C49" s="17" t="s">
        <v>490</v>
      </c>
      <c r="D49" s="520"/>
      <c r="E49" s="520"/>
      <c r="F49" s="520"/>
      <c r="G49" s="520" t="s">
        <v>222</v>
      </c>
      <c r="H49" s="17" t="s">
        <v>211</v>
      </c>
      <c r="I49" s="17" t="s">
        <v>513</v>
      </c>
      <c r="J49" s="17" t="s">
        <v>223</v>
      </c>
      <c r="K49" s="8" t="s">
        <v>307</v>
      </c>
      <c r="L49" s="16"/>
      <c r="M49" s="16">
        <v>26033</v>
      </c>
      <c r="N49" s="16">
        <f>SUM(L49:M49)</f>
        <v>26033</v>
      </c>
      <c r="O49" s="871"/>
    </row>
    <row r="50" spans="1:15" ht="135.75" customHeight="1">
      <c r="A50" s="382"/>
      <c r="B50" s="891" t="s">
        <v>228</v>
      </c>
      <c r="C50" s="882" t="s">
        <v>492</v>
      </c>
      <c r="D50" s="598"/>
      <c r="E50" s="1235" t="s">
        <v>222</v>
      </c>
      <c r="F50" s="598" t="s">
        <v>222</v>
      </c>
      <c r="G50" s="598" t="s">
        <v>222</v>
      </c>
      <c r="H50" s="892" t="s">
        <v>211</v>
      </c>
      <c r="I50" s="892" t="s">
        <v>514</v>
      </c>
      <c r="J50" s="892" t="s">
        <v>228</v>
      </c>
      <c r="K50" s="1088" t="s">
        <v>235</v>
      </c>
      <c r="L50" s="894">
        <v>0</v>
      </c>
      <c r="M50" s="894">
        <v>18953</v>
      </c>
      <c r="N50" s="894">
        <f>SUM(L50:M50)</f>
        <v>18953</v>
      </c>
      <c r="O50" s="1001" t="s">
        <v>173</v>
      </c>
    </row>
    <row r="51" spans="1:16" s="1096" customFormat="1" ht="34.5" customHeight="1">
      <c r="A51" s="1092"/>
      <c r="B51" s="1093"/>
      <c r="C51" s="1094" t="s">
        <v>459</v>
      </c>
      <c r="D51" s="1094"/>
      <c r="E51" s="20"/>
      <c r="F51" s="1094"/>
      <c r="G51" s="1094"/>
      <c r="H51" s="38"/>
      <c r="I51" s="38"/>
      <c r="J51" s="38"/>
      <c r="K51" s="53"/>
      <c r="L51" s="39">
        <f>SUM(L50+L49+L48+L47)</f>
        <v>0</v>
      </c>
      <c r="M51" s="39">
        <f>SUM(M50+M49+M48+M47)</f>
        <v>148726</v>
      </c>
      <c r="N51" s="39">
        <f>SUM(N50+N49+N48+N47)</f>
        <v>148726</v>
      </c>
      <c r="O51" s="1095"/>
      <c r="P51" s="73"/>
    </row>
    <row r="52" spans="1:21" ht="144.75" customHeight="1">
      <c r="A52" s="1243" t="s">
        <v>6</v>
      </c>
      <c r="B52" s="1245"/>
      <c r="C52" s="1245"/>
      <c r="D52" s="1245"/>
      <c r="E52" s="1245"/>
      <c r="F52" s="1245"/>
      <c r="G52" s="1245"/>
      <c r="H52" s="1245"/>
      <c r="I52" s="1245"/>
      <c r="J52" s="1245"/>
      <c r="K52" s="1245"/>
      <c r="L52" s="1245"/>
      <c r="M52" s="1245"/>
      <c r="N52" s="1245"/>
      <c r="O52" s="1246"/>
      <c r="P52" s="316"/>
      <c r="Q52" s="317"/>
      <c r="R52" s="317"/>
      <c r="S52" s="317"/>
      <c r="T52" s="317"/>
      <c r="U52" s="317"/>
    </row>
    <row r="53" spans="1:15" ht="50.25" customHeight="1">
      <c r="A53" s="408"/>
      <c r="B53" s="376" t="s">
        <v>231</v>
      </c>
      <c r="C53" s="900" t="s">
        <v>493</v>
      </c>
      <c r="D53" s="863"/>
      <c r="E53" s="1241" t="s">
        <v>222</v>
      </c>
      <c r="F53" s="901"/>
      <c r="G53" s="901" t="s">
        <v>222</v>
      </c>
      <c r="H53" s="897" t="s">
        <v>211</v>
      </c>
      <c r="I53" s="897" t="s">
        <v>511</v>
      </c>
      <c r="J53" s="897" t="s">
        <v>231</v>
      </c>
      <c r="K53" s="1063" t="s">
        <v>189</v>
      </c>
      <c r="L53" s="1101">
        <v>1000</v>
      </c>
      <c r="M53" s="1101">
        <v>544</v>
      </c>
      <c r="N53" s="1101">
        <f>SUM(L53:M53)</f>
        <v>1544</v>
      </c>
      <c r="O53" s="78" t="s">
        <v>175</v>
      </c>
    </row>
    <row r="54" spans="1:15" ht="99.75" customHeight="1">
      <c r="A54" s="493"/>
      <c r="B54" s="868" t="s">
        <v>231</v>
      </c>
      <c r="C54" s="889" t="s">
        <v>494</v>
      </c>
      <c r="D54" s="520"/>
      <c r="E54" s="1239" t="s">
        <v>222</v>
      </c>
      <c r="F54" s="51" t="s">
        <v>222</v>
      </c>
      <c r="G54" s="51" t="s">
        <v>222</v>
      </c>
      <c r="H54" s="43" t="s">
        <v>191</v>
      </c>
      <c r="I54" s="84"/>
      <c r="J54" s="84" t="s">
        <v>407</v>
      </c>
      <c r="K54" s="8" t="s">
        <v>181</v>
      </c>
      <c r="L54" s="39">
        <v>0</v>
      </c>
      <c r="M54" s="39">
        <v>7904</v>
      </c>
      <c r="N54" s="39">
        <f>SUM(L54:M54)</f>
        <v>7904</v>
      </c>
      <c r="O54" s="179" t="s">
        <v>153</v>
      </c>
    </row>
    <row r="55" spans="1:15" ht="117.75" customHeight="1">
      <c r="A55" s="382"/>
      <c r="B55" s="902" t="s">
        <v>231</v>
      </c>
      <c r="C55" s="882" t="s">
        <v>495</v>
      </c>
      <c r="D55" s="892"/>
      <c r="E55" s="892"/>
      <c r="F55" s="598" t="s">
        <v>222</v>
      </c>
      <c r="G55" s="141" t="s">
        <v>222</v>
      </c>
      <c r="H55" s="892" t="s">
        <v>211</v>
      </c>
      <c r="I55" s="892" t="s">
        <v>512</v>
      </c>
      <c r="J55" s="892" t="s">
        <v>231</v>
      </c>
      <c r="K55" s="893" t="s">
        <v>241</v>
      </c>
      <c r="L55" s="1102">
        <v>15000</v>
      </c>
      <c r="M55" s="1102">
        <v>6266</v>
      </c>
      <c r="N55" s="1102">
        <f>SUM(L55:M55)</f>
        <v>21266</v>
      </c>
      <c r="O55" s="49" t="s">
        <v>173</v>
      </c>
    </row>
    <row r="56" spans="1:16" s="1096" customFormat="1" ht="34.5" customHeight="1">
      <c r="A56" s="1092"/>
      <c r="B56" s="1093"/>
      <c r="C56" s="1094" t="s">
        <v>460</v>
      </c>
      <c r="D56" s="1094"/>
      <c r="E56" s="20"/>
      <c r="F56" s="1094"/>
      <c r="G56" s="1094"/>
      <c r="H56" s="38"/>
      <c r="I56" s="38"/>
      <c r="J56" s="38"/>
      <c r="K56" s="53"/>
      <c r="L56" s="39">
        <f>SUM(L55+L54+L53)</f>
        <v>16000</v>
      </c>
      <c r="M56" s="39">
        <f>SUM(M55+M54+M53)</f>
        <v>14714</v>
      </c>
      <c r="N56" s="39">
        <f>SUM(N55+N54+N53)</f>
        <v>30714</v>
      </c>
      <c r="O56" s="1095"/>
      <c r="P56" s="73"/>
    </row>
    <row r="57" spans="1:15" ht="111" customHeight="1">
      <c r="A57" s="1243" t="s">
        <v>526</v>
      </c>
      <c r="B57" s="1244"/>
      <c r="C57" s="1245"/>
      <c r="D57" s="1245"/>
      <c r="E57" s="1245"/>
      <c r="F57" s="1245"/>
      <c r="G57" s="1245"/>
      <c r="H57" s="1245"/>
      <c r="I57" s="1245"/>
      <c r="J57" s="1245"/>
      <c r="K57" s="1245"/>
      <c r="L57" s="1245"/>
      <c r="M57" s="1245"/>
      <c r="N57" s="1245"/>
      <c r="O57" s="1246"/>
    </row>
    <row r="58" spans="1:15" ht="184.5" customHeight="1">
      <c r="A58" s="615"/>
      <c r="B58" s="1103" t="s">
        <v>226</v>
      </c>
      <c r="C58" s="84" t="s">
        <v>496</v>
      </c>
      <c r="D58" s="520"/>
      <c r="E58" s="1234" t="s">
        <v>222</v>
      </c>
      <c r="F58" s="520" t="s">
        <v>222</v>
      </c>
      <c r="G58" s="520" t="s">
        <v>222</v>
      </c>
      <c r="H58" s="520" t="s">
        <v>314</v>
      </c>
      <c r="I58" s="43" t="s">
        <v>314</v>
      </c>
      <c r="J58" s="43" t="s">
        <v>226</v>
      </c>
      <c r="K58" s="38" t="s">
        <v>241</v>
      </c>
      <c r="L58" s="39">
        <v>14000</v>
      </c>
      <c r="M58" s="39">
        <v>30000</v>
      </c>
      <c r="N58" s="521">
        <f>SUM(L58:M58)</f>
        <v>44000</v>
      </c>
      <c r="O58" s="76" t="s">
        <v>336</v>
      </c>
    </row>
    <row r="59" spans="1:15" ht="99" customHeight="1">
      <c r="A59" s="601"/>
      <c r="B59" s="1103" t="s">
        <v>320</v>
      </c>
      <c r="C59" s="883" t="s">
        <v>497</v>
      </c>
      <c r="D59" s="598"/>
      <c r="E59" s="1235" t="s">
        <v>222</v>
      </c>
      <c r="F59" s="598" t="s">
        <v>222</v>
      </c>
      <c r="G59" s="598" t="s">
        <v>222</v>
      </c>
      <c r="H59" s="598" t="s">
        <v>314</v>
      </c>
      <c r="I59" s="138" t="s">
        <v>109</v>
      </c>
      <c r="J59" s="142" t="s">
        <v>320</v>
      </c>
      <c r="K59" s="599" t="s">
        <v>241</v>
      </c>
      <c r="L59" s="600">
        <v>93346</v>
      </c>
      <c r="M59" s="600">
        <v>72250</v>
      </c>
      <c r="N59" s="600">
        <f>SUM(L59:M59)</f>
        <v>165596</v>
      </c>
      <c r="O59" s="873" t="s">
        <v>336</v>
      </c>
    </row>
    <row r="60" spans="1:16" s="1096" customFormat="1" ht="40.5" customHeight="1">
      <c r="A60" s="1104"/>
      <c r="B60" s="1105"/>
      <c r="C60" s="1094" t="s">
        <v>461</v>
      </c>
      <c r="D60" s="1094"/>
      <c r="E60" s="20"/>
      <c r="F60" s="1094"/>
      <c r="G60" s="1094"/>
      <c r="H60" s="38"/>
      <c r="I60" s="38"/>
      <c r="J60" s="38"/>
      <c r="K60" s="53"/>
      <c r="L60" s="39">
        <f>SUM(L59+L58)</f>
        <v>107346</v>
      </c>
      <c r="M60" s="39">
        <f>SUM(M59+M58)</f>
        <v>102250</v>
      </c>
      <c r="N60" s="39">
        <f>SUM(N59+N58)</f>
        <v>209596</v>
      </c>
      <c r="O60" s="1095"/>
      <c r="P60" s="73"/>
    </row>
    <row r="61" spans="1:15" ht="126" customHeight="1">
      <c r="A61" s="1247" t="s">
        <v>409</v>
      </c>
      <c r="B61" s="1248"/>
      <c r="C61" s="1248"/>
      <c r="D61" s="1248"/>
      <c r="E61" s="1248"/>
      <c r="F61" s="1248"/>
      <c r="G61" s="1248"/>
      <c r="H61" s="1248"/>
      <c r="I61" s="1248"/>
      <c r="J61" s="1248"/>
      <c r="K61" s="1248"/>
      <c r="L61" s="1248"/>
      <c r="M61" s="1248"/>
      <c r="N61" s="1248"/>
      <c r="O61" s="1249"/>
    </row>
    <row r="62" spans="1:15" ht="45.75" customHeight="1">
      <c r="A62" s="1106"/>
      <c r="B62" s="1107" t="s">
        <v>190</v>
      </c>
      <c r="C62" s="17" t="s">
        <v>498</v>
      </c>
      <c r="D62" s="520"/>
      <c r="E62" s="520"/>
      <c r="F62" s="520" t="s">
        <v>222</v>
      </c>
      <c r="G62" s="520" t="s">
        <v>222</v>
      </c>
      <c r="H62" s="84" t="s">
        <v>314</v>
      </c>
      <c r="I62" s="43" t="s">
        <v>115</v>
      </c>
      <c r="J62" s="43" t="s">
        <v>190</v>
      </c>
      <c r="K62" s="38" t="s">
        <v>241</v>
      </c>
      <c r="L62" s="39">
        <v>5250</v>
      </c>
      <c r="M62" s="39">
        <v>8137.5</v>
      </c>
      <c r="N62" s="521">
        <f>SUM(L62:M62)</f>
        <v>13387.5</v>
      </c>
      <c r="O62" s="77" t="s">
        <v>337</v>
      </c>
    </row>
    <row r="63" spans="1:15" ht="54.75" customHeight="1">
      <c r="A63" s="489"/>
      <c r="B63" s="1103" t="s">
        <v>313</v>
      </c>
      <c r="C63" s="904" t="s">
        <v>499</v>
      </c>
      <c r="D63" s="863"/>
      <c r="E63" s="863"/>
      <c r="F63" s="863" t="s">
        <v>222</v>
      </c>
      <c r="G63" s="863" t="s">
        <v>222</v>
      </c>
      <c r="H63" s="905" t="s">
        <v>314</v>
      </c>
      <c r="I63" s="906" t="s">
        <v>117</v>
      </c>
      <c r="J63" s="907" t="s">
        <v>313</v>
      </c>
      <c r="K63" s="102" t="s">
        <v>241</v>
      </c>
      <c r="L63" s="908">
        <v>0</v>
      </c>
      <c r="M63" s="908">
        <v>28037</v>
      </c>
      <c r="N63" s="521">
        <f>SUM(L63:M63)</f>
        <v>28037</v>
      </c>
      <c r="O63" s="76" t="s">
        <v>338</v>
      </c>
    </row>
    <row r="64" spans="1:15" ht="51" customHeight="1">
      <c r="A64" s="493"/>
      <c r="B64" s="1107" t="s">
        <v>190</v>
      </c>
      <c r="C64" s="84" t="s">
        <v>500</v>
      </c>
      <c r="D64" s="520"/>
      <c r="E64" s="520"/>
      <c r="F64" s="520" t="s">
        <v>222</v>
      </c>
      <c r="G64" s="520" t="s">
        <v>222</v>
      </c>
      <c r="H64" s="84" t="s">
        <v>314</v>
      </c>
      <c r="I64" s="43" t="s">
        <v>119</v>
      </c>
      <c r="J64" s="43" t="s">
        <v>190</v>
      </c>
      <c r="K64" s="38" t="s">
        <v>241</v>
      </c>
      <c r="L64" s="39">
        <v>5775</v>
      </c>
      <c r="M64" s="39">
        <v>8925</v>
      </c>
      <c r="N64" s="903">
        <f>SUM(L64:M64)</f>
        <v>14700</v>
      </c>
      <c r="O64" s="76" t="s">
        <v>338</v>
      </c>
    </row>
    <row r="65" spans="1:15" ht="87" customHeight="1">
      <c r="A65" s="489"/>
      <c r="B65" s="1108" t="s">
        <v>180</v>
      </c>
      <c r="C65" s="909" t="s">
        <v>501</v>
      </c>
      <c r="D65" s="621"/>
      <c r="E65" s="1242" t="s">
        <v>222</v>
      </c>
      <c r="F65" s="621" t="s">
        <v>222</v>
      </c>
      <c r="G65" s="910"/>
      <c r="H65" s="890" t="s">
        <v>314</v>
      </c>
      <c r="I65" s="190" t="s">
        <v>211</v>
      </c>
      <c r="J65" s="190" t="s">
        <v>180</v>
      </c>
      <c r="K65" s="887" t="s">
        <v>319</v>
      </c>
      <c r="L65" s="870">
        <v>22100</v>
      </c>
      <c r="M65" s="870">
        <v>0</v>
      </c>
      <c r="N65" s="521">
        <f>SUM(L65:M65)</f>
        <v>22100</v>
      </c>
      <c r="O65" s="76" t="s">
        <v>339</v>
      </c>
    </row>
    <row r="66" spans="1:16" s="1074" customFormat="1" ht="34.5" customHeight="1">
      <c r="A66" s="1109"/>
      <c r="B66" s="1110"/>
      <c r="C66" s="1067" t="s">
        <v>462</v>
      </c>
      <c r="D66" s="1067"/>
      <c r="E66" s="1068"/>
      <c r="F66" s="1067"/>
      <c r="G66" s="1067"/>
      <c r="H66" s="1079"/>
      <c r="I66" s="1079"/>
      <c r="J66" s="1079"/>
      <c r="K66" s="1070"/>
      <c r="L66" s="1071">
        <f>SUM(L62:L65)</f>
        <v>33125</v>
      </c>
      <c r="M66" s="1071">
        <f>SUM(M62:M65)</f>
        <v>45099.5</v>
      </c>
      <c r="N66" s="1071">
        <f>SUM(N62:N65)</f>
        <v>78224.5</v>
      </c>
      <c r="O66" s="1072"/>
      <c r="P66" s="1073"/>
    </row>
    <row r="67" spans="1:15" ht="164.25" customHeight="1">
      <c r="A67" s="1251" t="s">
        <v>308</v>
      </c>
      <c r="B67" s="1252"/>
      <c r="C67" s="1252"/>
      <c r="D67" s="1252"/>
      <c r="E67" s="1252"/>
      <c r="F67" s="1252"/>
      <c r="G67" s="1252"/>
      <c r="H67" s="1252"/>
      <c r="I67" s="1252"/>
      <c r="J67" s="1252"/>
      <c r="K67" s="1252"/>
      <c r="L67" s="1252"/>
      <c r="M67" s="1252"/>
      <c r="N67" s="1252"/>
      <c r="O67" s="1253"/>
    </row>
    <row r="68" spans="1:16" ht="69" customHeight="1">
      <c r="A68" s="408"/>
      <c r="B68" s="891" t="s">
        <v>226</v>
      </c>
      <c r="C68" s="100" t="s">
        <v>502</v>
      </c>
      <c r="D68" s="100"/>
      <c r="E68" s="1237" t="s">
        <v>222</v>
      </c>
      <c r="F68" s="177" t="s">
        <v>222</v>
      </c>
      <c r="G68" s="177" t="s">
        <v>222</v>
      </c>
      <c r="H68" s="100" t="s">
        <v>227</v>
      </c>
      <c r="I68" s="100" t="s">
        <v>509</v>
      </c>
      <c r="J68" s="100" t="s">
        <v>226</v>
      </c>
      <c r="K68" s="45" t="s">
        <v>241</v>
      </c>
      <c r="L68" s="379">
        <v>19000</v>
      </c>
      <c r="M68" s="379">
        <v>15000</v>
      </c>
      <c r="N68" s="379">
        <f>SUM(L68:M68)</f>
        <v>34000</v>
      </c>
      <c r="O68" s="381" t="s">
        <v>173</v>
      </c>
      <c r="P68" s="35"/>
    </row>
    <row r="69" spans="1:16" s="629" customFormat="1" ht="127.5" customHeight="1">
      <c r="A69" s="1111"/>
      <c r="B69" s="622" t="s">
        <v>230</v>
      </c>
      <c r="C69" s="884" t="s">
        <v>503</v>
      </c>
      <c r="D69" s="623"/>
      <c r="E69" s="623"/>
      <c r="F69" s="177" t="s">
        <v>222</v>
      </c>
      <c r="G69" s="177" t="s">
        <v>222</v>
      </c>
      <c r="H69" s="888" t="s">
        <v>314</v>
      </c>
      <c r="I69" s="624" t="s">
        <v>61</v>
      </c>
      <c r="J69" s="624" t="s">
        <v>230</v>
      </c>
      <c r="K69" s="625" t="s">
        <v>241</v>
      </c>
      <c r="L69" s="626">
        <v>9813</v>
      </c>
      <c r="M69" s="626">
        <v>2804</v>
      </c>
      <c r="N69" s="626">
        <f>SUM(L69:M69)</f>
        <v>12617</v>
      </c>
      <c r="O69" s="627" t="s">
        <v>25</v>
      </c>
      <c r="P69" s="628"/>
    </row>
    <row r="70" spans="1:16" s="637" customFormat="1" ht="155.25" customHeight="1">
      <c r="A70" s="630"/>
      <c r="B70" s="631" t="s">
        <v>230</v>
      </c>
      <c r="C70" s="885" t="s">
        <v>504</v>
      </c>
      <c r="D70" s="632"/>
      <c r="E70" s="1237" t="s">
        <v>222</v>
      </c>
      <c r="F70" s="632" t="s">
        <v>222</v>
      </c>
      <c r="G70" s="632" t="s">
        <v>222</v>
      </c>
      <c r="H70" s="178" t="s">
        <v>314</v>
      </c>
      <c r="I70" s="56" t="s">
        <v>66</v>
      </c>
      <c r="J70" s="56" t="s">
        <v>230</v>
      </c>
      <c r="K70" s="633" t="s">
        <v>241</v>
      </c>
      <c r="L70" s="634">
        <v>5140</v>
      </c>
      <c r="M70" s="634">
        <v>2804</v>
      </c>
      <c r="N70" s="634">
        <f>SUM(L70:M70)</f>
        <v>7944</v>
      </c>
      <c r="O70" s="635" t="s">
        <v>26</v>
      </c>
      <c r="P70" s="636"/>
    </row>
    <row r="71" spans="1:16" ht="114" customHeight="1">
      <c r="A71" s="382"/>
      <c r="B71" s="376" t="s">
        <v>230</v>
      </c>
      <c r="C71" s="1112" t="s">
        <v>505</v>
      </c>
      <c r="D71" s="100"/>
      <c r="E71" s="100"/>
      <c r="F71" s="177" t="s">
        <v>222</v>
      </c>
      <c r="G71" s="100"/>
      <c r="H71" s="100" t="s">
        <v>211</v>
      </c>
      <c r="I71" s="100" t="s">
        <v>510</v>
      </c>
      <c r="J71" s="100" t="s">
        <v>230</v>
      </c>
      <c r="K71" s="45" t="s">
        <v>235</v>
      </c>
      <c r="L71" s="379">
        <v>6542</v>
      </c>
      <c r="M71" s="379">
        <v>2805</v>
      </c>
      <c r="N71" s="379">
        <f>SUM(L71:M71)</f>
        <v>9347</v>
      </c>
      <c r="O71" s="381" t="s">
        <v>173</v>
      </c>
      <c r="P71" s="35"/>
    </row>
    <row r="72" spans="1:16" s="1074" customFormat="1" ht="34.5" customHeight="1">
      <c r="A72" s="1113"/>
      <c r="B72" s="1114"/>
      <c r="C72" s="1067" t="s">
        <v>463</v>
      </c>
      <c r="D72" s="1067"/>
      <c r="E72" s="1068"/>
      <c r="F72" s="1067"/>
      <c r="G72" s="1067"/>
      <c r="H72" s="1079"/>
      <c r="I72" s="1079"/>
      <c r="J72" s="1079"/>
      <c r="K72" s="1070"/>
      <c r="L72" s="1071">
        <f>SUM(L71+L70+L69+L68)</f>
        <v>40495</v>
      </c>
      <c r="M72" s="1071">
        <f>SUM(M71+M70+M69+M68)</f>
        <v>23413</v>
      </c>
      <c r="N72" s="1071">
        <f>SUM(N71+N70+N69+N68)</f>
        <v>63908</v>
      </c>
      <c r="O72" s="1072"/>
      <c r="P72" s="1073"/>
    </row>
    <row r="73" spans="1:15" ht="88.5" customHeight="1">
      <c r="A73" s="1254" t="s">
        <v>527</v>
      </c>
      <c r="B73" s="1255"/>
      <c r="C73" s="1255"/>
      <c r="D73" s="1255"/>
      <c r="E73" s="1255"/>
      <c r="F73" s="1255"/>
      <c r="G73" s="1255"/>
      <c r="H73" s="1255"/>
      <c r="I73" s="1255"/>
      <c r="J73" s="1255"/>
      <c r="K73" s="1255"/>
      <c r="L73" s="1255"/>
      <c r="M73" s="1255"/>
      <c r="N73" s="1255"/>
      <c r="O73" s="1256"/>
    </row>
    <row r="74" spans="1:15" ht="90.75" customHeight="1">
      <c r="A74" s="408"/>
      <c r="B74" s="376" t="s">
        <v>180</v>
      </c>
      <c r="C74" s="178" t="s">
        <v>506</v>
      </c>
      <c r="D74" s="177"/>
      <c r="E74" s="177"/>
      <c r="F74" s="177" t="s">
        <v>222</v>
      </c>
      <c r="G74" s="177" t="s">
        <v>222</v>
      </c>
      <c r="H74" s="178" t="s">
        <v>314</v>
      </c>
      <c r="I74" s="56" t="s">
        <v>115</v>
      </c>
      <c r="J74" s="56" t="s">
        <v>180</v>
      </c>
      <c r="K74" s="47" t="s">
        <v>241</v>
      </c>
      <c r="L74" s="48">
        <v>5000</v>
      </c>
      <c r="M74" s="48"/>
      <c r="N74" s="48">
        <f>SUM(L74:M74)</f>
        <v>5000</v>
      </c>
      <c r="O74" s="597" t="s">
        <v>340</v>
      </c>
    </row>
    <row r="75" spans="1:17" s="1074" customFormat="1" ht="34.5" customHeight="1">
      <c r="A75" s="1113"/>
      <c r="B75" s="1114"/>
      <c r="C75" s="1067" t="s">
        <v>464</v>
      </c>
      <c r="D75" s="1067"/>
      <c r="E75" s="1068"/>
      <c r="F75" s="1067"/>
      <c r="G75" s="1067"/>
      <c r="H75" s="1079"/>
      <c r="I75" s="1079"/>
      <c r="J75" s="1079"/>
      <c r="K75" s="1070"/>
      <c r="L75" s="1071">
        <f>SUM(L74)</f>
        <v>5000</v>
      </c>
      <c r="M75" s="1071">
        <f>SUM(M74)</f>
        <v>0</v>
      </c>
      <c r="N75" s="1071">
        <f>SUM(N74)</f>
        <v>5000</v>
      </c>
      <c r="O75" s="1072"/>
      <c r="P75" s="1115"/>
      <c r="Q75" s="1116"/>
    </row>
    <row r="76" spans="1:17" s="55" customFormat="1" ht="34.5" customHeight="1" thickBot="1">
      <c r="A76" s="1117"/>
      <c r="B76" s="8" t="s">
        <v>231</v>
      </c>
      <c r="C76" s="886" t="s">
        <v>309</v>
      </c>
      <c r="D76" s="8"/>
      <c r="E76" s="177" t="s">
        <v>222</v>
      </c>
      <c r="F76" s="177" t="s">
        <v>222</v>
      </c>
      <c r="G76" s="177" t="s">
        <v>222</v>
      </c>
      <c r="H76" s="43" t="s">
        <v>211</v>
      </c>
      <c r="I76" s="38"/>
      <c r="J76" s="874"/>
      <c r="K76" s="875"/>
      <c r="L76" s="39">
        <v>27175</v>
      </c>
      <c r="M76" s="39">
        <v>58909</v>
      </c>
      <c r="N76" s="39">
        <f>SUM(L76:M76)</f>
        <v>86084</v>
      </c>
      <c r="O76" s="40"/>
      <c r="P76" s="15"/>
      <c r="Q76" s="18"/>
    </row>
    <row r="77" spans="1:17" s="1120" customFormat="1" ht="34.5" customHeight="1">
      <c r="A77" s="489"/>
      <c r="B77" s="8" t="s">
        <v>231</v>
      </c>
      <c r="C77" s="84" t="s">
        <v>310</v>
      </c>
      <c r="D77" s="17"/>
      <c r="E77" s="177" t="s">
        <v>222</v>
      </c>
      <c r="F77" s="177" t="s">
        <v>222</v>
      </c>
      <c r="G77" s="177" t="s">
        <v>222</v>
      </c>
      <c r="H77" s="43" t="s">
        <v>191</v>
      </c>
      <c r="I77" s="43"/>
      <c r="J77" s="1118"/>
      <c r="K77" s="1119"/>
      <c r="L77" s="39">
        <v>16330</v>
      </c>
      <c r="M77" s="39">
        <v>23378</v>
      </c>
      <c r="N77" s="39">
        <f>SUM(L77:M77)</f>
        <v>39708</v>
      </c>
      <c r="O77" s="518"/>
      <c r="P77" s="15"/>
      <c r="Q77" s="18"/>
    </row>
    <row r="78" spans="1:15" ht="33.75" customHeight="1">
      <c r="A78" s="1121"/>
      <c r="B78" s="103" t="s">
        <v>231</v>
      </c>
      <c r="C78" s="84" t="s">
        <v>311</v>
      </c>
      <c r="D78" s="520"/>
      <c r="E78" s="177" t="s">
        <v>222</v>
      </c>
      <c r="F78" s="177" t="s">
        <v>222</v>
      </c>
      <c r="G78" s="177" t="s">
        <v>222</v>
      </c>
      <c r="H78" s="84" t="s">
        <v>314</v>
      </c>
      <c r="I78" s="43"/>
      <c r="J78" s="1118"/>
      <c r="K78" s="1122"/>
      <c r="L78" s="39">
        <v>19045</v>
      </c>
      <c r="M78" s="39">
        <v>29438</v>
      </c>
      <c r="N78" s="521">
        <f>SUM(L78:M78)</f>
        <v>48483</v>
      </c>
      <c r="O78" s="1123"/>
    </row>
    <row r="79" spans="1:17" s="1074" customFormat="1" ht="34.5" customHeight="1" thickBot="1">
      <c r="A79" s="1113"/>
      <c r="B79" s="1114"/>
      <c r="C79" s="1067" t="s">
        <v>465</v>
      </c>
      <c r="D79" s="1067"/>
      <c r="E79" s="1068"/>
      <c r="F79" s="1067"/>
      <c r="G79" s="1067"/>
      <c r="H79" s="1079"/>
      <c r="I79" s="1079"/>
      <c r="J79" s="1079"/>
      <c r="K79" s="1070"/>
      <c r="L79" s="1071">
        <f>SUM(L78+L77+L76)</f>
        <v>62550</v>
      </c>
      <c r="M79" s="1071">
        <f>SUM(M78+M77+M76)</f>
        <v>111725</v>
      </c>
      <c r="N79" s="1071">
        <f>SUM(N78+N77+N76)</f>
        <v>174275</v>
      </c>
      <c r="O79" s="1072"/>
      <c r="P79" s="1115"/>
      <c r="Q79" s="1116"/>
    </row>
    <row r="80" spans="1:17" s="1133" customFormat="1" ht="27.75" customHeight="1">
      <c r="A80" s="1124"/>
      <c r="B80" s="1125"/>
      <c r="C80" s="1126" t="s">
        <v>281</v>
      </c>
      <c r="D80" s="1127"/>
      <c r="E80" s="1128"/>
      <c r="F80" s="1127"/>
      <c r="G80" s="1127"/>
      <c r="H80" s="1129"/>
      <c r="I80" s="1129"/>
      <c r="J80" s="1129"/>
      <c r="K80" s="1130"/>
      <c r="L80" s="1131">
        <f>SUM(L79+L75+L72+L66+L60+L56+L51+L45+L39+L20+L13)</f>
        <v>695711</v>
      </c>
      <c r="M80" s="1131">
        <f>SUM(M79+M75+M72+M66+M60+M56+M51+M45+M39+M20+M13)</f>
        <v>1068303.5</v>
      </c>
      <c r="N80" s="1131">
        <f>SUM(N79+N75+N72+N66+N60+N56+N51+N45+N39+N20+N13)</f>
        <v>1764014.5</v>
      </c>
      <c r="O80" s="1132"/>
      <c r="P80" s="15"/>
      <c r="Q80" s="18"/>
    </row>
    <row r="81" spans="1:17" s="1142" customFormat="1" ht="37.5" customHeight="1">
      <c r="A81" s="1134"/>
      <c r="B81" s="1135"/>
      <c r="C81" s="1136" t="s">
        <v>282</v>
      </c>
      <c r="D81" s="1137"/>
      <c r="E81" s="1138"/>
      <c r="F81" s="1137"/>
      <c r="G81" s="1137"/>
      <c r="H81" s="1139"/>
      <c r="I81" s="1139"/>
      <c r="J81" s="1139"/>
      <c r="K81" s="1136"/>
      <c r="L81" s="1140">
        <f>L80*7%</f>
        <v>48699.770000000004</v>
      </c>
      <c r="M81" s="1140">
        <f>M80*7%</f>
        <v>74781.24500000001</v>
      </c>
      <c r="N81" s="1140">
        <f>N80*7%</f>
        <v>123481.01500000001</v>
      </c>
      <c r="O81" s="1141"/>
      <c r="P81" s="1115"/>
      <c r="Q81" s="1116"/>
    </row>
    <row r="82" spans="1:17" s="1133" customFormat="1" ht="43.5" customHeight="1" thickBot="1">
      <c r="A82" s="1143"/>
      <c r="B82" s="1144"/>
      <c r="C82" s="1145" t="s">
        <v>283</v>
      </c>
      <c r="D82" s="1146"/>
      <c r="E82" s="1147"/>
      <c r="F82" s="1146"/>
      <c r="G82" s="1146"/>
      <c r="H82" s="1148"/>
      <c r="I82" s="1148"/>
      <c r="J82" s="1148"/>
      <c r="K82" s="1149"/>
      <c r="L82" s="1150">
        <f>SUM(L80:L81)</f>
        <v>744410.77</v>
      </c>
      <c r="M82" s="1150">
        <f>SUM(M80:M81)</f>
        <v>1143084.745</v>
      </c>
      <c r="N82" s="1150">
        <f>SUM(N80:N81)</f>
        <v>1887495.5150000001</v>
      </c>
      <c r="O82" s="1151"/>
      <c r="P82" s="15"/>
      <c r="Q82" s="18"/>
    </row>
    <row r="83" spans="1:17" s="55" customFormat="1" ht="42.75" customHeight="1">
      <c r="A83" s="1152"/>
      <c r="B83" s="1153"/>
      <c r="C83" s="1154"/>
      <c r="D83" s="1155"/>
      <c r="E83" s="1155"/>
      <c r="F83" s="1155"/>
      <c r="G83" s="1155"/>
      <c r="H83" s="1156"/>
      <c r="I83" s="1156"/>
      <c r="J83" s="1156"/>
      <c r="K83" s="1157"/>
      <c r="L83" s="1282" t="s">
        <v>21</v>
      </c>
      <c r="M83" s="1282"/>
      <c r="N83" s="1271" t="s">
        <v>22</v>
      </c>
      <c r="O83" s="1269" t="s">
        <v>16</v>
      </c>
      <c r="P83" s="15"/>
      <c r="Q83" s="18"/>
    </row>
    <row r="84" spans="1:17" s="55" customFormat="1" ht="51.75" customHeight="1" thickBot="1">
      <c r="A84" s="1158"/>
      <c r="B84" s="1159"/>
      <c r="C84" s="1160"/>
      <c r="D84" s="1161"/>
      <c r="E84" s="1161"/>
      <c r="F84" s="1161"/>
      <c r="G84" s="1161"/>
      <c r="H84" s="1162"/>
      <c r="I84" s="1162"/>
      <c r="J84" s="1162"/>
      <c r="K84" s="1163"/>
      <c r="L84" s="1164" t="s">
        <v>15</v>
      </c>
      <c r="M84" s="1164" t="s">
        <v>234</v>
      </c>
      <c r="N84" s="1272"/>
      <c r="O84" s="1270"/>
      <c r="P84" s="15"/>
      <c r="Q84" s="18"/>
    </row>
    <row r="85" spans="1:17" s="55" customFormat="1" ht="42.75" customHeight="1">
      <c r="A85" s="1152"/>
      <c r="B85" s="1165"/>
      <c r="C85" s="1126" t="s">
        <v>53</v>
      </c>
      <c r="D85" s="1166"/>
      <c r="E85" s="1166"/>
      <c r="F85" s="1166"/>
      <c r="G85" s="1166"/>
      <c r="H85" s="1167"/>
      <c r="I85" s="1167"/>
      <c r="J85" s="1167"/>
      <c r="K85" s="1168"/>
      <c r="L85" s="1169">
        <v>0</v>
      </c>
      <c r="M85" s="1170">
        <f>'[1]MOLISA - E'!M142</f>
        <v>155894</v>
      </c>
      <c r="N85" s="1171">
        <f>M85*7%</f>
        <v>10912.580000000002</v>
      </c>
      <c r="O85" s="1172">
        <f>SUM(L85:N85)</f>
        <v>166806.58000000002</v>
      </c>
      <c r="P85" s="15"/>
      <c r="Q85" s="18"/>
    </row>
    <row r="86" spans="1:15" s="55" customFormat="1" ht="42.75" customHeight="1">
      <c r="A86" s="1173"/>
      <c r="B86" s="1174"/>
      <c r="C86" s="1175" t="s">
        <v>287</v>
      </c>
      <c r="D86" s="1176"/>
      <c r="E86" s="1176"/>
      <c r="F86" s="1176"/>
      <c r="G86" s="1176"/>
      <c r="H86" s="1177"/>
      <c r="I86" s="1177"/>
      <c r="J86" s="1177"/>
      <c r="K86" s="1178"/>
      <c r="L86" s="1179">
        <v>0</v>
      </c>
      <c r="M86" s="1180">
        <f>'MOLISA (E)'!M145+'MOCST (E) '!M65+'GSO (E)'!M57</f>
        <v>125000</v>
      </c>
      <c r="N86" s="1181">
        <f aca="true" t="shared" si="1" ref="N86:N95">M86*7%</f>
        <v>8750</v>
      </c>
      <c r="O86" s="1182">
        <f aca="true" t="shared" si="2" ref="O86:O97">SUM(L86:N86)</f>
        <v>133750</v>
      </c>
    </row>
    <row r="87" spans="1:15" s="55" customFormat="1" ht="42.75" customHeight="1">
      <c r="A87" s="1173"/>
      <c r="B87" s="1174"/>
      <c r="C87" s="1175" t="s">
        <v>288</v>
      </c>
      <c r="D87" s="1176"/>
      <c r="E87" s="1176"/>
      <c r="F87" s="1176"/>
      <c r="G87" s="1176"/>
      <c r="H87" s="1177"/>
      <c r="I87" s="1177"/>
      <c r="J87" s="1177"/>
      <c r="K87" s="1178"/>
      <c r="L87" s="1179">
        <v>0</v>
      </c>
      <c r="M87" s="1180">
        <f>'MOLISA (E)'!M146+'GSO (E)'!M60</f>
        <v>116026.5</v>
      </c>
      <c r="N87" s="1181">
        <f t="shared" si="1"/>
        <v>8121.8550000000005</v>
      </c>
      <c r="O87" s="1182">
        <f t="shared" si="2"/>
        <v>124148.355</v>
      </c>
    </row>
    <row r="88" spans="1:15" s="55" customFormat="1" ht="42.75" customHeight="1">
      <c r="A88" s="1173"/>
      <c r="B88" s="1174"/>
      <c r="C88" s="1175" t="s">
        <v>290</v>
      </c>
      <c r="D88" s="1176"/>
      <c r="E88" s="1176"/>
      <c r="F88" s="1176"/>
      <c r="G88" s="1176"/>
      <c r="H88" s="1177"/>
      <c r="I88" s="1177"/>
      <c r="J88" s="1177"/>
      <c r="K88" s="1178"/>
      <c r="L88" s="1179">
        <v>0</v>
      </c>
      <c r="M88" s="1180">
        <f>'MOLISA (E)'!M147</f>
        <v>68140</v>
      </c>
      <c r="N88" s="1181">
        <f t="shared" si="1"/>
        <v>4769.8</v>
      </c>
      <c r="O88" s="1182">
        <f t="shared" si="2"/>
        <v>72909.8</v>
      </c>
    </row>
    <row r="89" spans="1:15" s="55" customFormat="1" ht="42.75" customHeight="1">
      <c r="A89" s="1173"/>
      <c r="B89" s="1174"/>
      <c r="C89" s="1175" t="s">
        <v>301</v>
      </c>
      <c r="D89" s="1176"/>
      <c r="E89" s="1176"/>
      <c r="F89" s="1176"/>
      <c r="G89" s="1176"/>
      <c r="H89" s="1177"/>
      <c r="I89" s="1177"/>
      <c r="J89" s="1177"/>
      <c r="K89" s="1178"/>
      <c r="L89" s="1179">
        <v>0</v>
      </c>
      <c r="M89" s="1180">
        <f>'MOLISA (E)'!M148+'GSO (E)'!M62</f>
        <v>2799</v>
      </c>
      <c r="N89" s="1181">
        <f t="shared" si="1"/>
        <v>195.93</v>
      </c>
      <c r="O89" s="1182">
        <f t="shared" si="2"/>
        <v>2994.93</v>
      </c>
    </row>
    <row r="90" spans="1:15" s="55" customFormat="1" ht="42.75" customHeight="1">
      <c r="A90" s="1173"/>
      <c r="B90" s="1174"/>
      <c r="C90" s="1175" t="s">
        <v>289</v>
      </c>
      <c r="D90" s="1176"/>
      <c r="E90" s="1176"/>
      <c r="F90" s="1176"/>
      <c r="G90" s="1176"/>
      <c r="H90" s="1177"/>
      <c r="I90" s="1177"/>
      <c r="J90" s="1177"/>
      <c r="K90" s="1178"/>
      <c r="L90" s="1179">
        <v>0</v>
      </c>
      <c r="M90" s="1180">
        <f>'MOLISA (E)'!M149</f>
        <v>103313</v>
      </c>
      <c r="N90" s="1181">
        <f t="shared" si="1"/>
        <v>7231.910000000001</v>
      </c>
      <c r="O90" s="1182">
        <f t="shared" si="2"/>
        <v>110544.91</v>
      </c>
    </row>
    <row r="91" spans="1:15" s="55" customFormat="1" ht="42.75" customHeight="1">
      <c r="A91" s="1173"/>
      <c r="B91" s="1174"/>
      <c r="C91" s="983" t="s">
        <v>285</v>
      </c>
      <c r="D91" s="1183"/>
      <c r="E91" s="1183"/>
      <c r="F91" s="1183"/>
      <c r="G91" s="1183"/>
      <c r="H91" s="1184"/>
      <c r="I91" s="1184"/>
      <c r="J91" s="1184"/>
      <c r="K91" s="1185"/>
      <c r="L91" s="1186">
        <v>0</v>
      </c>
      <c r="M91" s="1187">
        <f>'MOLISA (E)'!M150+'MOCST (E) '!M68+'GSO (E)'!M58</f>
        <v>9348</v>
      </c>
      <c r="N91" s="1188">
        <f t="shared" si="1"/>
        <v>654.36</v>
      </c>
      <c r="O91" s="1189">
        <f t="shared" si="2"/>
        <v>10002.36</v>
      </c>
    </row>
    <row r="92" spans="1:15" s="55" customFormat="1" ht="42.75" customHeight="1">
      <c r="A92" s="1190"/>
      <c r="B92" s="1191"/>
      <c r="C92" s="53" t="s">
        <v>312</v>
      </c>
      <c r="D92" s="20"/>
      <c r="E92" s="20"/>
      <c r="F92" s="20"/>
      <c r="G92" s="20"/>
      <c r="H92" s="38"/>
      <c r="I92" s="38"/>
      <c r="J92" s="38"/>
      <c r="K92" s="39"/>
      <c r="L92" s="1192">
        <v>0</v>
      </c>
      <c r="M92" s="1193">
        <f>'GSO (E)'!M61</f>
        <v>42056</v>
      </c>
      <c r="N92" s="1194">
        <f t="shared" si="1"/>
        <v>2943.92</v>
      </c>
      <c r="O92" s="1195">
        <f t="shared" si="2"/>
        <v>44999.92</v>
      </c>
    </row>
    <row r="93" spans="1:15" s="55" customFormat="1" ht="42.75" customHeight="1">
      <c r="A93" s="1173"/>
      <c r="B93" s="1174"/>
      <c r="C93" s="1196" t="s">
        <v>138</v>
      </c>
      <c r="D93" s="1197"/>
      <c r="E93" s="1197"/>
      <c r="F93" s="1197"/>
      <c r="G93" s="1197"/>
      <c r="H93" s="1198"/>
      <c r="I93" s="1198"/>
      <c r="J93" s="1198"/>
      <c r="K93" s="600"/>
      <c r="L93" s="1199">
        <v>0</v>
      </c>
      <c r="M93" s="1200">
        <f>'MOCST (E) '!M66+'GSO (E)'!M59</f>
        <v>112250</v>
      </c>
      <c r="N93" s="1201">
        <f t="shared" si="1"/>
        <v>7857.500000000001</v>
      </c>
      <c r="O93" s="1202">
        <f t="shared" si="2"/>
        <v>120107.5</v>
      </c>
    </row>
    <row r="94" spans="1:15" s="55" customFormat="1" ht="42.75" customHeight="1">
      <c r="A94" s="1173"/>
      <c r="B94" s="1174"/>
      <c r="C94" s="1175" t="s">
        <v>139</v>
      </c>
      <c r="D94" s="1176"/>
      <c r="E94" s="1176"/>
      <c r="F94" s="1176"/>
      <c r="G94" s="1176"/>
      <c r="H94" s="1177"/>
      <c r="I94" s="1177"/>
      <c r="J94" s="1177"/>
      <c r="K94" s="1178"/>
      <c r="L94" s="1179">
        <v>0</v>
      </c>
      <c r="M94" s="1203">
        <f>'MOCST (E) '!M67</f>
        <v>159405</v>
      </c>
      <c r="N94" s="1181">
        <f t="shared" si="1"/>
        <v>11158.35</v>
      </c>
      <c r="O94" s="1182">
        <f t="shared" si="2"/>
        <v>170563.35</v>
      </c>
    </row>
    <row r="95" spans="1:15" s="55" customFormat="1" ht="39" customHeight="1">
      <c r="A95" s="1173"/>
      <c r="B95" s="1174"/>
      <c r="C95" s="1204" t="s">
        <v>17</v>
      </c>
      <c r="D95" s="1176"/>
      <c r="E95" s="1176"/>
      <c r="F95" s="1176"/>
      <c r="G95" s="1176"/>
      <c r="H95" s="1177"/>
      <c r="I95" s="1177"/>
      <c r="J95" s="1177"/>
      <c r="K95" s="1178"/>
      <c r="L95" s="1205">
        <v>0</v>
      </c>
      <c r="M95" s="1206">
        <f>'MOLISA (E)'!M151+'MOCST (E) '!M69+'GSO (E)'!M63</f>
        <v>174073</v>
      </c>
      <c r="N95" s="1207">
        <f t="shared" si="1"/>
        <v>12185.11</v>
      </c>
      <c r="O95" s="1208">
        <f t="shared" si="2"/>
        <v>186258.11</v>
      </c>
    </row>
    <row r="96" spans="1:15" s="55" customFormat="1" ht="54.75" customHeight="1">
      <c r="A96" s="1173"/>
      <c r="B96" s="1174"/>
      <c r="C96" s="1209" t="s">
        <v>18</v>
      </c>
      <c r="D96" s="1176"/>
      <c r="E96" s="1176"/>
      <c r="F96" s="1176"/>
      <c r="G96" s="1176"/>
      <c r="H96" s="1177"/>
      <c r="I96" s="1210"/>
      <c r="J96" s="1210"/>
      <c r="K96" s="1178"/>
      <c r="L96" s="1211">
        <f>L80</f>
        <v>695711</v>
      </c>
      <c r="M96" s="81">
        <v>0</v>
      </c>
      <c r="N96" s="1207">
        <f>L96*7%</f>
        <v>48699.770000000004</v>
      </c>
      <c r="O96" s="1208">
        <f t="shared" si="2"/>
        <v>744410.77</v>
      </c>
    </row>
    <row r="97" spans="1:15" s="55" customFormat="1" ht="38.25" customHeight="1" thickBot="1">
      <c r="A97" s="1173"/>
      <c r="B97" s="1174"/>
      <c r="C97" s="1212" t="s">
        <v>19</v>
      </c>
      <c r="D97" s="1213"/>
      <c r="E97" s="1213"/>
      <c r="F97" s="1213"/>
      <c r="G97" s="1213"/>
      <c r="H97" s="1214"/>
      <c r="I97" s="1215"/>
      <c r="J97" s="1215"/>
      <c r="K97" s="1216"/>
      <c r="L97" s="1217">
        <f>SUM(L95:L96)</f>
        <v>695711</v>
      </c>
      <c r="M97" s="1217">
        <f>SUM(M95:M96)</f>
        <v>174073</v>
      </c>
      <c r="N97" s="1218">
        <f>SUM(L97+M97)*7%</f>
        <v>60884.880000000005</v>
      </c>
      <c r="O97" s="1219">
        <f t="shared" si="2"/>
        <v>930668.88</v>
      </c>
    </row>
    <row r="98" spans="1:15" s="1229" customFormat="1" ht="44.25" customHeight="1" thickBot="1">
      <c r="A98" s="1220"/>
      <c r="B98" s="1221"/>
      <c r="C98" s="1222" t="s">
        <v>521</v>
      </c>
      <c r="D98" s="1223"/>
      <c r="E98" s="1223"/>
      <c r="F98" s="1223"/>
      <c r="G98" s="1223"/>
      <c r="H98" s="1224"/>
      <c r="I98" s="1225"/>
      <c r="J98" s="1225"/>
      <c r="K98" s="1226"/>
      <c r="L98" s="1227">
        <f>SUM(L85:L96)</f>
        <v>695711</v>
      </c>
      <c r="M98" s="1227">
        <f>SUM(M85:M96)</f>
        <v>1068304.5</v>
      </c>
      <c r="N98" s="1227">
        <f>SUM(N85:N97)</f>
        <v>184365.96500000003</v>
      </c>
      <c r="O98" s="1228">
        <f>SUM(O85:O96)</f>
        <v>1887496.585</v>
      </c>
    </row>
    <row r="99" spans="1:19" ht="27.75" customHeight="1" thickTop="1">
      <c r="A99" s="317"/>
      <c r="B99" s="317"/>
      <c r="C99" s="317"/>
      <c r="D99" s="1096"/>
      <c r="E99" s="1096"/>
      <c r="F99" s="1096"/>
      <c r="G99" s="1096"/>
      <c r="H99" s="1096"/>
      <c r="I99" s="317"/>
      <c r="J99" s="1096"/>
      <c r="K99" s="1096"/>
      <c r="L99" s="317"/>
      <c r="M99" s="317"/>
      <c r="N99" s="317"/>
      <c r="O99" s="317"/>
      <c r="P99" s="316"/>
      <c r="Q99" s="317"/>
      <c r="R99" s="317"/>
      <c r="S99" s="317"/>
    </row>
    <row r="100" spans="1:19" ht="30" customHeight="1">
      <c r="A100" s="317"/>
      <c r="B100" s="1257" t="s">
        <v>291</v>
      </c>
      <c r="C100" s="1257"/>
      <c r="D100" s="1096"/>
      <c r="E100" s="1096"/>
      <c r="F100" s="1096"/>
      <c r="G100" s="1096"/>
      <c r="H100" s="1096"/>
      <c r="I100" s="317"/>
      <c r="J100" s="1096"/>
      <c r="K100" s="1096"/>
      <c r="L100" s="15"/>
      <c r="M100" s="15"/>
      <c r="N100" s="15"/>
      <c r="O100" s="15"/>
      <c r="P100" s="316"/>
      <c r="Q100" s="317"/>
      <c r="R100" s="317"/>
      <c r="S100" s="317"/>
    </row>
    <row r="101" spans="1:19" ht="15" customHeight="1">
      <c r="A101" s="317"/>
      <c r="B101" s="1260" t="s">
        <v>24</v>
      </c>
      <c r="C101" s="1260"/>
      <c r="D101" s="1260"/>
      <c r="E101" s="1260"/>
      <c r="F101" s="1260"/>
      <c r="G101" s="1260"/>
      <c r="H101" s="1096"/>
      <c r="I101" s="317"/>
      <c r="J101" s="1096"/>
      <c r="K101" s="1096"/>
      <c r="L101" s="1260" t="s">
        <v>24</v>
      </c>
      <c r="M101" s="1260"/>
      <c r="N101" s="1260"/>
      <c r="O101" s="1260"/>
      <c r="P101" s="862"/>
      <c r="Q101" s="862"/>
      <c r="R101" s="317"/>
      <c r="S101" s="317"/>
    </row>
    <row r="102" spans="1:19" ht="15">
      <c r="A102" s="317"/>
      <c r="B102" s="73"/>
      <c r="C102" s="73"/>
      <c r="D102" s="1096"/>
      <c r="E102" s="1096"/>
      <c r="F102" s="1096"/>
      <c r="G102" s="1096"/>
      <c r="H102" s="1096"/>
      <c r="I102" s="317"/>
      <c r="J102" s="1096"/>
      <c r="K102" s="1096"/>
      <c r="N102" s="1230"/>
      <c r="P102" s="316"/>
      <c r="Q102" s="317"/>
      <c r="R102" s="317"/>
      <c r="S102" s="317"/>
    </row>
    <row r="103" spans="2:14" ht="15">
      <c r="B103" s="73"/>
      <c r="C103" s="73"/>
      <c r="N103" s="1230"/>
    </row>
    <row r="104" spans="2:14" ht="15">
      <c r="B104" s="73"/>
      <c r="C104" s="73"/>
      <c r="N104" s="1230"/>
    </row>
    <row r="105" spans="2:15" ht="30" customHeight="1">
      <c r="B105" s="1258" t="s">
        <v>23</v>
      </c>
      <c r="C105" s="1258"/>
      <c r="L105" s="1259" t="s">
        <v>298</v>
      </c>
      <c r="M105" s="1259"/>
      <c r="N105" s="15"/>
      <c r="O105" s="304"/>
    </row>
    <row r="106" spans="2:15" ht="32.25" customHeight="1">
      <c r="B106" s="1258" t="s">
        <v>522</v>
      </c>
      <c r="C106" s="1258"/>
      <c r="L106" s="1259" t="s">
        <v>523</v>
      </c>
      <c r="M106" s="1259"/>
      <c r="N106" s="1259"/>
      <c r="O106" s="1259"/>
    </row>
    <row r="107" spans="2:15" ht="22.5" customHeight="1">
      <c r="B107" s="1250" t="s">
        <v>295</v>
      </c>
      <c r="C107" s="1250"/>
      <c r="L107" s="1250" t="s">
        <v>296</v>
      </c>
      <c r="M107" s="1250"/>
      <c r="N107" s="55"/>
      <c r="O107" s="55"/>
    </row>
    <row r="108" spans="12:15" ht="48.75" customHeight="1">
      <c r="L108" s="15"/>
      <c r="M108" s="15"/>
      <c r="N108" s="15"/>
      <c r="O108" s="15"/>
    </row>
    <row r="109" ht="37.5" customHeight="1"/>
    <row r="110" ht="45.75" customHeight="1"/>
  </sheetData>
  <sheetProtection/>
  <mergeCells count="36">
    <mergeCell ref="A52:O52"/>
    <mergeCell ref="A21:O21"/>
    <mergeCell ref="L105:M105"/>
    <mergeCell ref="L101:O101"/>
    <mergeCell ref="M1:O1"/>
    <mergeCell ref="C5:O5"/>
    <mergeCell ref="A6:M6"/>
    <mergeCell ref="N6:O6"/>
    <mergeCell ref="A3:L3"/>
    <mergeCell ref="A1:L1"/>
    <mergeCell ref="A4:K4"/>
    <mergeCell ref="L83:M83"/>
    <mergeCell ref="A40:O40"/>
    <mergeCell ref="A7:A8"/>
    <mergeCell ref="L7:O7"/>
    <mergeCell ref="A10:O10"/>
    <mergeCell ref="A46:O46"/>
    <mergeCell ref="A2:O2"/>
    <mergeCell ref="H7:J7"/>
    <mergeCell ref="A14:O14"/>
    <mergeCell ref="B7:B8"/>
    <mergeCell ref="C7:C8"/>
    <mergeCell ref="D7:G7"/>
    <mergeCell ref="A57:O57"/>
    <mergeCell ref="A61:O61"/>
    <mergeCell ref="B107:C107"/>
    <mergeCell ref="L107:M107"/>
    <mergeCell ref="A67:O67"/>
    <mergeCell ref="A73:O73"/>
    <mergeCell ref="B100:C100"/>
    <mergeCell ref="B106:C106"/>
    <mergeCell ref="L106:O106"/>
    <mergeCell ref="B105:C105"/>
    <mergeCell ref="B101:G101"/>
    <mergeCell ref="O83:O84"/>
    <mergeCell ref="N83:N84"/>
  </mergeCells>
  <printOptions horizontalCentered="1" verticalCentered="1"/>
  <pageMargins left="0.2" right="0.2" top="0.315104166666667" bottom="0.26" header="0.17" footer="0.18"/>
  <pageSetup horizontalDpi="600" verticalDpi="600" orientation="landscape" paperSize="9" scale="55" r:id="rId3"/>
  <headerFooter>
    <oddFooter>&amp;RJPG - Consolidated AWP 2009 - Page &amp;P</oddFooter>
  </headerFooter>
  <rowBreaks count="1" manualBreakCount="1">
    <brk id="72" max="255" man="1"/>
  </rowBreaks>
  <legacyDrawing r:id="rId2"/>
</worksheet>
</file>

<file path=xl/worksheets/sheet2.xml><?xml version="1.0" encoding="utf-8"?>
<worksheet xmlns="http://schemas.openxmlformats.org/spreadsheetml/2006/main" xmlns:r="http://schemas.openxmlformats.org/officeDocument/2006/relationships">
  <dimension ref="A2:S164"/>
  <sheetViews>
    <sheetView view="pageBreakPreview" zoomScale="60" zoomScaleNormal="50" zoomScalePageLayoutView="0" workbookViewId="0" topLeftCell="A139">
      <selection activeCell="A6" sqref="A6:M6"/>
    </sheetView>
  </sheetViews>
  <sheetFormatPr defaultColWidth="9.140625" defaultRowHeight="12.75"/>
  <cols>
    <col min="1" max="1" width="17.00390625" style="2" customWidth="1"/>
    <col min="2" max="2" width="14.28125" style="2" customWidth="1"/>
    <col min="3" max="3" width="34.00390625" style="2" customWidth="1"/>
    <col min="4" max="4" width="8.00390625" style="378" customWidth="1"/>
    <col min="5" max="5" width="6.7109375" style="378" customWidth="1"/>
    <col min="6" max="6" width="6.28125" style="378" customWidth="1"/>
    <col min="7" max="7" width="7.28125" style="378" customWidth="1"/>
    <col min="8" max="8" width="16.28125" style="4" customWidth="1"/>
    <col min="9" max="9" width="28.140625" style="2" customWidth="1"/>
    <col min="10" max="10" width="14.421875" style="4" customWidth="1"/>
    <col min="11" max="11" width="18.140625" style="4" customWidth="1"/>
    <col min="12" max="12" width="23.8515625" style="2" customWidth="1"/>
    <col min="13" max="13" width="24.28125" style="2" customWidth="1"/>
    <col min="14" max="14" width="22.00390625" style="2" customWidth="1"/>
    <col min="15" max="15" width="26.140625" style="2" customWidth="1"/>
    <col min="16" max="16" width="19.140625" style="1" customWidth="1"/>
    <col min="17" max="17" width="17.8515625" style="2" customWidth="1"/>
    <col min="18" max="18" width="16.421875" style="2" customWidth="1"/>
    <col min="19" max="16384" width="9.140625" style="2" customWidth="1"/>
  </cols>
  <sheetData>
    <row r="1" ht="15"/>
    <row r="2" spans="1:15" s="1" customFormat="1" ht="21.75" customHeight="1">
      <c r="A2" s="1293" t="s">
        <v>273</v>
      </c>
      <c r="B2" s="1293"/>
      <c r="C2" s="1293"/>
      <c r="D2" s="1293"/>
      <c r="E2" s="1293"/>
      <c r="F2" s="1293"/>
      <c r="G2" s="1293"/>
      <c r="H2" s="1293"/>
      <c r="M2" s="1307" t="s">
        <v>78</v>
      </c>
      <c r="N2" s="1307"/>
      <c r="O2" s="1307"/>
    </row>
    <row r="3" spans="1:15" s="1" customFormat="1" ht="25.5" customHeight="1">
      <c r="A3" s="1293" t="s">
        <v>274</v>
      </c>
      <c r="B3" s="1293"/>
      <c r="C3" s="1293"/>
      <c r="D3" s="1293"/>
      <c r="E3" s="1293"/>
      <c r="F3" s="1293"/>
      <c r="G3" s="1293"/>
      <c r="H3" s="1293"/>
      <c r="I3" s="1293"/>
      <c r="M3" s="1293"/>
      <c r="N3" s="1293"/>
      <c r="O3" s="1293"/>
    </row>
    <row r="4" spans="1:15" s="1" customFormat="1" ht="21.75" customHeight="1">
      <c r="A4" s="1293" t="s">
        <v>413</v>
      </c>
      <c r="B4" s="1293"/>
      <c r="C4" s="1293"/>
      <c r="D4" s="1293"/>
      <c r="E4" s="1293"/>
      <c r="F4" s="1293"/>
      <c r="G4" s="1293"/>
      <c r="H4" s="1293"/>
      <c r="I4" s="1293"/>
      <c r="M4" s="41"/>
      <c r="N4" s="41"/>
      <c r="O4" s="41"/>
    </row>
    <row r="5" spans="1:15" s="1" customFormat="1" ht="29.25" customHeight="1" thickBot="1">
      <c r="A5" s="1292" t="s">
        <v>43</v>
      </c>
      <c r="B5" s="1292"/>
      <c r="C5" s="1292"/>
      <c r="D5" s="1292"/>
      <c r="E5" s="1292"/>
      <c r="F5" s="1292"/>
      <c r="G5" s="1292"/>
      <c r="H5" s="1292"/>
      <c r="I5" s="88"/>
      <c r="J5" s="2"/>
      <c r="K5" s="2"/>
      <c r="L5" s="2"/>
      <c r="M5" s="3"/>
      <c r="N5" s="3"/>
      <c r="O5" s="3"/>
    </row>
    <row r="6" spans="1:16" ht="126.75" customHeight="1" thickBot="1" thickTop="1">
      <c r="A6" s="1301" t="s">
        <v>27</v>
      </c>
      <c r="B6" s="1302"/>
      <c r="C6" s="1302"/>
      <c r="D6" s="1302"/>
      <c r="E6" s="1302"/>
      <c r="F6" s="1302"/>
      <c r="G6" s="1302"/>
      <c r="H6" s="1302"/>
      <c r="I6" s="1302"/>
      <c r="J6" s="1302"/>
      <c r="K6" s="1302"/>
      <c r="L6" s="1302"/>
      <c r="M6" s="1303"/>
      <c r="N6" s="1310"/>
      <c r="O6" s="1311"/>
      <c r="P6" s="72"/>
    </row>
    <row r="7" spans="1:15" ht="33.75" customHeight="1" thickTop="1">
      <c r="A7" s="1297" t="s">
        <v>252</v>
      </c>
      <c r="B7" s="1299" t="s">
        <v>253</v>
      </c>
      <c r="C7" s="1308" t="s">
        <v>219</v>
      </c>
      <c r="D7" s="1312" t="s">
        <v>220</v>
      </c>
      <c r="E7" s="1313"/>
      <c r="F7" s="1313"/>
      <c r="G7" s="1314"/>
      <c r="H7" s="1308" t="s">
        <v>254</v>
      </c>
      <c r="I7" s="1308"/>
      <c r="J7" s="1308"/>
      <c r="K7" s="666"/>
      <c r="L7" s="1289" t="s">
        <v>145</v>
      </c>
      <c r="M7" s="1290"/>
      <c r="N7" s="1290"/>
      <c r="O7" s="1291"/>
    </row>
    <row r="8" spans="1:15" ht="57" customHeight="1">
      <c r="A8" s="1298"/>
      <c r="B8" s="1300"/>
      <c r="C8" s="1309"/>
      <c r="D8" s="668" t="s">
        <v>214</v>
      </c>
      <c r="E8" s="668" t="s">
        <v>215</v>
      </c>
      <c r="F8" s="668" t="s">
        <v>216</v>
      </c>
      <c r="G8" s="668" t="s">
        <v>217</v>
      </c>
      <c r="H8" s="668" t="s">
        <v>299</v>
      </c>
      <c r="I8" s="668" t="s">
        <v>243</v>
      </c>
      <c r="J8" s="668" t="s">
        <v>213</v>
      </c>
      <c r="K8" s="668" t="s">
        <v>244</v>
      </c>
      <c r="L8" s="669" t="s">
        <v>15</v>
      </c>
      <c r="M8" s="669" t="s">
        <v>234</v>
      </c>
      <c r="N8" s="669" t="s">
        <v>218</v>
      </c>
      <c r="O8" s="670" t="s">
        <v>300</v>
      </c>
    </row>
    <row r="9" spans="1:15" ht="11.25" customHeight="1">
      <c r="A9" s="671"/>
      <c r="B9" s="672"/>
      <c r="C9" s="672"/>
      <c r="D9" s="672"/>
      <c r="E9" s="672"/>
      <c r="F9" s="672"/>
      <c r="G9" s="672"/>
      <c r="H9" s="672"/>
      <c r="I9" s="672"/>
      <c r="J9" s="672"/>
      <c r="K9" s="672"/>
      <c r="L9" s="673"/>
      <c r="M9" s="673"/>
      <c r="N9" s="673"/>
      <c r="O9" s="674"/>
    </row>
    <row r="10" spans="1:15" ht="107.25" customHeight="1">
      <c r="A10" s="1294" t="s">
        <v>536</v>
      </c>
      <c r="B10" s="1295"/>
      <c r="C10" s="1295"/>
      <c r="D10" s="1295"/>
      <c r="E10" s="1295"/>
      <c r="F10" s="1295"/>
      <c r="G10" s="1295"/>
      <c r="H10" s="1295"/>
      <c r="I10" s="1295"/>
      <c r="J10" s="1295"/>
      <c r="K10" s="1295"/>
      <c r="L10" s="1295"/>
      <c r="M10" s="1295"/>
      <c r="N10" s="1295"/>
      <c r="O10" s="1296"/>
    </row>
    <row r="11" spans="1:16" s="18" customFormat="1" ht="116.25" customHeight="1">
      <c r="A11" s="408"/>
      <c r="B11" s="376" t="s">
        <v>212</v>
      </c>
      <c r="C11" s="528" t="s">
        <v>88</v>
      </c>
      <c r="D11" s="520"/>
      <c r="E11" s="520" t="s">
        <v>222</v>
      </c>
      <c r="F11" s="520" t="s">
        <v>222</v>
      </c>
      <c r="G11" s="520"/>
      <c r="H11" s="8" t="s">
        <v>211</v>
      </c>
      <c r="I11" s="8" t="s">
        <v>255</v>
      </c>
      <c r="J11" s="8" t="s">
        <v>212</v>
      </c>
      <c r="K11" s="8" t="s">
        <v>235</v>
      </c>
      <c r="L11" s="867">
        <v>40950</v>
      </c>
      <c r="M11" s="924">
        <v>72450</v>
      </c>
      <c r="N11" s="867">
        <v>113400</v>
      </c>
      <c r="O11" s="77" t="s">
        <v>173</v>
      </c>
      <c r="P11" s="15"/>
    </row>
    <row r="12" spans="1:15" ht="75" customHeight="1">
      <c r="A12" s="6"/>
      <c r="B12" s="71"/>
      <c r="C12" s="604" t="s">
        <v>89</v>
      </c>
      <c r="D12" s="520"/>
      <c r="E12" s="520" t="s">
        <v>222</v>
      </c>
      <c r="F12" s="520"/>
      <c r="G12" s="520"/>
      <c r="H12" s="9" t="s">
        <v>211</v>
      </c>
      <c r="I12" s="8" t="s">
        <v>255</v>
      </c>
      <c r="J12" s="9" t="s">
        <v>212</v>
      </c>
      <c r="K12" s="10"/>
      <c r="L12" s="11"/>
      <c r="M12" s="11"/>
      <c r="N12" s="11"/>
      <c r="O12" s="75" t="s">
        <v>237</v>
      </c>
    </row>
    <row r="13" spans="1:15" ht="74.25" customHeight="1">
      <c r="A13" s="6"/>
      <c r="B13" s="86"/>
      <c r="C13" s="604" t="s">
        <v>90</v>
      </c>
      <c r="D13" s="520"/>
      <c r="E13" s="520" t="s">
        <v>222</v>
      </c>
      <c r="F13" s="520"/>
      <c r="G13" s="520"/>
      <c r="H13" s="9" t="s">
        <v>211</v>
      </c>
      <c r="I13" s="8" t="s">
        <v>255</v>
      </c>
      <c r="J13" s="9" t="s">
        <v>212</v>
      </c>
      <c r="K13" s="12"/>
      <c r="L13" s="11"/>
      <c r="M13" s="11"/>
      <c r="N13" s="11"/>
      <c r="O13" s="927" t="s">
        <v>236</v>
      </c>
    </row>
    <row r="14" spans="1:15" ht="75.75" customHeight="1">
      <c r="A14" s="876"/>
      <c r="B14" s="7"/>
      <c r="C14" s="604" t="s">
        <v>91</v>
      </c>
      <c r="D14" s="520"/>
      <c r="E14" s="520" t="s">
        <v>222</v>
      </c>
      <c r="F14" s="520"/>
      <c r="G14" s="520"/>
      <c r="H14" s="9" t="s">
        <v>211</v>
      </c>
      <c r="I14" s="8" t="s">
        <v>255</v>
      </c>
      <c r="J14" s="9" t="s">
        <v>212</v>
      </c>
      <c r="K14" s="12"/>
      <c r="L14" s="11"/>
      <c r="M14" s="11"/>
      <c r="N14" s="11"/>
      <c r="O14" s="917" t="s">
        <v>237</v>
      </c>
    </row>
    <row r="15" spans="1:15" ht="115.5" customHeight="1">
      <c r="A15" s="6"/>
      <c r="B15" s="7"/>
      <c r="C15" s="986" t="s">
        <v>44</v>
      </c>
      <c r="D15" s="621"/>
      <c r="E15" s="621" t="s">
        <v>222</v>
      </c>
      <c r="F15" s="621"/>
      <c r="G15" s="621"/>
      <c r="H15" s="31" t="s">
        <v>211</v>
      </c>
      <c r="I15" s="30" t="s">
        <v>255</v>
      </c>
      <c r="J15" s="31" t="s">
        <v>212</v>
      </c>
      <c r="K15" s="90"/>
      <c r="L15" s="33"/>
      <c r="M15" s="33"/>
      <c r="N15" s="33"/>
      <c r="O15" s="928" t="s">
        <v>237</v>
      </c>
    </row>
    <row r="16" spans="1:15" ht="116.25" customHeight="1">
      <c r="A16" s="13"/>
      <c r="B16" s="14"/>
      <c r="C16" s="925" t="s">
        <v>45</v>
      </c>
      <c r="D16" s="520"/>
      <c r="E16" s="520" t="s">
        <v>222</v>
      </c>
      <c r="F16" s="520" t="s">
        <v>222</v>
      </c>
      <c r="G16" s="520"/>
      <c r="H16" s="9" t="s">
        <v>211</v>
      </c>
      <c r="I16" s="8" t="s">
        <v>255</v>
      </c>
      <c r="J16" s="9" t="s">
        <v>212</v>
      </c>
      <c r="K16" s="10"/>
      <c r="L16" s="11"/>
      <c r="M16" s="11"/>
      <c r="N16" s="11"/>
      <c r="O16" s="75" t="s">
        <v>237</v>
      </c>
    </row>
    <row r="17" spans="1:15" ht="76.5" customHeight="1">
      <c r="A17" s="6"/>
      <c r="B17" s="7"/>
      <c r="C17" s="986" t="s">
        <v>31</v>
      </c>
      <c r="D17" s="621"/>
      <c r="E17" s="621"/>
      <c r="F17" s="621" t="s">
        <v>222</v>
      </c>
      <c r="G17" s="621"/>
      <c r="H17" s="31" t="s">
        <v>211</v>
      </c>
      <c r="I17" s="30" t="s">
        <v>255</v>
      </c>
      <c r="J17" s="31" t="s">
        <v>212</v>
      </c>
      <c r="K17" s="90"/>
      <c r="L17" s="33"/>
      <c r="M17" s="33"/>
      <c r="N17" s="33"/>
      <c r="O17" s="928" t="s">
        <v>237</v>
      </c>
    </row>
    <row r="18" spans="1:15" ht="78" customHeight="1">
      <c r="A18" s="6"/>
      <c r="B18" s="14"/>
      <c r="C18" s="925" t="s">
        <v>32</v>
      </c>
      <c r="D18" s="520"/>
      <c r="E18" s="520"/>
      <c r="F18" s="520" t="s">
        <v>222</v>
      </c>
      <c r="G18" s="520"/>
      <c r="H18" s="9" t="s">
        <v>211</v>
      </c>
      <c r="I18" s="8" t="s">
        <v>255</v>
      </c>
      <c r="J18" s="9" t="s">
        <v>212</v>
      </c>
      <c r="K18" s="10"/>
      <c r="L18" s="11"/>
      <c r="M18" s="11"/>
      <c r="N18" s="11"/>
      <c r="O18" s="75" t="s">
        <v>238</v>
      </c>
    </row>
    <row r="19" spans="1:16" s="18" customFormat="1" ht="61.5" customHeight="1">
      <c r="A19" s="382"/>
      <c r="B19" s="376" t="s">
        <v>231</v>
      </c>
      <c r="C19" s="604" t="s">
        <v>55</v>
      </c>
      <c r="D19" s="520"/>
      <c r="E19" s="520" t="s">
        <v>222</v>
      </c>
      <c r="F19" s="51"/>
      <c r="G19" s="51"/>
      <c r="H19" s="8" t="s">
        <v>211</v>
      </c>
      <c r="I19" s="17" t="s">
        <v>275</v>
      </c>
      <c r="J19" s="8" t="s">
        <v>231</v>
      </c>
      <c r="K19" s="516" t="s">
        <v>174</v>
      </c>
      <c r="L19" s="926">
        <v>6000</v>
      </c>
      <c r="M19" s="926">
        <v>8388</v>
      </c>
      <c r="N19" s="926">
        <f>SUM(L19,M19)</f>
        <v>14388</v>
      </c>
      <c r="O19" s="76" t="s">
        <v>85</v>
      </c>
      <c r="P19" s="15"/>
    </row>
    <row r="20" spans="1:15" ht="60.75" customHeight="1">
      <c r="A20" s="6"/>
      <c r="B20" s="7"/>
      <c r="C20" s="925" t="s">
        <v>56</v>
      </c>
      <c r="D20" s="51"/>
      <c r="E20" s="51"/>
      <c r="F20" s="367" t="s">
        <v>222</v>
      </c>
      <c r="G20" s="51"/>
      <c r="H20" s="9" t="s">
        <v>211</v>
      </c>
      <c r="I20" s="10" t="s">
        <v>275</v>
      </c>
      <c r="J20" s="9" t="s">
        <v>231</v>
      </c>
      <c r="K20" s="19" t="s">
        <v>174</v>
      </c>
      <c r="L20" s="926"/>
      <c r="M20" s="926"/>
      <c r="N20" s="926"/>
      <c r="O20" s="75" t="s">
        <v>237</v>
      </c>
    </row>
    <row r="21" spans="1:15" ht="30.75" customHeight="1">
      <c r="A21" s="13"/>
      <c r="B21" s="14"/>
      <c r="C21" s="10" t="s">
        <v>232</v>
      </c>
      <c r="D21" s="51"/>
      <c r="E21" s="51"/>
      <c r="F21" s="367" t="s">
        <v>222</v>
      </c>
      <c r="G21" s="520"/>
      <c r="H21" s="9" t="s">
        <v>211</v>
      </c>
      <c r="I21" s="9"/>
      <c r="J21" s="9" t="s">
        <v>231</v>
      </c>
      <c r="K21" s="10"/>
      <c r="L21" s="11"/>
      <c r="M21" s="11"/>
      <c r="N21" s="11"/>
      <c r="O21" s="928" t="s">
        <v>237</v>
      </c>
    </row>
    <row r="22" spans="1:15" ht="105.75" customHeight="1">
      <c r="A22" s="1294" t="s">
        <v>537</v>
      </c>
      <c r="B22" s="1316"/>
      <c r="C22" s="1316"/>
      <c r="D22" s="1316"/>
      <c r="E22" s="1316"/>
      <c r="F22" s="1316"/>
      <c r="G22" s="1316"/>
      <c r="H22" s="1316"/>
      <c r="I22" s="1316"/>
      <c r="J22" s="1316"/>
      <c r="K22" s="1316"/>
      <c r="L22" s="1316"/>
      <c r="M22" s="1316"/>
      <c r="N22" s="1316"/>
      <c r="O22" s="1317"/>
    </row>
    <row r="23" spans="1:16" s="18" customFormat="1" ht="132" customHeight="1">
      <c r="A23" s="408"/>
      <c r="B23" s="376" t="s">
        <v>212</v>
      </c>
      <c r="C23" s="528" t="s">
        <v>33</v>
      </c>
      <c r="D23" s="520"/>
      <c r="E23" s="520"/>
      <c r="F23" s="520" t="s">
        <v>222</v>
      </c>
      <c r="G23" s="520" t="s">
        <v>222</v>
      </c>
      <c r="H23" s="8" t="s">
        <v>211</v>
      </c>
      <c r="I23" s="8" t="s">
        <v>256</v>
      </c>
      <c r="J23" s="8" t="s">
        <v>212</v>
      </c>
      <c r="K23" s="8" t="s">
        <v>235</v>
      </c>
      <c r="L23" s="867">
        <v>75600</v>
      </c>
      <c r="M23" s="867">
        <v>47985</v>
      </c>
      <c r="N23" s="867">
        <f>SUM(L23,M23)</f>
        <v>123585</v>
      </c>
      <c r="O23" s="930" t="s">
        <v>173</v>
      </c>
      <c r="P23" s="15"/>
    </row>
    <row r="24" spans="1:15" ht="59.25" customHeight="1">
      <c r="A24" s="6"/>
      <c r="B24" s="7"/>
      <c r="C24" s="604" t="s">
        <v>34</v>
      </c>
      <c r="D24" s="367"/>
      <c r="E24" s="367"/>
      <c r="F24" s="367" t="s">
        <v>222</v>
      </c>
      <c r="G24" s="367" t="s">
        <v>222</v>
      </c>
      <c r="H24" s="9" t="s">
        <v>211</v>
      </c>
      <c r="I24" s="8" t="s">
        <v>278</v>
      </c>
      <c r="J24" s="9" t="s">
        <v>212</v>
      </c>
      <c r="K24" s="10"/>
      <c r="L24" s="929"/>
      <c r="M24" s="929"/>
      <c r="N24" s="929"/>
      <c r="O24" s="931" t="s">
        <v>240</v>
      </c>
    </row>
    <row r="25" spans="1:15" ht="61.5" customHeight="1">
      <c r="A25" s="6"/>
      <c r="B25" s="7"/>
      <c r="C25" s="925" t="s">
        <v>35</v>
      </c>
      <c r="D25" s="367"/>
      <c r="E25" s="367"/>
      <c r="F25" s="367" t="s">
        <v>222</v>
      </c>
      <c r="G25" s="367"/>
      <c r="H25" s="9" t="s">
        <v>211</v>
      </c>
      <c r="I25" s="8" t="s">
        <v>276</v>
      </c>
      <c r="J25" s="9" t="s">
        <v>212</v>
      </c>
      <c r="K25" s="10"/>
      <c r="L25" s="11"/>
      <c r="M25" s="11"/>
      <c r="N25" s="11"/>
      <c r="O25" s="932" t="s">
        <v>237</v>
      </c>
    </row>
    <row r="26" spans="1:15" ht="60.75" customHeight="1">
      <c r="A26" s="6"/>
      <c r="B26" s="7"/>
      <c r="C26" s="604" t="s">
        <v>36</v>
      </c>
      <c r="D26" s="367"/>
      <c r="E26" s="367"/>
      <c r="F26" s="367"/>
      <c r="G26" s="367" t="s">
        <v>222</v>
      </c>
      <c r="H26" s="9" t="s">
        <v>211</v>
      </c>
      <c r="I26" s="8" t="s">
        <v>278</v>
      </c>
      <c r="J26" s="9" t="s">
        <v>212</v>
      </c>
      <c r="K26" s="10"/>
      <c r="L26" s="11"/>
      <c r="M26" s="11"/>
      <c r="N26" s="11"/>
      <c r="O26" s="932" t="s">
        <v>237</v>
      </c>
    </row>
    <row r="27" spans="1:15" ht="53.25" customHeight="1">
      <c r="A27" s="6"/>
      <c r="B27" s="7"/>
      <c r="C27" s="925" t="s">
        <v>37</v>
      </c>
      <c r="D27" s="367"/>
      <c r="E27" s="367"/>
      <c r="F27" s="367" t="s">
        <v>222</v>
      </c>
      <c r="G27" s="367" t="s">
        <v>222</v>
      </c>
      <c r="H27" s="9" t="s">
        <v>211</v>
      </c>
      <c r="I27" s="8" t="s">
        <v>276</v>
      </c>
      <c r="J27" s="9" t="s">
        <v>212</v>
      </c>
      <c r="K27" s="10" t="s">
        <v>242</v>
      </c>
      <c r="L27" s="11"/>
      <c r="M27" s="11"/>
      <c r="N27" s="11"/>
      <c r="O27" s="932" t="s">
        <v>237</v>
      </c>
    </row>
    <row r="28" spans="1:15" ht="65.25" customHeight="1">
      <c r="A28" s="6"/>
      <c r="B28" s="7"/>
      <c r="C28" s="925" t="s">
        <v>38</v>
      </c>
      <c r="D28" s="367"/>
      <c r="E28" s="367"/>
      <c r="F28" s="367"/>
      <c r="G28" s="367" t="s">
        <v>222</v>
      </c>
      <c r="H28" s="9" t="s">
        <v>211</v>
      </c>
      <c r="I28" s="8" t="s">
        <v>278</v>
      </c>
      <c r="J28" s="9" t="s">
        <v>212</v>
      </c>
      <c r="K28" s="10"/>
      <c r="L28" s="11"/>
      <c r="M28" s="11"/>
      <c r="N28" s="11"/>
      <c r="O28" s="933" t="s">
        <v>238</v>
      </c>
    </row>
    <row r="29" spans="1:16" s="18" customFormat="1" ht="61.5" customHeight="1">
      <c r="A29" s="602"/>
      <c r="B29" s="526" t="s">
        <v>231</v>
      </c>
      <c r="C29" s="8" t="s">
        <v>418</v>
      </c>
      <c r="D29" s="520"/>
      <c r="E29" s="520" t="s">
        <v>222</v>
      </c>
      <c r="F29" s="520" t="s">
        <v>222</v>
      </c>
      <c r="G29" s="520" t="s">
        <v>222</v>
      </c>
      <c r="H29" s="8" t="s">
        <v>211</v>
      </c>
      <c r="I29" s="8" t="s">
        <v>257</v>
      </c>
      <c r="J29" s="8" t="s">
        <v>231</v>
      </c>
      <c r="K29" s="516" t="s">
        <v>277</v>
      </c>
      <c r="L29" s="16">
        <v>17060</v>
      </c>
      <c r="M29" s="935">
        <v>1525</v>
      </c>
      <c r="N29" s="16">
        <f>SUM(L29,M29)</f>
        <v>18585</v>
      </c>
      <c r="O29" s="79" t="s">
        <v>175</v>
      </c>
      <c r="P29" s="15"/>
    </row>
    <row r="30" spans="1:15" ht="92.25" customHeight="1">
      <c r="A30" s="382"/>
      <c r="B30" s="22"/>
      <c r="C30" s="988" t="s">
        <v>57</v>
      </c>
      <c r="D30" s="241"/>
      <c r="E30" s="621" t="s">
        <v>222</v>
      </c>
      <c r="F30" s="621"/>
      <c r="G30" s="241"/>
      <c r="H30" s="31" t="s">
        <v>211</v>
      </c>
      <c r="I30" s="31" t="s">
        <v>257</v>
      </c>
      <c r="J30" s="31" t="s">
        <v>231</v>
      </c>
      <c r="K30" s="90"/>
      <c r="L30" s="33"/>
      <c r="M30" s="33"/>
      <c r="N30" s="33"/>
      <c r="O30" s="933" t="s">
        <v>237</v>
      </c>
    </row>
    <row r="31" spans="1:15" ht="92.25" customHeight="1">
      <c r="A31" s="382"/>
      <c r="B31" s="7"/>
      <c r="C31" s="604" t="s">
        <v>437</v>
      </c>
      <c r="D31" s="51"/>
      <c r="E31" s="520" t="s">
        <v>222</v>
      </c>
      <c r="F31" s="520"/>
      <c r="G31" s="51"/>
      <c r="H31" s="9" t="s">
        <v>211</v>
      </c>
      <c r="I31" s="9" t="s">
        <v>257</v>
      </c>
      <c r="J31" s="9" t="s">
        <v>231</v>
      </c>
      <c r="K31" s="10"/>
      <c r="L31" s="11"/>
      <c r="M31" s="11"/>
      <c r="N31" s="11"/>
      <c r="O31" s="932" t="s">
        <v>237</v>
      </c>
    </row>
    <row r="32" spans="1:15" ht="82.5" customHeight="1">
      <c r="A32" s="382"/>
      <c r="B32" s="7"/>
      <c r="C32" s="604" t="s">
        <v>58</v>
      </c>
      <c r="D32" s="367"/>
      <c r="E32" s="51"/>
      <c r="F32" s="520" t="s">
        <v>222</v>
      </c>
      <c r="G32" s="51"/>
      <c r="H32" s="9" t="s">
        <v>211</v>
      </c>
      <c r="I32" s="9" t="s">
        <v>257</v>
      </c>
      <c r="J32" s="9" t="s">
        <v>231</v>
      </c>
      <c r="K32" s="10"/>
      <c r="L32" s="11"/>
      <c r="M32" s="11"/>
      <c r="N32" s="11"/>
      <c r="O32" s="936" t="s">
        <v>237</v>
      </c>
    </row>
    <row r="33" spans="1:15" ht="61.5" customHeight="1">
      <c r="A33" s="382"/>
      <c r="B33" s="7"/>
      <c r="C33" s="604" t="s">
        <v>438</v>
      </c>
      <c r="D33" s="367"/>
      <c r="E33" s="51"/>
      <c r="F33" s="51"/>
      <c r="G33" s="51" t="s">
        <v>222</v>
      </c>
      <c r="H33" s="9" t="s">
        <v>211</v>
      </c>
      <c r="I33" s="9" t="s">
        <v>257</v>
      </c>
      <c r="J33" s="9" t="s">
        <v>231</v>
      </c>
      <c r="K33" s="10"/>
      <c r="L33" s="11"/>
      <c r="M33" s="11"/>
      <c r="N33" s="11"/>
      <c r="O33" s="936" t="s">
        <v>237</v>
      </c>
    </row>
    <row r="34" spans="1:15" ht="30.75" customHeight="1">
      <c r="A34" s="6"/>
      <c r="B34" s="14"/>
      <c r="C34" s="916" t="s">
        <v>232</v>
      </c>
      <c r="D34" s="934"/>
      <c r="E34" s="621"/>
      <c r="F34" s="621"/>
      <c r="G34" s="241"/>
      <c r="H34" s="31" t="s">
        <v>211</v>
      </c>
      <c r="I34" s="90"/>
      <c r="J34" s="90"/>
      <c r="K34" s="90"/>
      <c r="L34" s="33"/>
      <c r="M34" s="33"/>
      <c r="N34" s="33"/>
      <c r="O34" s="937"/>
    </row>
    <row r="35" spans="1:16" s="18" customFormat="1" ht="138.75" customHeight="1">
      <c r="A35" s="382"/>
      <c r="B35" s="376" t="s">
        <v>226</v>
      </c>
      <c r="C35" s="528" t="s">
        <v>39</v>
      </c>
      <c r="D35" s="520"/>
      <c r="E35" s="520" t="s">
        <v>222</v>
      </c>
      <c r="F35" s="520" t="s">
        <v>222</v>
      </c>
      <c r="G35" s="520" t="s">
        <v>222</v>
      </c>
      <c r="H35" s="17" t="s">
        <v>211</v>
      </c>
      <c r="I35" s="8" t="s">
        <v>258</v>
      </c>
      <c r="J35" s="8" t="s">
        <v>226</v>
      </c>
      <c r="K35" s="8" t="s">
        <v>241</v>
      </c>
      <c r="L35" s="16">
        <v>20000</v>
      </c>
      <c r="M35" s="16">
        <v>40000</v>
      </c>
      <c r="N35" s="16">
        <v>60000</v>
      </c>
      <c r="O35" s="77" t="s">
        <v>173</v>
      </c>
      <c r="P35" s="15"/>
    </row>
    <row r="36" spans="1:15" ht="78" customHeight="1">
      <c r="A36" s="6"/>
      <c r="B36" s="7"/>
      <c r="C36" s="986" t="s">
        <v>40</v>
      </c>
      <c r="D36" s="517"/>
      <c r="E36" s="517" t="s">
        <v>222</v>
      </c>
      <c r="F36" s="517"/>
      <c r="G36" s="621"/>
      <c r="H36" s="90"/>
      <c r="I36" s="31" t="s">
        <v>258</v>
      </c>
      <c r="J36" s="31" t="s">
        <v>226</v>
      </c>
      <c r="K36" s="90"/>
      <c r="L36" s="33"/>
      <c r="M36" s="33">
        <v>30000</v>
      </c>
      <c r="N36" s="33">
        <v>30000</v>
      </c>
      <c r="O36" s="928" t="s">
        <v>237</v>
      </c>
    </row>
    <row r="37" spans="1:15" ht="68.25" customHeight="1">
      <c r="A37" s="6"/>
      <c r="B37" s="7"/>
      <c r="C37" s="925" t="s">
        <v>41</v>
      </c>
      <c r="D37" s="367"/>
      <c r="E37" s="367" t="s">
        <v>222</v>
      </c>
      <c r="F37" s="367" t="s">
        <v>222</v>
      </c>
      <c r="G37" s="367"/>
      <c r="H37" s="10"/>
      <c r="I37" s="9" t="s">
        <v>258</v>
      </c>
      <c r="J37" s="9" t="s">
        <v>226</v>
      </c>
      <c r="K37" s="10"/>
      <c r="L37" s="11">
        <v>10000</v>
      </c>
      <c r="M37" s="11"/>
      <c r="N37" s="11">
        <v>10000</v>
      </c>
      <c r="O37" s="75" t="s">
        <v>237</v>
      </c>
    </row>
    <row r="38" spans="1:15" ht="77.25" customHeight="1">
      <c r="A38" s="13"/>
      <c r="B38" s="14"/>
      <c r="C38" s="925" t="s">
        <v>42</v>
      </c>
      <c r="D38" s="367"/>
      <c r="E38" s="367"/>
      <c r="F38" s="367" t="s">
        <v>222</v>
      </c>
      <c r="G38" s="367" t="s">
        <v>222</v>
      </c>
      <c r="H38" s="10"/>
      <c r="I38" s="9" t="s">
        <v>258</v>
      </c>
      <c r="J38" s="9" t="s">
        <v>226</v>
      </c>
      <c r="K38" s="10"/>
      <c r="L38" s="11">
        <v>10000</v>
      </c>
      <c r="M38" s="11">
        <v>10000</v>
      </c>
      <c r="N38" s="11">
        <v>20000</v>
      </c>
      <c r="O38" s="928" t="s">
        <v>237</v>
      </c>
    </row>
    <row r="39" spans="1:15" ht="224.25" customHeight="1">
      <c r="A39" s="1318" t="s">
        <v>10</v>
      </c>
      <c r="B39" s="1316"/>
      <c r="C39" s="1316"/>
      <c r="D39" s="1316"/>
      <c r="E39" s="1316"/>
      <c r="F39" s="1316"/>
      <c r="G39" s="1316"/>
      <c r="H39" s="1316"/>
      <c r="I39" s="1316"/>
      <c r="J39" s="1316"/>
      <c r="K39" s="1316"/>
      <c r="L39" s="1316"/>
      <c r="M39" s="1316"/>
      <c r="N39" s="1316"/>
      <c r="O39" s="1317"/>
    </row>
    <row r="40" spans="1:16" s="18" customFormat="1" ht="130.5" customHeight="1">
      <c r="A40" s="382"/>
      <c r="B40" s="376" t="s">
        <v>231</v>
      </c>
      <c r="C40" s="528" t="s">
        <v>419</v>
      </c>
      <c r="D40" s="520"/>
      <c r="E40" s="520" t="s">
        <v>222</v>
      </c>
      <c r="F40" s="520" t="s">
        <v>222</v>
      </c>
      <c r="G40" s="520" t="s">
        <v>222</v>
      </c>
      <c r="H40" s="8" t="s">
        <v>211</v>
      </c>
      <c r="I40" s="17" t="s">
        <v>86</v>
      </c>
      <c r="J40" s="8" t="s">
        <v>231</v>
      </c>
      <c r="K40" s="516" t="s">
        <v>241</v>
      </c>
      <c r="L40" s="16">
        <v>6000</v>
      </c>
      <c r="M40" s="16">
        <v>4000</v>
      </c>
      <c r="N40" s="16">
        <f>SUM(L40,M40)</f>
        <v>10000</v>
      </c>
      <c r="O40" s="77" t="s">
        <v>173</v>
      </c>
      <c r="P40" s="15"/>
    </row>
    <row r="41" spans="1:15" ht="57" customHeight="1">
      <c r="A41" s="6"/>
      <c r="B41" s="7"/>
      <c r="C41" s="604" t="s">
        <v>420</v>
      </c>
      <c r="D41" s="367"/>
      <c r="E41" s="51"/>
      <c r="F41" s="51" t="s">
        <v>222</v>
      </c>
      <c r="G41" s="51"/>
      <c r="H41" s="9" t="s">
        <v>211</v>
      </c>
      <c r="I41" s="10" t="s">
        <v>176</v>
      </c>
      <c r="J41" s="8" t="s">
        <v>231</v>
      </c>
      <c r="K41" s="938"/>
      <c r="L41" s="11"/>
      <c r="M41" s="11"/>
      <c r="N41" s="11"/>
      <c r="O41" s="75" t="s">
        <v>240</v>
      </c>
    </row>
    <row r="42" spans="1:15" ht="95.25" customHeight="1">
      <c r="A42" s="941"/>
      <c r="B42" s="7"/>
      <c r="C42" s="605" t="s">
        <v>421</v>
      </c>
      <c r="D42" s="367"/>
      <c r="E42" s="520"/>
      <c r="F42" s="51"/>
      <c r="G42" s="51" t="s">
        <v>222</v>
      </c>
      <c r="H42" s="9" t="s">
        <v>211</v>
      </c>
      <c r="I42" s="10" t="s">
        <v>177</v>
      </c>
      <c r="J42" s="8" t="s">
        <v>231</v>
      </c>
      <c r="K42" s="938"/>
      <c r="L42" s="11"/>
      <c r="M42" s="11"/>
      <c r="N42" s="11"/>
      <c r="O42" s="928" t="s">
        <v>237</v>
      </c>
    </row>
    <row r="43" spans="1:15" ht="50.25" customHeight="1">
      <c r="A43" s="6"/>
      <c r="B43" s="7"/>
      <c r="C43" s="925" t="s">
        <v>0</v>
      </c>
      <c r="D43" s="367"/>
      <c r="E43" s="520"/>
      <c r="F43" s="51"/>
      <c r="G43" s="51" t="s">
        <v>222</v>
      </c>
      <c r="H43" s="9" t="s">
        <v>211</v>
      </c>
      <c r="I43" s="10" t="s">
        <v>178</v>
      </c>
      <c r="J43" s="8" t="s">
        <v>231</v>
      </c>
      <c r="K43" s="938"/>
      <c r="L43" s="11"/>
      <c r="M43" s="11"/>
      <c r="N43" s="11"/>
      <c r="O43" s="75" t="s">
        <v>237</v>
      </c>
    </row>
    <row r="44" spans="1:15" ht="30.75" customHeight="1">
      <c r="A44" s="6"/>
      <c r="B44" s="14"/>
      <c r="C44" s="939" t="s">
        <v>233</v>
      </c>
      <c r="D44" s="367"/>
      <c r="E44" s="51"/>
      <c r="F44" s="51"/>
      <c r="G44" s="51"/>
      <c r="H44" s="9"/>
      <c r="I44" s="9"/>
      <c r="J44" s="8"/>
      <c r="K44" s="8"/>
      <c r="L44" s="11"/>
      <c r="M44" s="11"/>
      <c r="N44" s="11"/>
      <c r="O44" s="940"/>
    </row>
    <row r="45" spans="1:17" s="18" customFormat="1" ht="103.5" customHeight="1">
      <c r="A45" s="382"/>
      <c r="B45" s="376" t="s">
        <v>231</v>
      </c>
      <c r="C45" s="942" t="s">
        <v>422</v>
      </c>
      <c r="D45" s="520"/>
      <c r="E45" s="520"/>
      <c r="F45" s="520"/>
      <c r="G45" s="520" t="s">
        <v>222</v>
      </c>
      <c r="H45" s="8" t="s">
        <v>211</v>
      </c>
      <c r="I45" s="8" t="s">
        <v>259</v>
      </c>
      <c r="J45" s="8" t="s">
        <v>231</v>
      </c>
      <c r="K45" s="516" t="s">
        <v>239</v>
      </c>
      <c r="L45" s="16">
        <v>20000</v>
      </c>
      <c r="M45" s="16">
        <f>2774+2000</f>
        <v>4774</v>
      </c>
      <c r="N45" s="16">
        <f>SUM(L45,M45)</f>
        <v>24774</v>
      </c>
      <c r="O45" s="77" t="s">
        <v>173</v>
      </c>
      <c r="P45" s="15"/>
      <c r="Q45" s="409"/>
    </row>
    <row r="46" spans="1:15" ht="62.25" customHeight="1">
      <c r="A46" s="6"/>
      <c r="B46" s="7"/>
      <c r="C46" s="925" t="s">
        <v>423</v>
      </c>
      <c r="D46" s="367"/>
      <c r="E46" s="367"/>
      <c r="F46" s="51"/>
      <c r="G46" s="367" t="s">
        <v>222</v>
      </c>
      <c r="H46" s="9" t="s">
        <v>211</v>
      </c>
      <c r="I46" s="9" t="s">
        <v>259</v>
      </c>
      <c r="J46" s="9" t="s">
        <v>231</v>
      </c>
      <c r="K46" s="923"/>
      <c r="L46" s="11"/>
      <c r="M46" s="11"/>
      <c r="N46" s="11"/>
      <c r="O46" s="75" t="s">
        <v>237</v>
      </c>
    </row>
    <row r="47" spans="1:16" s="24" customFormat="1" ht="34.5" customHeight="1">
      <c r="A47" s="384"/>
      <c r="B47" s="91"/>
      <c r="C47" s="943" t="s">
        <v>233</v>
      </c>
      <c r="D47" s="918"/>
      <c r="E47" s="919"/>
      <c r="F47" s="920"/>
      <c r="G47" s="921" t="s">
        <v>222</v>
      </c>
      <c r="H47" s="31" t="s">
        <v>211</v>
      </c>
      <c r="I47" s="91"/>
      <c r="J47" s="31" t="s">
        <v>231</v>
      </c>
      <c r="K47" s="31"/>
      <c r="L47" s="91"/>
      <c r="M47" s="922"/>
      <c r="N47" s="91"/>
      <c r="O47" s="944" t="s">
        <v>179</v>
      </c>
      <c r="P47" s="404"/>
    </row>
    <row r="48" spans="1:16" s="28" customFormat="1" ht="220.5" customHeight="1">
      <c r="A48" s="25"/>
      <c r="B48" s="376" t="s">
        <v>180</v>
      </c>
      <c r="C48" s="942" t="s">
        <v>424</v>
      </c>
      <c r="D48" s="945"/>
      <c r="E48" s="945"/>
      <c r="F48" s="946"/>
      <c r="G48" s="945"/>
      <c r="H48" s="8" t="s">
        <v>211</v>
      </c>
      <c r="I48" s="8" t="s">
        <v>249</v>
      </c>
      <c r="J48" s="8" t="s">
        <v>180</v>
      </c>
      <c r="K48" s="8" t="s">
        <v>181</v>
      </c>
      <c r="L48" s="935">
        <v>11250</v>
      </c>
      <c r="M48" s="935">
        <v>2799</v>
      </c>
      <c r="N48" s="16">
        <f>SUM(L48,M48)</f>
        <v>14049</v>
      </c>
      <c r="O48" s="952" t="s">
        <v>173</v>
      </c>
      <c r="P48" s="410"/>
    </row>
    <row r="49" spans="1:16" s="28" customFormat="1" ht="97.5" customHeight="1">
      <c r="A49" s="25"/>
      <c r="B49" s="26"/>
      <c r="C49" s="604" t="s">
        <v>425</v>
      </c>
      <c r="D49" s="947"/>
      <c r="E49" s="945" t="s">
        <v>222</v>
      </c>
      <c r="F49" s="946"/>
      <c r="G49" s="948"/>
      <c r="H49" s="8" t="s">
        <v>211</v>
      </c>
      <c r="I49" s="17" t="s">
        <v>250</v>
      </c>
      <c r="J49" s="8" t="s">
        <v>180</v>
      </c>
      <c r="K49" s="17"/>
      <c r="L49" s="949"/>
      <c r="M49" s="950"/>
      <c r="N49" s="949"/>
      <c r="O49" s="954" t="s">
        <v>240</v>
      </c>
      <c r="P49" s="405"/>
    </row>
    <row r="50" spans="1:16" s="28" customFormat="1" ht="75.75" customHeight="1">
      <c r="A50" s="1026"/>
      <c r="B50" s="1027"/>
      <c r="C50" s="604" t="s">
        <v>426</v>
      </c>
      <c r="D50" s="948"/>
      <c r="E50" s="948"/>
      <c r="F50" s="946" t="s">
        <v>222</v>
      </c>
      <c r="G50" s="948"/>
      <c r="H50" s="8" t="s">
        <v>211</v>
      </c>
      <c r="I50" s="17" t="s">
        <v>250</v>
      </c>
      <c r="J50" s="8" t="s">
        <v>180</v>
      </c>
      <c r="K50" s="17"/>
      <c r="L50" s="949"/>
      <c r="M50" s="950"/>
      <c r="N50" s="949"/>
      <c r="O50" s="76" t="s">
        <v>182</v>
      </c>
      <c r="P50" s="405"/>
    </row>
    <row r="51" spans="1:17" s="18" customFormat="1" ht="104.25" customHeight="1">
      <c r="A51" s="382"/>
      <c r="B51" s="891" t="s">
        <v>212</v>
      </c>
      <c r="C51" s="1024" t="s">
        <v>427</v>
      </c>
      <c r="D51" s="621"/>
      <c r="E51" s="621"/>
      <c r="F51" s="621" t="s">
        <v>222</v>
      </c>
      <c r="G51" s="621" t="s">
        <v>222</v>
      </c>
      <c r="H51" s="30" t="s">
        <v>211</v>
      </c>
      <c r="I51" s="30" t="s">
        <v>260</v>
      </c>
      <c r="J51" s="30" t="s">
        <v>212</v>
      </c>
      <c r="K51" s="30" t="s">
        <v>183</v>
      </c>
      <c r="L51" s="1025">
        <v>7350</v>
      </c>
      <c r="M51" s="1025">
        <v>5568</v>
      </c>
      <c r="N51" s="1025">
        <v>12918</v>
      </c>
      <c r="O51" s="957" t="s">
        <v>173</v>
      </c>
      <c r="P51" s="411"/>
      <c r="Q51" s="409"/>
    </row>
    <row r="52" spans="1:15" ht="36" customHeight="1">
      <c r="A52" s="6"/>
      <c r="B52" s="7"/>
      <c r="C52" s="604" t="s">
        <v>428</v>
      </c>
      <c r="D52" s="520"/>
      <c r="E52" s="520"/>
      <c r="F52" s="520" t="s">
        <v>222</v>
      </c>
      <c r="G52" s="520" t="s">
        <v>222</v>
      </c>
      <c r="H52" s="8" t="s">
        <v>211</v>
      </c>
      <c r="I52" s="8" t="s">
        <v>260</v>
      </c>
      <c r="J52" s="8" t="s">
        <v>212</v>
      </c>
      <c r="K52" s="17"/>
      <c r="L52" s="32"/>
      <c r="M52" s="32"/>
      <c r="N52" s="32"/>
      <c r="O52" s="953" t="s">
        <v>240</v>
      </c>
    </row>
    <row r="53" spans="1:15" ht="121.5" customHeight="1">
      <c r="A53" s="6"/>
      <c r="B53" s="14"/>
      <c r="C53" s="604" t="s">
        <v>2</v>
      </c>
      <c r="D53" s="367"/>
      <c r="E53" s="367"/>
      <c r="F53" s="367"/>
      <c r="G53" s="367" t="s">
        <v>222</v>
      </c>
      <c r="H53" s="9" t="s">
        <v>211</v>
      </c>
      <c r="I53" s="8" t="s">
        <v>260</v>
      </c>
      <c r="J53" s="9" t="s">
        <v>212</v>
      </c>
      <c r="K53" s="10"/>
      <c r="L53" s="11"/>
      <c r="M53" s="11"/>
      <c r="N53" s="11"/>
      <c r="O53" s="75" t="s">
        <v>210</v>
      </c>
    </row>
    <row r="54" spans="1:16" s="18" customFormat="1" ht="165" customHeight="1">
      <c r="A54" s="382"/>
      <c r="B54" s="376" t="s">
        <v>228</v>
      </c>
      <c r="C54" s="528" t="s">
        <v>429</v>
      </c>
      <c r="D54" s="520"/>
      <c r="E54" s="520" t="s">
        <v>222</v>
      </c>
      <c r="F54" s="520" t="s">
        <v>222</v>
      </c>
      <c r="G54" s="520" t="s">
        <v>222</v>
      </c>
      <c r="H54" s="8" t="s">
        <v>211</v>
      </c>
      <c r="I54" s="8" t="s">
        <v>211</v>
      </c>
      <c r="J54" s="8" t="s">
        <v>228</v>
      </c>
      <c r="K54" s="8" t="s">
        <v>241</v>
      </c>
      <c r="L54" s="16">
        <v>23100</v>
      </c>
      <c r="M54" s="16">
        <v>30450</v>
      </c>
      <c r="N54" s="16">
        <v>53550</v>
      </c>
      <c r="O54" s="79" t="s">
        <v>173</v>
      </c>
      <c r="P54" s="15"/>
    </row>
    <row r="55" spans="1:15" ht="111" customHeight="1">
      <c r="A55" s="6"/>
      <c r="B55" s="7"/>
      <c r="C55" s="925" t="s">
        <v>430</v>
      </c>
      <c r="D55" s="367"/>
      <c r="E55" s="367" t="s">
        <v>222</v>
      </c>
      <c r="F55" s="367" t="s">
        <v>222</v>
      </c>
      <c r="G55" s="367" t="s">
        <v>222</v>
      </c>
      <c r="H55" s="9" t="s">
        <v>211</v>
      </c>
      <c r="I55" s="9" t="s">
        <v>211</v>
      </c>
      <c r="J55" s="9" t="s">
        <v>228</v>
      </c>
      <c r="K55" s="10"/>
      <c r="L55" s="11"/>
      <c r="M55" s="11"/>
      <c r="N55" s="11"/>
      <c r="O55" s="75" t="s">
        <v>240</v>
      </c>
    </row>
    <row r="56" spans="1:15" ht="94.5" customHeight="1">
      <c r="A56" s="6"/>
      <c r="B56" s="7"/>
      <c r="C56" s="986" t="s">
        <v>431</v>
      </c>
      <c r="D56" s="517"/>
      <c r="E56" s="517" t="s">
        <v>222</v>
      </c>
      <c r="F56" s="517" t="s">
        <v>222</v>
      </c>
      <c r="G56" s="517" t="s">
        <v>222</v>
      </c>
      <c r="H56" s="31" t="s">
        <v>211</v>
      </c>
      <c r="I56" s="31" t="s">
        <v>211</v>
      </c>
      <c r="J56" s="31" t="s">
        <v>228</v>
      </c>
      <c r="K56" s="14"/>
      <c r="L56" s="33"/>
      <c r="M56" s="33"/>
      <c r="N56" s="33"/>
      <c r="O56" s="928" t="s">
        <v>184</v>
      </c>
    </row>
    <row r="57" spans="1:16" ht="44.25" customHeight="1">
      <c r="A57" s="6"/>
      <c r="B57" s="7"/>
      <c r="C57" s="10" t="s">
        <v>229</v>
      </c>
      <c r="D57" s="367"/>
      <c r="E57" s="367"/>
      <c r="F57" s="367" t="s">
        <v>222</v>
      </c>
      <c r="G57" s="367" t="s">
        <v>222</v>
      </c>
      <c r="H57" s="9" t="s">
        <v>211</v>
      </c>
      <c r="I57" s="9" t="s">
        <v>211</v>
      </c>
      <c r="J57" s="9" t="s">
        <v>228</v>
      </c>
      <c r="K57" s="10"/>
      <c r="L57" s="11"/>
      <c r="M57" s="11"/>
      <c r="N57" s="11"/>
      <c r="O57" s="928" t="s">
        <v>237</v>
      </c>
      <c r="P57" s="15"/>
    </row>
    <row r="58" spans="1:16" s="18" customFormat="1" ht="111.75" customHeight="1">
      <c r="A58" s="602"/>
      <c r="B58" s="8" t="s">
        <v>228</v>
      </c>
      <c r="C58" s="528" t="s">
        <v>432</v>
      </c>
      <c r="D58" s="520"/>
      <c r="E58" s="520"/>
      <c r="F58" s="520" t="s">
        <v>222</v>
      </c>
      <c r="G58" s="520" t="s">
        <v>222</v>
      </c>
      <c r="H58" s="8" t="s">
        <v>211</v>
      </c>
      <c r="I58" s="8" t="s">
        <v>211</v>
      </c>
      <c r="J58" s="8" t="s">
        <v>228</v>
      </c>
      <c r="K58" s="8"/>
      <c r="L58" s="16">
        <f>SUM(L59:L67)</f>
        <v>17850</v>
      </c>
      <c r="M58" s="16">
        <f>SUM(M59:M67)</f>
        <v>23100</v>
      </c>
      <c r="N58" s="16">
        <f>SUM(N59:N67)</f>
        <v>40950</v>
      </c>
      <c r="O58" s="955"/>
      <c r="P58" s="15"/>
    </row>
    <row r="59" spans="1:16" s="18" customFormat="1" ht="191.25" customHeight="1">
      <c r="A59" s="382"/>
      <c r="B59" s="383"/>
      <c r="C59" s="988" t="s">
        <v>433</v>
      </c>
      <c r="D59" s="621"/>
      <c r="E59" s="621"/>
      <c r="F59" s="621" t="s">
        <v>222</v>
      </c>
      <c r="G59" s="621" t="s">
        <v>222</v>
      </c>
      <c r="H59" s="30"/>
      <c r="I59" s="30" t="s">
        <v>211</v>
      </c>
      <c r="J59" s="30" t="s">
        <v>228</v>
      </c>
      <c r="K59" s="30" t="s">
        <v>235</v>
      </c>
      <c r="L59" s="1028">
        <v>6300</v>
      </c>
      <c r="M59" s="1028">
        <v>7875</v>
      </c>
      <c r="N59" s="1028">
        <f>SUM(L59:M59)</f>
        <v>14175</v>
      </c>
      <c r="O59" s="956" t="s">
        <v>173</v>
      </c>
      <c r="P59" s="15"/>
    </row>
    <row r="60" spans="1:16" s="18" customFormat="1" ht="39" customHeight="1">
      <c r="A60" s="382"/>
      <c r="B60" s="383"/>
      <c r="C60" s="604" t="s">
        <v>434</v>
      </c>
      <c r="D60" s="520"/>
      <c r="E60" s="520"/>
      <c r="F60" s="520" t="s">
        <v>222</v>
      </c>
      <c r="G60" s="520"/>
      <c r="H60" s="8"/>
      <c r="I60" s="8" t="s">
        <v>211</v>
      </c>
      <c r="J60" s="8" t="s">
        <v>190</v>
      </c>
      <c r="K60" s="101"/>
      <c r="L60" s="16"/>
      <c r="M60" s="16"/>
      <c r="N60" s="16"/>
      <c r="O60" s="953" t="s">
        <v>210</v>
      </c>
      <c r="P60" s="15"/>
    </row>
    <row r="61" spans="1:16" s="18" customFormat="1" ht="39" customHeight="1">
      <c r="A61" s="382"/>
      <c r="B61" s="383"/>
      <c r="C61" s="604" t="s">
        <v>435</v>
      </c>
      <c r="D61" s="520"/>
      <c r="E61" s="520"/>
      <c r="F61" s="520"/>
      <c r="G61" s="520" t="s">
        <v>222</v>
      </c>
      <c r="H61" s="8"/>
      <c r="I61" s="8"/>
      <c r="J61" s="8"/>
      <c r="K61" s="101"/>
      <c r="L61" s="16"/>
      <c r="M61" s="16"/>
      <c r="N61" s="16"/>
      <c r="O61" s="76" t="s">
        <v>237</v>
      </c>
      <c r="P61" s="15"/>
    </row>
    <row r="62" spans="1:16" s="18" customFormat="1" ht="184.5" customHeight="1">
      <c r="A62" s="382"/>
      <c r="B62" s="383"/>
      <c r="C62" s="604" t="s">
        <v>436</v>
      </c>
      <c r="D62" s="520"/>
      <c r="E62" s="520"/>
      <c r="F62" s="520" t="s">
        <v>222</v>
      </c>
      <c r="G62" s="520" t="s">
        <v>222</v>
      </c>
      <c r="H62" s="8" t="s">
        <v>211</v>
      </c>
      <c r="I62" s="8" t="s">
        <v>247</v>
      </c>
      <c r="J62" s="8" t="s">
        <v>248</v>
      </c>
      <c r="K62" s="8" t="s">
        <v>235</v>
      </c>
      <c r="L62" s="32">
        <v>6300</v>
      </c>
      <c r="M62" s="32">
        <v>7350</v>
      </c>
      <c r="N62" s="32">
        <f>SUM(L62:M62)</f>
        <v>13650</v>
      </c>
      <c r="O62" s="77" t="s">
        <v>173</v>
      </c>
      <c r="P62" s="15"/>
    </row>
    <row r="63" spans="1:16" s="18" customFormat="1" ht="39" customHeight="1">
      <c r="A63" s="382"/>
      <c r="B63" s="383"/>
      <c r="C63" s="604" t="s">
        <v>357</v>
      </c>
      <c r="D63" s="520"/>
      <c r="E63" s="520"/>
      <c r="F63" s="520" t="s">
        <v>222</v>
      </c>
      <c r="G63" s="520"/>
      <c r="H63" s="8"/>
      <c r="I63" s="8"/>
      <c r="J63" s="8"/>
      <c r="K63" s="101"/>
      <c r="L63" s="16"/>
      <c r="M63" s="16"/>
      <c r="N63" s="16"/>
      <c r="O63" s="76" t="s">
        <v>280</v>
      </c>
      <c r="P63" s="15"/>
    </row>
    <row r="64" spans="1:16" s="18" customFormat="1" ht="39" customHeight="1">
      <c r="A64" s="382"/>
      <c r="B64" s="383"/>
      <c r="C64" s="604" t="s">
        <v>358</v>
      </c>
      <c r="D64" s="520"/>
      <c r="E64" s="520"/>
      <c r="F64" s="520"/>
      <c r="G64" s="520" t="s">
        <v>222</v>
      </c>
      <c r="H64" s="8"/>
      <c r="I64" s="8"/>
      <c r="J64" s="8"/>
      <c r="K64" s="101"/>
      <c r="L64" s="16"/>
      <c r="M64" s="16"/>
      <c r="N64" s="16"/>
      <c r="O64" s="953" t="s">
        <v>279</v>
      </c>
      <c r="P64" s="15"/>
    </row>
    <row r="65" spans="1:16" s="18" customFormat="1" ht="149.25" customHeight="1">
      <c r="A65" s="382"/>
      <c r="B65" s="383"/>
      <c r="C65" s="604" t="s">
        <v>354</v>
      </c>
      <c r="D65" s="520"/>
      <c r="E65" s="520"/>
      <c r="F65" s="520" t="s">
        <v>222</v>
      </c>
      <c r="G65" s="520" t="s">
        <v>222</v>
      </c>
      <c r="H65" s="8" t="s">
        <v>211</v>
      </c>
      <c r="I65" s="8" t="s">
        <v>211</v>
      </c>
      <c r="J65" s="8" t="s">
        <v>228</v>
      </c>
      <c r="K65" s="8" t="s">
        <v>235</v>
      </c>
      <c r="L65" s="32">
        <v>5250</v>
      </c>
      <c r="M65" s="32">
        <v>7875</v>
      </c>
      <c r="N65" s="32">
        <f>SUM(L65:M65)</f>
        <v>13125</v>
      </c>
      <c r="O65" s="956" t="s">
        <v>173</v>
      </c>
      <c r="P65" s="15"/>
    </row>
    <row r="66" spans="1:16" s="18" customFormat="1" ht="32.25" customHeight="1">
      <c r="A66" s="382"/>
      <c r="B66" s="383"/>
      <c r="C66" s="604" t="s">
        <v>355</v>
      </c>
      <c r="D66" s="520"/>
      <c r="E66" s="520"/>
      <c r="F66" s="520" t="s">
        <v>222</v>
      </c>
      <c r="G66" s="520"/>
      <c r="H66" s="8"/>
      <c r="I66" s="8"/>
      <c r="J66" s="8"/>
      <c r="K66" s="101"/>
      <c r="L66" s="16"/>
      <c r="M66" s="16"/>
      <c r="N66" s="16"/>
      <c r="O66" s="953" t="s">
        <v>279</v>
      </c>
      <c r="P66" s="15"/>
    </row>
    <row r="67" spans="1:16" s="18" customFormat="1" ht="39" customHeight="1">
      <c r="A67" s="382"/>
      <c r="B67" s="383"/>
      <c r="C67" s="988" t="s">
        <v>356</v>
      </c>
      <c r="D67" s="621"/>
      <c r="E67" s="621"/>
      <c r="F67" s="621"/>
      <c r="G67" s="621" t="s">
        <v>222</v>
      </c>
      <c r="H67" s="30"/>
      <c r="I67" s="30"/>
      <c r="J67" s="30"/>
      <c r="K67" s="603"/>
      <c r="L67" s="989"/>
      <c r="M67" s="989"/>
      <c r="N67" s="989"/>
      <c r="O67" s="953" t="s">
        <v>279</v>
      </c>
      <c r="P67" s="15"/>
    </row>
    <row r="68" spans="1:16" s="18" customFormat="1" ht="90.75" customHeight="1">
      <c r="A68" s="382"/>
      <c r="B68" s="103" t="s">
        <v>224</v>
      </c>
      <c r="C68" s="528" t="s">
        <v>359</v>
      </c>
      <c r="D68" s="520"/>
      <c r="E68" s="520" t="s">
        <v>222</v>
      </c>
      <c r="F68" s="520" t="s">
        <v>222</v>
      </c>
      <c r="G68" s="520" t="s">
        <v>222</v>
      </c>
      <c r="H68" s="8" t="s">
        <v>211</v>
      </c>
      <c r="I68" s="8" t="s">
        <v>245</v>
      </c>
      <c r="J68" s="8" t="s">
        <v>224</v>
      </c>
      <c r="K68" s="8" t="s">
        <v>241</v>
      </c>
      <c r="L68" s="16">
        <v>10000</v>
      </c>
      <c r="M68" s="16">
        <v>13500</v>
      </c>
      <c r="N68" s="16">
        <v>23500</v>
      </c>
      <c r="O68" s="957" t="s">
        <v>173</v>
      </c>
      <c r="P68" s="15"/>
    </row>
    <row r="69" spans="1:15" ht="49.5" customHeight="1">
      <c r="A69" s="6"/>
      <c r="B69" s="7"/>
      <c r="C69" s="925" t="s">
        <v>360</v>
      </c>
      <c r="D69" s="367"/>
      <c r="E69" s="367" t="s">
        <v>222</v>
      </c>
      <c r="F69" s="367" t="s">
        <v>222</v>
      </c>
      <c r="G69" s="367" t="s">
        <v>222</v>
      </c>
      <c r="H69" s="9" t="s">
        <v>211</v>
      </c>
      <c r="I69" s="9" t="s">
        <v>245</v>
      </c>
      <c r="J69" s="9" t="s">
        <v>224</v>
      </c>
      <c r="K69" s="9"/>
      <c r="L69" s="11"/>
      <c r="M69" s="11"/>
      <c r="N69" s="11"/>
      <c r="O69" s="928" t="s">
        <v>240</v>
      </c>
    </row>
    <row r="70" spans="1:15" ht="48" customHeight="1">
      <c r="A70" s="13"/>
      <c r="B70" s="14"/>
      <c r="C70" s="925" t="s">
        <v>361</v>
      </c>
      <c r="D70" s="367"/>
      <c r="E70" s="367" t="s">
        <v>222</v>
      </c>
      <c r="F70" s="367" t="s">
        <v>222</v>
      </c>
      <c r="G70" s="367" t="s">
        <v>222</v>
      </c>
      <c r="H70" s="9" t="s">
        <v>211</v>
      </c>
      <c r="I70" s="9" t="s">
        <v>245</v>
      </c>
      <c r="J70" s="9" t="s">
        <v>224</v>
      </c>
      <c r="K70" s="9"/>
      <c r="L70" s="11"/>
      <c r="M70" s="11"/>
      <c r="N70" s="11"/>
      <c r="O70" s="75" t="s">
        <v>237</v>
      </c>
    </row>
    <row r="71" spans="1:15" ht="34.5" customHeight="1">
      <c r="A71" s="6"/>
      <c r="B71" s="7"/>
      <c r="C71" s="986" t="s">
        <v>362</v>
      </c>
      <c r="D71" s="517"/>
      <c r="E71" s="517"/>
      <c r="F71" s="517"/>
      <c r="G71" s="517" t="s">
        <v>222</v>
      </c>
      <c r="H71" s="31" t="s">
        <v>211</v>
      </c>
      <c r="I71" s="31" t="s">
        <v>245</v>
      </c>
      <c r="J71" s="31" t="s">
        <v>224</v>
      </c>
      <c r="K71" s="31"/>
      <c r="L71" s="33"/>
      <c r="M71" s="33"/>
      <c r="N71" s="33"/>
      <c r="O71" s="928" t="s">
        <v>237</v>
      </c>
    </row>
    <row r="72" spans="1:16" s="18" customFormat="1" ht="87.75" customHeight="1">
      <c r="A72" s="382"/>
      <c r="B72" s="103" t="s">
        <v>224</v>
      </c>
      <c r="C72" s="528" t="s">
        <v>363</v>
      </c>
      <c r="D72" s="520"/>
      <c r="E72" s="520" t="s">
        <v>222</v>
      </c>
      <c r="F72" s="520" t="s">
        <v>222</v>
      </c>
      <c r="G72" s="520" t="s">
        <v>222</v>
      </c>
      <c r="H72" s="8" t="s">
        <v>211</v>
      </c>
      <c r="I72" s="8" t="s">
        <v>246</v>
      </c>
      <c r="J72" s="8" t="s">
        <v>224</v>
      </c>
      <c r="K72" s="8" t="s">
        <v>235</v>
      </c>
      <c r="L72" s="16">
        <v>10000</v>
      </c>
      <c r="M72" s="16">
        <v>12020</v>
      </c>
      <c r="N72" s="16">
        <v>22020</v>
      </c>
      <c r="O72" s="77" t="s">
        <v>173</v>
      </c>
      <c r="P72" s="15"/>
    </row>
    <row r="73" spans="1:15" ht="57" customHeight="1">
      <c r="A73" s="876"/>
      <c r="B73" s="7"/>
      <c r="C73" s="605" t="s">
        <v>364</v>
      </c>
      <c r="D73" s="367"/>
      <c r="E73" s="367" t="s">
        <v>222</v>
      </c>
      <c r="F73" s="367" t="s">
        <v>222</v>
      </c>
      <c r="G73" s="520"/>
      <c r="H73" s="9" t="s">
        <v>211</v>
      </c>
      <c r="I73" s="9" t="s">
        <v>225</v>
      </c>
      <c r="J73" s="9" t="s">
        <v>224</v>
      </c>
      <c r="K73" s="9"/>
      <c r="L73" s="11"/>
      <c r="M73" s="11"/>
      <c r="N73" s="11"/>
      <c r="O73" s="75" t="s">
        <v>240</v>
      </c>
    </row>
    <row r="74" spans="1:15" ht="53.25" customHeight="1">
      <c r="A74" s="6"/>
      <c r="B74" s="14"/>
      <c r="C74" s="925" t="s">
        <v>365</v>
      </c>
      <c r="D74" s="367"/>
      <c r="E74" s="367"/>
      <c r="F74" s="367"/>
      <c r="G74" s="367" t="s">
        <v>222</v>
      </c>
      <c r="H74" s="9" t="s">
        <v>211</v>
      </c>
      <c r="I74" s="9" t="s">
        <v>225</v>
      </c>
      <c r="J74" s="9" t="s">
        <v>224</v>
      </c>
      <c r="K74" s="9"/>
      <c r="L74" s="11"/>
      <c r="M74" s="11"/>
      <c r="N74" s="11"/>
      <c r="O74" s="606" t="s">
        <v>237</v>
      </c>
    </row>
    <row r="75" spans="1:16" s="18" customFormat="1" ht="132.75" customHeight="1">
      <c r="A75" s="382"/>
      <c r="B75" s="103" t="s">
        <v>224</v>
      </c>
      <c r="C75" s="528" t="s">
        <v>366</v>
      </c>
      <c r="D75" s="520"/>
      <c r="E75" s="520" t="s">
        <v>222</v>
      </c>
      <c r="F75" s="520" t="s">
        <v>222</v>
      </c>
      <c r="G75" s="520" t="s">
        <v>222</v>
      </c>
      <c r="H75" s="8" t="s">
        <v>211</v>
      </c>
      <c r="I75" s="8" t="s">
        <v>246</v>
      </c>
      <c r="J75" s="8" t="s">
        <v>224</v>
      </c>
      <c r="K75" s="8" t="s">
        <v>235</v>
      </c>
      <c r="L75" s="16">
        <v>15000</v>
      </c>
      <c r="M75" s="16">
        <v>42620</v>
      </c>
      <c r="N75" s="16">
        <v>57620</v>
      </c>
      <c r="O75" s="77" t="s">
        <v>173</v>
      </c>
      <c r="P75" s="15"/>
    </row>
    <row r="76" spans="1:15" ht="53.25" customHeight="1">
      <c r="A76" s="6"/>
      <c r="B76" s="7"/>
      <c r="C76" s="878" t="s">
        <v>5</v>
      </c>
      <c r="D76" s="367"/>
      <c r="E76" s="367" t="s">
        <v>222</v>
      </c>
      <c r="F76" s="367"/>
      <c r="G76" s="367"/>
      <c r="H76" s="9" t="s">
        <v>211</v>
      </c>
      <c r="I76" s="8" t="s">
        <v>246</v>
      </c>
      <c r="J76" s="9" t="s">
        <v>224</v>
      </c>
      <c r="K76" s="9"/>
      <c r="L76" s="11"/>
      <c r="M76" s="11"/>
      <c r="N76" s="11"/>
      <c r="O76" s="958" t="s">
        <v>240</v>
      </c>
    </row>
    <row r="77" spans="1:15" ht="47.25" customHeight="1">
      <c r="A77" s="6"/>
      <c r="B77" s="7"/>
      <c r="C77" s="951" t="s">
        <v>367</v>
      </c>
      <c r="D77" s="367"/>
      <c r="E77" s="367"/>
      <c r="F77" s="367"/>
      <c r="G77" s="367"/>
      <c r="H77" s="9" t="s">
        <v>211</v>
      </c>
      <c r="I77" s="8" t="s">
        <v>246</v>
      </c>
      <c r="J77" s="9" t="s">
        <v>224</v>
      </c>
      <c r="K77" s="9"/>
      <c r="L77" s="11"/>
      <c r="M77" s="11"/>
      <c r="N77" s="11"/>
      <c r="O77" s="958" t="s">
        <v>237</v>
      </c>
    </row>
    <row r="78" spans="1:15" ht="26.25" customHeight="1">
      <c r="A78" s="6"/>
      <c r="B78" s="7"/>
      <c r="C78" s="878" t="s">
        <v>368</v>
      </c>
      <c r="D78" s="367"/>
      <c r="E78" s="367"/>
      <c r="F78" s="367" t="s">
        <v>222</v>
      </c>
      <c r="G78" s="367" t="s">
        <v>222</v>
      </c>
      <c r="H78" s="9" t="s">
        <v>211</v>
      </c>
      <c r="I78" s="8" t="s">
        <v>246</v>
      </c>
      <c r="J78" s="9" t="s">
        <v>224</v>
      </c>
      <c r="K78" s="9"/>
      <c r="L78" s="11"/>
      <c r="M78" s="11"/>
      <c r="N78" s="11"/>
      <c r="O78" s="958" t="s">
        <v>240</v>
      </c>
    </row>
    <row r="79" spans="1:15" ht="122.25" customHeight="1">
      <c r="A79" s="1294" t="s">
        <v>342</v>
      </c>
      <c r="B79" s="1316"/>
      <c r="C79" s="1316"/>
      <c r="D79" s="1316"/>
      <c r="E79" s="1316"/>
      <c r="F79" s="1316"/>
      <c r="G79" s="1316"/>
      <c r="H79" s="1316"/>
      <c r="I79" s="1316"/>
      <c r="J79" s="1316"/>
      <c r="K79" s="1316"/>
      <c r="L79" s="1316"/>
      <c r="M79" s="1316"/>
      <c r="N79" s="1316"/>
      <c r="O79" s="1317"/>
    </row>
    <row r="80" spans="1:16" s="18" customFormat="1" ht="98.25" customHeight="1">
      <c r="A80" s="382"/>
      <c r="B80" s="376" t="s">
        <v>212</v>
      </c>
      <c r="C80" s="528" t="s">
        <v>369</v>
      </c>
      <c r="D80" s="520"/>
      <c r="E80" s="520"/>
      <c r="F80" s="520" t="s">
        <v>222</v>
      </c>
      <c r="G80" s="520" t="s">
        <v>222</v>
      </c>
      <c r="H80" s="8" t="s">
        <v>211</v>
      </c>
      <c r="I80" s="8" t="s">
        <v>261</v>
      </c>
      <c r="J80" s="8" t="s">
        <v>212</v>
      </c>
      <c r="K80" s="8" t="s">
        <v>185</v>
      </c>
      <c r="L80" s="867">
        <v>21000</v>
      </c>
      <c r="M80" s="867">
        <v>10151</v>
      </c>
      <c r="N80" s="867">
        <v>31151</v>
      </c>
      <c r="O80" s="77" t="s">
        <v>175</v>
      </c>
      <c r="P80" s="15"/>
    </row>
    <row r="81" spans="1:16" ht="44.25" customHeight="1">
      <c r="A81" s="6"/>
      <c r="B81" s="7"/>
      <c r="C81" s="604" t="s">
        <v>370</v>
      </c>
      <c r="D81" s="520"/>
      <c r="E81" s="520"/>
      <c r="F81" s="520" t="s">
        <v>222</v>
      </c>
      <c r="G81" s="520"/>
      <c r="H81" s="9" t="s">
        <v>211</v>
      </c>
      <c r="I81" s="8" t="s">
        <v>261</v>
      </c>
      <c r="J81" s="8" t="s">
        <v>212</v>
      </c>
      <c r="K81" s="17"/>
      <c r="L81" s="11"/>
      <c r="M81" s="11"/>
      <c r="N81" s="11"/>
      <c r="O81" s="76" t="s">
        <v>237</v>
      </c>
      <c r="P81" s="85"/>
    </row>
    <row r="82" spans="1:15" ht="39.75" customHeight="1">
      <c r="A82" s="6"/>
      <c r="B82" s="7"/>
      <c r="C82" s="986" t="s">
        <v>371</v>
      </c>
      <c r="D82" s="621"/>
      <c r="E82" s="621"/>
      <c r="F82" s="621" t="s">
        <v>222</v>
      </c>
      <c r="G82" s="621"/>
      <c r="H82" s="31" t="s">
        <v>211</v>
      </c>
      <c r="I82" s="30" t="s">
        <v>261</v>
      </c>
      <c r="J82" s="30" t="s">
        <v>212</v>
      </c>
      <c r="K82" s="916"/>
      <c r="L82" s="33"/>
      <c r="M82" s="33"/>
      <c r="N82" s="33"/>
      <c r="O82" s="953" t="s">
        <v>237</v>
      </c>
    </row>
    <row r="83" spans="1:16" ht="42.75" customHeight="1">
      <c r="A83" s="13"/>
      <c r="B83" s="14"/>
      <c r="C83" s="925" t="s">
        <v>372</v>
      </c>
      <c r="D83" s="520"/>
      <c r="E83" s="520"/>
      <c r="F83" s="520" t="s">
        <v>222</v>
      </c>
      <c r="G83" s="520" t="s">
        <v>222</v>
      </c>
      <c r="H83" s="9" t="s">
        <v>211</v>
      </c>
      <c r="I83" s="8" t="s">
        <v>261</v>
      </c>
      <c r="J83" s="8" t="s">
        <v>212</v>
      </c>
      <c r="K83" s="17"/>
      <c r="L83" s="11"/>
      <c r="M83" s="11"/>
      <c r="N83" s="11"/>
      <c r="O83" s="953" t="s">
        <v>237</v>
      </c>
      <c r="P83" s="85"/>
    </row>
    <row r="84" spans="1:16" s="18" customFormat="1" ht="146.25" customHeight="1">
      <c r="A84" s="382"/>
      <c r="B84" s="891" t="s">
        <v>212</v>
      </c>
      <c r="C84" s="990" t="s">
        <v>373</v>
      </c>
      <c r="D84" s="1029"/>
      <c r="E84" s="1029"/>
      <c r="F84" s="1029" t="s">
        <v>222</v>
      </c>
      <c r="G84" s="1029" t="s">
        <v>222</v>
      </c>
      <c r="H84" s="30" t="s">
        <v>211</v>
      </c>
      <c r="I84" s="30" t="s">
        <v>262</v>
      </c>
      <c r="J84" s="30" t="s">
        <v>212</v>
      </c>
      <c r="K84" s="30" t="s">
        <v>186</v>
      </c>
      <c r="L84" s="989">
        <v>0</v>
      </c>
      <c r="M84" s="1025">
        <v>18900</v>
      </c>
      <c r="N84" s="1025">
        <v>18900</v>
      </c>
      <c r="O84" s="957" t="s">
        <v>175</v>
      </c>
      <c r="P84" s="15"/>
    </row>
    <row r="85" spans="1:15" ht="60.75" customHeight="1">
      <c r="A85" s="876"/>
      <c r="B85" s="7"/>
      <c r="C85" s="605" t="s">
        <v>374</v>
      </c>
      <c r="D85" s="367"/>
      <c r="E85" s="367"/>
      <c r="F85" s="367" t="s">
        <v>222</v>
      </c>
      <c r="G85" s="367"/>
      <c r="H85" s="9" t="s">
        <v>211</v>
      </c>
      <c r="I85" s="8" t="s">
        <v>262</v>
      </c>
      <c r="J85" s="9" t="s">
        <v>212</v>
      </c>
      <c r="K85" s="12"/>
      <c r="L85" s="11"/>
      <c r="M85" s="11"/>
      <c r="N85" s="11"/>
      <c r="O85" s="928" t="s">
        <v>237</v>
      </c>
    </row>
    <row r="86" spans="1:15" ht="76.5" customHeight="1">
      <c r="A86" s="6"/>
      <c r="B86" s="7"/>
      <c r="C86" s="925" t="s">
        <v>375</v>
      </c>
      <c r="D86" s="367"/>
      <c r="E86" s="367"/>
      <c r="F86" s="367" t="s">
        <v>222</v>
      </c>
      <c r="G86" s="367"/>
      <c r="H86" s="9" t="s">
        <v>211</v>
      </c>
      <c r="I86" s="8" t="s">
        <v>262</v>
      </c>
      <c r="J86" s="9" t="s">
        <v>212</v>
      </c>
      <c r="K86" s="12"/>
      <c r="L86" s="11"/>
      <c r="M86" s="11"/>
      <c r="N86" s="11"/>
      <c r="O86" s="75" t="s">
        <v>237</v>
      </c>
    </row>
    <row r="87" spans="1:15" ht="73.5" customHeight="1">
      <c r="A87" s="6"/>
      <c r="B87" s="7"/>
      <c r="C87" s="925" t="s">
        <v>376</v>
      </c>
      <c r="D87" s="367"/>
      <c r="E87" s="367"/>
      <c r="F87" s="367"/>
      <c r="G87" s="367" t="s">
        <v>222</v>
      </c>
      <c r="H87" s="9"/>
      <c r="I87" s="8" t="s">
        <v>262</v>
      </c>
      <c r="J87" s="9" t="s">
        <v>212</v>
      </c>
      <c r="K87" s="12"/>
      <c r="L87" s="11"/>
      <c r="M87" s="11"/>
      <c r="N87" s="11"/>
      <c r="O87" s="75" t="s">
        <v>237</v>
      </c>
    </row>
    <row r="88" spans="1:15" ht="64.5" customHeight="1">
      <c r="A88" s="6"/>
      <c r="B88" s="14"/>
      <c r="C88" s="925" t="s">
        <v>377</v>
      </c>
      <c r="D88" s="367"/>
      <c r="E88" s="367"/>
      <c r="F88" s="367"/>
      <c r="G88" s="367" t="s">
        <v>222</v>
      </c>
      <c r="H88" s="9" t="s">
        <v>211</v>
      </c>
      <c r="I88" s="8" t="s">
        <v>262</v>
      </c>
      <c r="J88" s="9" t="s">
        <v>212</v>
      </c>
      <c r="K88" s="12"/>
      <c r="L88" s="11"/>
      <c r="M88" s="11"/>
      <c r="N88" s="11"/>
      <c r="O88" s="928" t="s">
        <v>238</v>
      </c>
    </row>
    <row r="89" spans="1:16" s="18" customFormat="1" ht="56.25" customHeight="1">
      <c r="A89" s="382"/>
      <c r="B89" s="376" t="s">
        <v>212</v>
      </c>
      <c r="C89" s="942" t="s">
        <v>378</v>
      </c>
      <c r="D89" s="520"/>
      <c r="E89" s="520" t="s">
        <v>222</v>
      </c>
      <c r="F89" s="520" t="s">
        <v>222</v>
      </c>
      <c r="G89" s="520" t="s">
        <v>222</v>
      </c>
      <c r="H89" s="8" t="s">
        <v>211</v>
      </c>
      <c r="I89" s="8" t="s">
        <v>187</v>
      </c>
      <c r="J89" s="8" t="s">
        <v>212</v>
      </c>
      <c r="K89" s="8" t="s">
        <v>186</v>
      </c>
      <c r="L89" s="867">
        <v>7184</v>
      </c>
      <c r="M89" s="867">
        <v>840</v>
      </c>
      <c r="N89" s="867">
        <v>8024</v>
      </c>
      <c r="O89" s="77" t="s">
        <v>175</v>
      </c>
      <c r="P89" s="15"/>
    </row>
    <row r="90" spans="1:15" ht="33" customHeight="1">
      <c r="A90" s="6"/>
      <c r="B90" s="7"/>
      <c r="C90" s="925" t="s">
        <v>379</v>
      </c>
      <c r="D90" s="367"/>
      <c r="E90" s="367" t="s">
        <v>222</v>
      </c>
      <c r="F90" s="367"/>
      <c r="G90" s="367"/>
      <c r="H90" s="9" t="s">
        <v>211</v>
      </c>
      <c r="I90" s="8" t="s">
        <v>188</v>
      </c>
      <c r="J90" s="9" t="s">
        <v>212</v>
      </c>
      <c r="K90" s="12"/>
      <c r="L90" s="11"/>
      <c r="M90" s="11"/>
      <c r="N90" s="11"/>
      <c r="O90" s="75" t="s">
        <v>240</v>
      </c>
    </row>
    <row r="91" spans="1:15" ht="29.25" customHeight="1">
      <c r="A91" s="6"/>
      <c r="B91" s="7"/>
      <c r="C91" s="959" t="s">
        <v>380</v>
      </c>
      <c r="D91" s="367"/>
      <c r="E91" s="367"/>
      <c r="F91" s="367" t="s">
        <v>222</v>
      </c>
      <c r="G91" s="367"/>
      <c r="H91" s="9" t="s">
        <v>211</v>
      </c>
      <c r="I91" s="8" t="s">
        <v>187</v>
      </c>
      <c r="J91" s="9" t="s">
        <v>212</v>
      </c>
      <c r="K91" s="12"/>
      <c r="L91" s="11"/>
      <c r="M91" s="11"/>
      <c r="N91" s="11"/>
      <c r="O91" s="75" t="s">
        <v>237</v>
      </c>
    </row>
    <row r="92" spans="1:15" ht="62.25" customHeight="1">
      <c r="A92" s="6"/>
      <c r="B92" s="7"/>
      <c r="C92" s="925" t="s">
        <v>381</v>
      </c>
      <c r="D92" s="367" t="s">
        <v>222</v>
      </c>
      <c r="E92" s="367"/>
      <c r="F92" s="367"/>
      <c r="G92" s="367"/>
      <c r="H92" s="9" t="s">
        <v>211</v>
      </c>
      <c r="I92" s="8" t="s">
        <v>187</v>
      </c>
      <c r="J92" s="9" t="s">
        <v>212</v>
      </c>
      <c r="K92" s="10"/>
      <c r="L92" s="11"/>
      <c r="M92" s="11"/>
      <c r="N92" s="11"/>
      <c r="O92" s="928" t="s">
        <v>237</v>
      </c>
    </row>
    <row r="93" spans="1:15" ht="39" customHeight="1">
      <c r="A93" s="13"/>
      <c r="B93" s="14"/>
      <c r="C93" s="925" t="s">
        <v>382</v>
      </c>
      <c r="D93" s="367"/>
      <c r="E93" s="367"/>
      <c r="F93" s="367" t="s">
        <v>222</v>
      </c>
      <c r="G93" s="367" t="s">
        <v>222</v>
      </c>
      <c r="H93" s="9" t="s">
        <v>211</v>
      </c>
      <c r="I93" s="8" t="s">
        <v>187</v>
      </c>
      <c r="J93" s="9" t="s">
        <v>212</v>
      </c>
      <c r="K93" s="12"/>
      <c r="L93" s="11"/>
      <c r="M93" s="11"/>
      <c r="N93" s="11"/>
      <c r="O93" s="928" t="s">
        <v>237</v>
      </c>
    </row>
    <row r="94" spans="1:15" ht="132.75" customHeight="1">
      <c r="A94" s="1315" t="s">
        <v>414</v>
      </c>
      <c r="B94" s="1316"/>
      <c r="C94" s="1316"/>
      <c r="D94" s="1316"/>
      <c r="E94" s="1316"/>
      <c r="F94" s="1316"/>
      <c r="G94" s="1316"/>
      <c r="H94" s="1316"/>
      <c r="I94" s="1316"/>
      <c r="J94" s="1316"/>
      <c r="K94" s="1316"/>
      <c r="L94" s="1316"/>
      <c r="M94" s="1316"/>
      <c r="N94" s="1316"/>
      <c r="O94" s="1317"/>
    </row>
    <row r="95" spans="1:16" s="18" customFormat="1" ht="151.5" customHeight="1">
      <c r="A95" s="987"/>
      <c r="B95" s="526" t="s">
        <v>223</v>
      </c>
      <c r="C95" s="528" t="s">
        <v>383</v>
      </c>
      <c r="D95" s="520"/>
      <c r="E95" s="520" t="s">
        <v>222</v>
      </c>
      <c r="F95" s="520" t="s">
        <v>222</v>
      </c>
      <c r="G95" s="520" t="s">
        <v>222</v>
      </c>
      <c r="H95" s="8" t="s">
        <v>211</v>
      </c>
      <c r="I95" s="8" t="s">
        <v>263</v>
      </c>
      <c r="J95" s="8" t="s">
        <v>223</v>
      </c>
      <c r="K95" s="8" t="s">
        <v>209</v>
      </c>
      <c r="L95" s="16">
        <v>0</v>
      </c>
      <c r="M95" s="16">
        <v>77280</v>
      </c>
      <c r="N95" s="16">
        <f aca="true" t="shared" si="0" ref="N95:N100">SUM(L95:M95)</f>
        <v>77280</v>
      </c>
      <c r="O95" s="77" t="s">
        <v>175</v>
      </c>
      <c r="P95" s="35"/>
    </row>
    <row r="96" spans="1:15" ht="62.25" customHeight="1">
      <c r="A96" s="6"/>
      <c r="B96" s="7"/>
      <c r="C96" s="988" t="s">
        <v>343</v>
      </c>
      <c r="D96" s="621"/>
      <c r="E96" s="621" t="s">
        <v>222</v>
      </c>
      <c r="F96" s="621"/>
      <c r="G96" s="621"/>
      <c r="H96" s="30" t="s">
        <v>211</v>
      </c>
      <c r="I96" s="30" t="s">
        <v>263</v>
      </c>
      <c r="J96" s="989" t="s">
        <v>223</v>
      </c>
      <c r="K96" s="1028" t="s">
        <v>237</v>
      </c>
      <c r="L96" s="1028"/>
      <c r="M96" s="1028">
        <v>7875</v>
      </c>
      <c r="N96" s="1028">
        <f t="shared" si="0"/>
        <v>7875</v>
      </c>
      <c r="O96" s="958"/>
    </row>
    <row r="97" spans="1:15" ht="92.25" customHeight="1">
      <c r="A97" s="876"/>
      <c r="B97" s="7"/>
      <c r="C97" s="530" t="s">
        <v>384</v>
      </c>
      <c r="D97" s="520"/>
      <c r="E97" s="520" t="s">
        <v>222</v>
      </c>
      <c r="F97" s="520" t="s">
        <v>222</v>
      </c>
      <c r="G97" s="520" t="s">
        <v>222</v>
      </c>
      <c r="H97" s="8" t="s">
        <v>211</v>
      </c>
      <c r="I97" s="8" t="s">
        <v>263</v>
      </c>
      <c r="J97" s="16" t="s">
        <v>223</v>
      </c>
      <c r="K97" s="32"/>
      <c r="L97" s="32"/>
      <c r="M97" s="32">
        <v>26717</v>
      </c>
      <c r="N97" s="32">
        <f t="shared" si="0"/>
        <v>26717</v>
      </c>
      <c r="O97" s="958"/>
    </row>
    <row r="98" spans="1:15" ht="103.5" customHeight="1">
      <c r="A98" s="6"/>
      <c r="B98" s="7"/>
      <c r="C98" s="604" t="s">
        <v>385</v>
      </c>
      <c r="D98" s="520"/>
      <c r="E98" s="520" t="s">
        <v>222</v>
      </c>
      <c r="F98" s="520" t="s">
        <v>222</v>
      </c>
      <c r="G98" s="520"/>
      <c r="H98" s="8" t="s">
        <v>211</v>
      </c>
      <c r="I98" s="8" t="s">
        <v>263</v>
      </c>
      <c r="J98" s="8" t="s">
        <v>223</v>
      </c>
      <c r="K98" s="17"/>
      <c r="L98" s="32"/>
      <c r="M98" s="32">
        <v>19930</v>
      </c>
      <c r="N98" s="32">
        <f t="shared" si="0"/>
        <v>19930</v>
      </c>
      <c r="O98" s="871"/>
    </row>
    <row r="99" spans="1:15" ht="79.5" customHeight="1">
      <c r="A99" s="6"/>
      <c r="B99" s="14"/>
      <c r="C99" s="604" t="s">
        <v>386</v>
      </c>
      <c r="D99" s="520"/>
      <c r="E99" s="520" t="s">
        <v>222</v>
      </c>
      <c r="F99" s="520"/>
      <c r="G99" s="520" t="s">
        <v>222</v>
      </c>
      <c r="H99" s="8" t="s">
        <v>211</v>
      </c>
      <c r="I99" s="8" t="s">
        <v>263</v>
      </c>
      <c r="J99" s="8" t="s">
        <v>223</v>
      </c>
      <c r="K99" s="17"/>
      <c r="L99" s="32"/>
      <c r="M99" s="32">
        <v>22759</v>
      </c>
      <c r="N99" s="32">
        <f t="shared" si="0"/>
        <v>22759</v>
      </c>
      <c r="O99" s="962"/>
    </row>
    <row r="100" spans="1:16" s="18" customFormat="1" ht="59.25" customHeight="1">
      <c r="A100" s="382"/>
      <c r="B100" s="376" t="s">
        <v>228</v>
      </c>
      <c r="C100" s="8" t="s">
        <v>387</v>
      </c>
      <c r="D100" s="520"/>
      <c r="E100" s="520" t="s">
        <v>222</v>
      </c>
      <c r="F100" s="520" t="s">
        <v>222</v>
      </c>
      <c r="G100" s="520" t="s">
        <v>222</v>
      </c>
      <c r="H100" s="8" t="s">
        <v>211</v>
      </c>
      <c r="I100" s="8" t="s">
        <v>264</v>
      </c>
      <c r="J100" s="8" t="s">
        <v>228</v>
      </c>
      <c r="K100" s="8" t="s">
        <v>235</v>
      </c>
      <c r="L100" s="16">
        <v>0</v>
      </c>
      <c r="M100" s="16">
        <v>26460</v>
      </c>
      <c r="N100" s="16">
        <f t="shared" si="0"/>
        <v>26460</v>
      </c>
      <c r="O100" s="79" t="s">
        <v>173</v>
      </c>
      <c r="P100" s="15"/>
    </row>
    <row r="101" spans="1:15" ht="66" customHeight="1">
      <c r="A101" s="6"/>
      <c r="B101" s="7"/>
      <c r="C101" s="925" t="s">
        <v>47</v>
      </c>
      <c r="D101" s="367"/>
      <c r="E101" s="367" t="s">
        <v>222</v>
      </c>
      <c r="F101" s="367"/>
      <c r="G101" s="520"/>
      <c r="H101" s="9" t="s">
        <v>211</v>
      </c>
      <c r="I101" s="87" t="s">
        <v>264</v>
      </c>
      <c r="J101" s="9" t="s">
        <v>228</v>
      </c>
      <c r="K101" s="9"/>
      <c r="L101" s="11"/>
      <c r="M101" s="11"/>
      <c r="N101" s="11"/>
      <c r="O101" s="963"/>
    </row>
    <row r="102" spans="1:15" ht="94.5" customHeight="1">
      <c r="A102" s="6"/>
      <c r="B102" s="7"/>
      <c r="C102" s="925" t="s">
        <v>48</v>
      </c>
      <c r="D102" s="367"/>
      <c r="E102" s="367" t="s">
        <v>222</v>
      </c>
      <c r="F102" s="367" t="s">
        <v>222</v>
      </c>
      <c r="G102" s="520" t="s">
        <v>222</v>
      </c>
      <c r="H102" s="9" t="s">
        <v>211</v>
      </c>
      <c r="I102" s="87" t="s">
        <v>264</v>
      </c>
      <c r="J102" s="9" t="s">
        <v>228</v>
      </c>
      <c r="K102" s="12"/>
      <c r="L102" s="11"/>
      <c r="M102" s="11"/>
      <c r="N102" s="11"/>
      <c r="O102" s="75" t="s">
        <v>184</v>
      </c>
    </row>
    <row r="103" spans="1:15" ht="105" customHeight="1">
      <c r="A103" s="6"/>
      <c r="B103" s="7"/>
      <c r="C103" s="925" t="s">
        <v>49</v>
      </c>
      <c r="D103" s="367"/>
      <c r="E103" s="367" t="s">
        <v>222</v>
      </c>
      <c r="F103" s="367"/>
      <c r="G103" s="520"/>
      <c r="H103" s="9" t="s">
        <v>211</v>
      </c>
      <c r="I103" s="87" t="s">
        <v>264</v>
      </c>
      <c r="J103" s="9" t="s">
        <v>228</v>
      </c>
      <c r="K103" s="12"/>
      <c r="L103" s="11"/>
      <c r="M103" s="11"/>
      <c r="N103" s="11"/>
      <c r="O103" s="75" t="s">
        <v>184</v>
      </c>
    </row>
    <row r="104" spans="1:15" ht="76.5" customHeight="1">
      <c r="A104" s="6"/>
      <c r="B104" s="14"/>
      <c r="C104" s="925" t="s">
        <v>386</v>
      </c>
      <c r="D104" s="367"/>
      <c r="E104" s="367"/>
      <c r="F104" s="367" t="s">
        <v>222</v>
      </c>
      <c r="G104" s="520" t="s">
        <v>222</v>
      </c>
      <c r="H104" s="9" t="s">
        <v>211</v>
      </c>
      <c r="I104" s="87" t="s">
        <v>264</v>
      </c>
      <c r="J104" s="9" t="s">
        <v>228</v>
      </c>
      <c r="K104" s="10"/>
      <c r="L104" s="11"/>
      <c r="M104" s="11"/>
      <c r="N104" s="11"/>
      <c r="O104" s="75" t="s">
        <v>184</v>
      </c>
    </row>
    <row r="105" spans="1:16" s="18" customFormat="1" ht="164.25" customHeight="1">
      <c r="A105" s="602"/>
      <c r="B105" s="526" t="s">
        <v>223</v>
      </c>
      <c r="C105" s="528" t="s">
        <v>388</v>
      </c>
      <c r="D105" s="520"/>
      <c r="E105" s="520"/>
      <c r="F105" s="520"/>
      <c r="G105" s="520" t="s">
        <v>222</v>
      </c>
      <c r="H105" s="8" t="s">
        <v>211</v>
      </c>
      <c r="I105" s="8" t="s">
        <v>263</v>
      </c>
      <c r="J105" s="8" t="s">
        <v>223</v>
      </c>
      <c r="K105" s="8" t="s">
        <v>81</v>
      </c>
      <c r="L105" s="16"/>
      <c r="M105" s="16">
        <v>26033</v>
      </c>
      <c r="N105" s="16">
        <f>L105+M105</f>
        <v>26033</v>
      </c>
      <c r="O105" s="871"/>
      <c r="P105" s="15"/>
    </row>
    <row r="106" spans="1:15" ht="132" customHeight="1">
      <c r="A106" s="876"/>
      <c r="B106" s="961"/>
      <c r="C106" s="1030" t="s">
        <v>344</v>
      </c>
      <c r="D106" s="517"/>
      <c r="E106" s="517"/>
      <c r="F106" s="517"/>
      <c r="G106" s="517" t="s">
        <v>222</v>
      </c>
      <c r="H106" s="872" t="s">
        <v>211</v>
      </c>
      <c r="I106" s="872" t="s">
        <v>263</v>
      </c>
      <c r="J106" s="31" t="s">
        <v>223</v>
      </c>
      <c r="K106" s="14"/>
      <c r="L106" s="33"/>
      <c r="M106" s="1028">
        <f>18292.5*1.05</f>
        <v>19207.125</v>
      </c>
      <c r="N106" s="33">
        <f>L106+M106</f>
        <v>19207.125</v>
      </c>
      <c r="O106" s="964" t="s">
        <v>237</v>
      </c>
    </row>
    <row r="107" spans="1:15" ht="69" customHeight="1">
      <c r="A107" s="6"/>
      <c r="B107" s="7"/>
      <c r="C107" s="925" t="s">
        <v>389</v>
      </c>
      <c r="D107" s="367"/>
      <c r="E107" s="367"/>
      <c r="F107" s="367"/>
      <c r="G107" s="367" t="s">
        <v>222</v>
      </c>
      <c r="H107" s="87" t="s">
        <v>211</v>
      </c>
      <c r="I107" s="87" t="s">
        <v>263</v>
      </c>
      <c r="J107" s="9" t="s">
        <v>223</v>
      </c>
      <c r="K107" s="12"/>
      <c r="L107" s="11"/>
      <c r="M107" s="960">
        <f>1500*1.05</f>
        <v>1575</v>
      </c>
      <c r="N107" s="11">
        <f>L107+M107</f>
        <v>1575</v>
      </c>
      <c r="O107" s="965" t="s">
        <v>237</v>
      </c>
    </row>
    <row r="108" spans="1:15" ht="62.25" customHeight="1">
      <c r="A108" s="6"/>
      <c r="B108" s="14"/>
      <c r="C108" s="925" t="s">
        <v>390</v>
      </c>
      <c r="D108" s="367"/>
      <c r="E108" s="367"/>
      <c r="F108" s="367"/>
      <c r="G108" s="367" t="s">
        <v>222</v>
      </c>
      <c r="H108" s="87" t="s">
        <v>211</v>
      </c>
      <c r="I108" s="87" t="s">
        <v>263</v>
      </c>
      <c r="J108" s="9" t="s">
        <v>223</v>
      </c>
      <c r="K108" s="12"/>
      <c r="L108" s="11"/>
      <c r="M108" s="960">
        <v>5250</v>
      </c>
      <c r="N108" s="11">
        <v>5250</v>
      </c>
      <c r="O108" s="953" t="s">
        <v>237</v>
      </c>
    </row>
    <row r="109" spans="1:16" s="18" customFormat="1" ht="39.75" customHeight="1">
      <c r="A109" s="382"/>
      <c r="B109" s="376" t="s">
        <v>228</v>
      </c>
      <c r="C109" s="8" t="s">
        <v>391</v>
      </c>
      <c r="D109" s="520"/>
      <c r="E109" s="520" t="s">
        <v>222</v>
      </c>
      <c r="F109" s="520" t="s">
        <v>222</v>
      </c>
      <c r="G109" s="520" t="s">
        <v>222</v>
      </c>
      <c r="H109" s="8" t="s">
        <v>211</v>
      </c>
      <c r="I109" s="8" t="s">
        <v>264</v>
      </c>
      <c r="J109" s="8" t="s">
        <v>228</v>
      </c>
      <c r="K109" s="8" t="s">
        <v>235</v>
      </c>
      <c r="L109" s="16">
        <v>0</v>
      </c>
      <c r="M109" s="16">
        <v>18953</v>
      </c>
      <c r="N109" s="16">
        <f>SUM(L109:M109)</f>
        <v>18953</v>
      </c>
      <c r="O109" s="79" t="s">
        <v>173</v>
      </c>
      <c r="P109" s="15"/>
    </row>
    <row r="110" spans="1:15" ht="136.5" customHeight="1">
      <c r="A110" s="6"/>
      <c r="B110" s="7"/>
      <c r="C110" s="925" t="s">
        <v>50</v>
      </c>
      <c r="D110" s="367"/>
      <c r="E110" s="367" t="s">
        <v>222</v>
      </c>
      <c r="F110" s="367" t="s">
        <v>222</v>
      </c>
      <c r="G110" s="367" t="s">
        <v>222</v>
      </c>
      <c r="H110" s="9" t="s">
        <v>211</v>
      </c>
      <c r="I110" s="87" t="s">
        <v>264</v>
      </c>
      <c r="J110" s="9" t="s">
        <v>228</v>
      </c>
      <c r="K110" s="10"/>
      <c r="L110" s="11"/>
      <c r="M110" s="32"/>
      <c r="N110" s="11"/>
      <c r="O110" s="936" t="s">
        <v>237</v>
      </c>
    </row>
    <row r="111" spans="1:15" ht="68.25" customHeight="1">
      <c r="A111" s="6"/>
      <c r="B111" s="7"/>
      <c r="C111" s="925" t="s">
        <v>389</v>
      </c>
      <c r="D111" s="367"/>
      <c r="E111" s="367" t="s">
        <v>222</v>
      </c>
      <c r="F111" s="367" t="s">
        <v>222</v>
      </c>
      <c r="G111" s="367"/>
      <c r="H111" s="9" t="s">
        <v>211</v>
      </c>
      <c r="I111" s="87" t="s">
        <v>264</v>
      </c>
      <c r="J111" s="9" t="s">
        <v>228</v>
      </c>
      <c r="K111" s="10"/>
      <c r="L111" s="11"/>
      <c r="M111" s="960"/>
      <c r="N111" s="11"/>
      <c r="O111" s="936" t="s">
        <v>237</v>
      </c>
    </row>
    <row r="112" spans="1:15" ht="51.75" customHeight="1">
      <c r="A112" s="6"/>
      <c r="B112" s="7"/>
      <c r="C112" s="925" t="s">
        <v>51</v>
      </c>
      <c r="D112" s="367"/>
      <c r="E112" s="367"/>
      <c r="F112" s="367" t="s">
        <v>222</v>
      </c>
      <c r="G112" s="367" t="s">
        <v>222</v>
      </c>
      <c r="H112" s="9" t="s">
        <v>211</v>
      </c>
      <c r="I112" s="87" t="s">
        <v>264</v>
      </c>
      <c r="J112" s="9" t="s">
        <v>228</v>
      </c>
      <c r="K112" s="10"/>
      <c r="L112" s="11"/>
      <c r="M112" s="960"/>
      <c r="N112" s="11"/>
      <c r="O112" s="937" t="s">
        <v>237</v>
      </c>
    </row>
    <row r="113" spans="1:15" ht="132" customHeight="1">
      <c r="A113" s="1318" t="s">
        <v>538</v>
      </c>
      <c r="B113" s="1316"/>
      <c r="C113" s="1316"/>
      <c r="D113" s="1316"/>
      <c r="E113" s="1316"/>
      <c r="F113" s="1316"/>
      <c r="G113" s="1316"/>
      <c r="H113" s="1316"/>
      <c r="I113" s="1316"/>
      <c r="J113" s="1316"/>
      <c r="K113" s="1316"/>
      <c r="L113" s="1316"/>
      <c r="M113" s="1316"/>
      <c r="N113" s="1316"/>
      <c r="O113" s="1317"/>
    </row>
    <row r="114" spans="1:16" s="18" customFormat="1" ht="63.75" customHeight="1">
      <c r="A114" s="408"/>
      <c r="B114" s="376" t="s">
        <v>231</v>
      </c>
      <c r="C114" s="528" t="s">
        <v>392</v>
      </c>
      <c r="D114" s="520"/>
      <c r="E114" s="520" t="s">
        <v>222</v>
      </c>
      <c r="F114" s="520"/>
      <c r="G114" s="520" t="s">
        <v>222</v>
      </c>
      <c r="H114" s="8" t="s">
        <v>211</v>
      </c>
      <c r="I114" s="8" t="s">
        <v>265</v>
      </c>
      <c r="J114" s="8" t="s">
        <v>231</v>
      </c>
      <c r="K114" s="516" t="s">
        <v>189</v>
      </c>
      <c r="L114" s="527">
        <v>1000</v>
      </c>
      <c r="M114" s="527">
        <v>544</v>
      </c>
      <c r="N114" s="527">
        <f>L114+M114</f>
        <v>1544</v>
      </c>
      <c r="O114" s="40" t="s">
        <v>175</v>
      </c>
      <c r="P114" s="15"/>
    </row>
    <row r="115" spans="1:16" s="18" customFormat="1" ht="175.5" customHeight="1">
      <c r="A115" s="602"/>
      <c r="B115" s="603"/>
      <c r="C115" s="528" t="s">
        <v>393</v>
      </c>
      <c r="D115" s="520"/>
      <c r="E115" s="520"/>
      <c r="F115" s="520" t="s">
        <v>222</v>
      </c>
      <c r="G115" s="520"/>
      <c r="H115" s="8" t="s">
        <v>211</v>
      </c>
      <c r="I115" s="8" t="s">
        <v>266</v>
      </c>
      <c r="J115" s="8" t="s">
        <v>231</v>
      </c>
      <c r="K115" s="516" t="s">
        <v>241</v>
      </c>
      <c r="L115" s="527">
        <v>15000</v>
      </c>
      <c r="M115" s="527">
        <v>6266</v>
      </c>
      <c r="N115" s="527">
        <f>L115+M115</f>
        <v>21266</v>
      </c>
      <c r="O115" s="40" t="s">
        <v>173</v>
      </c>
      <c r="P115" s="15"/>
    </row>
    <row r="116" spans="1:15" ht="54" customHeight="1">
      <c r="A116" s="5"/>
      <c r="B116" s="1037"/>
      <c r="C116" s="988" t="s">
        <v>394</v>
      </c>
      <c r="D116" s="621"/>
      <c r="E116" s="621"/>
      <c r="F116" s="621" t="s">
        <v>222</v>
      </c>
      <c r="G116" s="621"/>
      <c r="H116" s="30" t="s">
        <v>211</v>
      </c>
      <c r="I116" s="30"/>
      <c r="J116" s="30" t="s">
        <v>231</v>
      </c>
      <c r="K116" s="1031"/>
      <c r="L116" s="1032"/>
      <c r="M116" s="1032"/>
      <c r="N116" s="1032"/>
      <c r="O116" s="1033" t="s">
        <v>240</v>
      </c>
    </row>
    <row r="117" spans="1:15" ht="60.75" customHeight="1">
      <c r="A117" s="13"/>
      <c r="B117" s="14"/>
      <c r="C117" s="604" t="s">
        <v>395</v>
      </c>
      <c r="D117" s="520"/>
      <c r="E117" s="520"/>
      <c r="F117" s="520"/>
      <c r="G117" s="520" t="s">
        <v>222</v>
      </c>
      <c r="H117" s="8" t="s">
        <v>211</v>
      </c>
      <c r="I117" s="8"/>
      <c r="J117" s="8" t="s">
        <v>231</v>
      </c>
      <c r="K117" s="19"/>
      <c r="L117" s="34"/>
      <c r="M117" s="34"/>
      <c r="N117" s="34"/>
      <c r="O117" s="518" t="s">
        <v>240</v>
      </c>
    </row>
    <row r="118" spans="1:15" ht="139.5" customHeight="1">
      <c r="A118" s="1294" t="s">
        <v>415</v>
      </c>
      <c r="B118" s="1316"/>
      <c r="C118" s="1316"/>
      <c r="D118" s="1316"/>
      <c r="E118" s="1316"/>
      <c r="F118" s="1316"/>
      <c r="G118" s="1316"/>
      <c r="H118" s="1316"/>
      <c r="I118" s="1316"/>
      <c r="J118" s="1316"/>
      <c r="K118" s="1316"/>
      <c r="L118" s="1316"/>
      <c r="M118" s="1316"/>
      <c r="N118" s="1316"/>
      <c r="O118" s="1317"/>
    </row>
    <row r="119" spans="1:16" s="18" customFormat="1" ht="102" customHeight="1">
      <c r="A119" s="382"/>
      <c r="B119" s="376" t="s">
        <v>226</v>
      </c>
      <c r="C119" s="528" t="s">
        <v>396</v>
      </c>
      <c r="D119" s="520"/>
      <c r="E119" s="520" t="s">
        <v>222</v>
      </c>
      <c r="F119" s="520" t="s">
        <v>222</v>
      </c>
      <c r="G119" s="520" t="s">
        <v>222</v>
      </c>
      <c r="H119" s="8" t="s">
        <v>227</v>
      </c>
      <c r="I119" s="8" t="s">
        <v>267</v>
      </c>
      <c r="J119" s="8" t="s">
        <v>226</v>
      </c>
      <c r="K119" s="8" t="s">
        <v>241</v>
      </c>
      <c r="L119" s="16">
        <v>19000</v>
      </c>
      <c r="M119" s="16">
        <v>15000</v>
      </c>
      <c r="N119" s="16">
        <f>SUM(L119:M119)</f>
        <v>34000</v>
      </c>
      <c r="O119" s="77" t="s">
        <v>173</v>
      </c>
      <c r="P119" s="35"/>
    </row>
    <row r="120" spans="1:15" ht="51.75" customHeight="1">
      <c r="A120" s="6"/>
      <c r="B120" s="7"/>
      <c r="C120" s="604" t="s">
        <v>345</v>
      </c>
      <c r="D120" s="520"/>
      <c r="E120" s="520" t="s">
        <v>222</v>
      </c>
      <c r="F120" s="520" t="s">
        <v>222</v>
      </c>
      <c r="G120" s="520"/>
      <c r="H120" s="17"/>
      <c r="I120" s="8" t="s">
        <v>268</v>
      </c>
      <c r="J120" s="8" t="s">
        <v>226</v>
      </c>
      <c r="K120" s="12"/>
      <c r="L120" s="32">
        <v>5000</v>
      </c>
      <c r="M120" s="32">
        <v>15000</v>
      </c>
      <c r="N120" s="32">
        <f>SUM(L120:M120)</f>
        <v>20000</v>
      </c>
      <c r="O120" s="76" t="s">
        <v>237</v>
      </c>
    </row>
    <row r="121" spans="1:19" ht="34.5" customHeight="1">
      <c r="A121" s="6"/>
      <c r="B121" s="7"/>
      <c r="C121" s="604" t="s">
        <v>346</v>
      </c>
      <c r="D121" s="520"/>
      <c r="E121" s="520"/>
      <c r="F121" s="520" t="s">
        <v>222</v>
      </c>
      <c r="G121" s="520" t="s">
        <v>222</v>
      </c>
      <c r="H121" s="17"/>
      <c r="I121" s="8" t="s">
        <v>268</v>
      </c>
      <c r="J121" s="8" t="s">
        <v>226</v>
      </c>
      <c r="K121" s="12"/>
      <c r="L121" s="32">
        <v>9000</v>
      </c>
      <c r="M121" s="32">
        <v>0</v>
      </c>
      <c r="N121" s="32">
        <f>SUM(L121:M121)</f>
        <v>9000</v>
      </c>
      <c r="O121" s="76" t="s">
        <v>237</v>
      </c>
      <c r="P121" s="15"/>
      <c r="Q121" s="18"/>
      <c r="R121" s="18"/>
      <c r="S121" s="18"/>
    </row>
    <row r="122" spans="1:19" ht="48.75" customHeight="1">
      <c r="A122" s="6"/>
      <c r="B122" s="14"/>
      <c r="C122" s="604" t="s">
        <v>347</v>
      </c>
      <c r="D122" s="520"/>
      <c r="E122" s="520"/>
      <c r="F122" s="520"/>
      <c r="G122" s="520" t="s">
        <v>222</v>
      </c>
      <c r="H122" s="17"/>
      <c r="I122" s="8" t="s">
        <v>268</v>
      </c>
      <c r="J122" s="8" t="s">
        <v>226</v>
      </c>
      <c r="K122" s="12"/>
      <c r="L122" s="32">
        <v>5000</v>
      </c>
      <c r="M122" s="32">
        <v>0</v>
      </c>
      <c r="N122" s="32">
        <f>SUM(L122:M122)</f>
        <v>5000</v>
      </c>
      <c r="O122" s="953" t="s">
        <v>237</v>
      </c>
      <c r="P122" s="15"/>
      <c r="Q122" s="18"/>
      <c r="R122" s="18"/>
      <c r="S122" s="18"/>
    </row>
    <row r="123" spans="1:16" s="18" customFormat="1" ht="146.25" customHeight="1">
      <c r="A123" s="382"/>
      <c r="B123" s="376" t="s">
        <v>230</v>
      </c>
      <c r="C123" s="528" t="s">
        <v>397</v>
      </c>
      <c r="D123" s="520"/>
      <c r="E123" s="520"/>
      <c r="F123" s="520" t="s">
        <v>222</v>
      </c>
      <c r="G123" s="520"/>
      <c r="H123" s="8" t="s">
        <v>211</v>
      </c>
      <c r="I123" s="8" t="s">
        <v>410</v>
      </c>
      <c r="J123" s="8" t="s">
        <v>230</v>
      </c>
      <c r="K123" s="8" t="s">
        <v>235</v>
      </c>
      <c r="L123" s="16">
        <v>6542</v>
      </c>
      <c r="M123" s="16">
        <v>2805</v>
      </c>
      <c r="N123" s="16">
        <f>SUM(L123:M123)</f>
        <v>9347</v>
      </c>
      <c r="O123" s="77" t="s">
        <v>173</v>
      </c>
      <c r="P123" s="35"/>
    </row>
    <row r="124" spans="1:19" ht="67.5" customHeight="1">
      <c r="A124" s="6"/>
      <c r="B124" s="7"/>
      <c r="C124" s="925" t="s">
        <v>398</v>
      </c>
      <c r="D124" s="367"/>
      <c r="E124" s="367"/>
      <c r="F124" s="367" t="s">
        <v>222</v>
      </c>
      <c r="G124" s="367"/>
      <c r="H124" s="9" t="s">
        <v>211</v>
      </c>
      <c r="I124" s="8" t="s">
        <v>410</v>
      </c>
      <c r="J124" s="9" t="s">
        <v>230</v>
      </c>
      <c r="K124" s="9"/>
      <c r="L124" s="11"/>
      <c r="M124" s="11"/>
      <c r="N124" s="11"/>
      <c r="O124" s="76" t="s">
        <v>237</v>
      </c>
      <c r="P124" s="15"/>
      <c r="Q124" s="18"/>
      <c r="R124" s="18"/>
      <c r="S124" s="18"/>
    </row>
    <row r="125" spans="1:15" ht="46.5" customHeight="1">
      <c r="A125" s="6"/>
      <c r="B125" s="7"/>
      <c r="C125" s="959" t="s">
        <v>399</v>
      </c>
      <c r="D125" s="367"/>
      <c r="E125" s="367"/>
      <c r="F125" s="367"/>
      <c r="G125" s="367" t="s">
        <v>222</v>
      </c>
      <c r="H125" s="9" t="s">
        <v>211</v>
      </c>
      <c r="I125" s="8" t="s">
        <v>410</v>
      </c>
      <c r="J125" s="9" t="s">
        <v>230</v>
      </c>
      <c r="K125" s="9"/>
      <c r="L125" s="11"/>
      <c r="M125" s="11"/>
      <c r="N125" s="11"/>
      <c r="O125" s="76" t="s">
        <v>237</v>
      </c>
    </row>
    <row r="126" spans="1:15" ht="50.25" customHeight="1" thickBot="1">
      <c r="A126" s="557"/>
      <c r="B126" s="558"/>
      <c r="C126" s="966" t="s">
        <v>411</v>
      </c>
      <c r="D126" s="967"/>
      <c r="E126" s="967"/>
      <c r="F126" s="967"/>
      <c r="G126" s="968" t="s">
        <v>222</v>
      </c>
      <c r="H126" s="969" t="s">
        <v>211</v>
      </c>
      <c r="I126" s="970" t="s">
        <v>410</v>
      </c>
      <c r="J126" s="969" t="s">
        <v>230</v>
      </c>
      <c r="K126" s="969"/>
      <c r="L126" s="971"/>
      <c r="M126" s="971"/>
      <c r="N126" s="971"/>
      <c r="O126" s="972" t="s">
        <v>237</v>
      </c>
    </row>
    <row r="127" spans="1:15" s="55" customFormat="1" ht="26.25" customHeight="1">
      <c r="A127" s="1040"/>
      <c r="B127" s="559"/>
      <c r="C127" s="549" t="s">
        <v>205</v>
      </c>
      <c r="D127" s="613"/>
      <c r="E127" s="613"/>
      <c r="F127" s="550"/>
      <c r="G127" s="613"/>
      <c r="H127" s="560"/>
      <c r="I127" s="560"/>
      <c r="J127" s="560"/>
      <c r="K127" s="561"/>
      <c r="L127" s="562">
        <f>SUM(L128:L138)</f>
        <v>27175</v>
      </c>
      <c r="M127" s="562">
        <f>SUM(M128:M138)</f>
        <v>58909</v>
      </c>
      <c r="N127" s="562">
        <f>SUM(L127:M127)</f>
        <v>86084</v>
      </c>
      <c r="O127" s="1041"/>
    </row>
    <row r="128" spans="1:15" s="41" customFormat="1" ht="66" customHeight="1">
      <c r="A128" s="42"/>
      <c r="B128" s="1038" t="s">
        <v>231</v>
      </c>
      <c r="C128" s="531" t="s">
        <v>7</v>
      </c>
      <c r="D128" s="621"/>
      <c r="E128" s="621"/>
      <c r="F128" s="241"/>
      <c r="G128" s="621"/>
      <c r="H128" s="190" t="s">
        <v>211</v>
      </c>
      <c r="I128" s="190" t="s">
        <v>211</v>
      </c>
      <c r="J128" s="532" t="s">
        <v>231</v>
      </c>
      <c r="K128" s="30" t="s">
        <v>186</v>
      </c>
      <c r="L128" s="136">
        <v>4000</v>
      </c>
      <c r="M128" s="136">
        <v>13890</v>
      </c>
      <c r="N128" s="136">
        <f>SUM(L128:M128)</f>
        <v>17890</v>
      </c>
      <c r="O128" s="533" t="s">
        <v>82</v>
      </c>
    </row>
    <row r="129" spans="1:15" s="41" customFormat="1" ht="39.75" customHeight="1">
      <c r="A129" s="37"/>
      <c r="B129" s="517" t="s">
        <v>400</v>
      </c>
      <c r="C129" s="8" t="s">
        <v>206</v>
      </c>
      <c r="D129" s="520"/>
      <c r="E129" s="520"/>
      <c r="F129" s="51"/>
      <c r="G129" s="520"/>
      <c r="H129" s="38"/>
      <c r="I129" s="38"/>
      <c r="J129" s="38"/>
      <c r="K129" s="8"/>
      <c r="L129" s="54"/>
      <c r="M129" s="54"/>
      <c r="N129" s="54"/>
      <c r="O129" s="40"/>
    </row>
    <row r="130" spans="1:15" s="1" customFormat="1" ht="75" customHeight="1">
      <c r="A130" s="50"/>
      <c r="B130" s="534"/>
      <c r="C130" s="916" t="s">
        <v>412</v>
      </c>
      <c r="D130" s="241"/>
      <c r="E130" s="241" t="s">
        <v>222</v>
      </c>
      <c r="F130" s="241" t="s">
        <v>222</v>
      </c>
      <c r="G130" s="241" t="s">
        <v>222</v>
      </c>
      <c r="H130" s="190" t="s">
        <v>211</v>
      </c>
      <c r="I130" s="136" t="s">
        <v>211</v>
      </c>
      <c r="J130" s="1028" t="s">
        <v>231</v>
      </c>
      <c r="K130" s="916" t="s">
        <v>207</v>
      </c>
      <c r="L130" s="1028">
        <v>17325</v>
      </c>
      <c r="M130" s="1028">
        <v>0</v>
      </c>
      <c r="N130" s="136">
        <f aca="true" t="shared" si="1" ref="N130:N135">SUM(L130:M130)</f>
        <v>17325</v>
      </c>
      <c r="O130" s="533" t="s">
        <v>192</v>
      </c>
    </row>
    <row r="131" spans="1:15" s="1" customFormat="1" ht="36" customHeight="1">
      <c r="A131" s="50"/>
      <c r="B131" s="534"/>
      <c r="C131" s="17" t="s">
        <v>52</v>
      </c>
      <c r="D131" s="51"/>
      <c r="E131" s="51" t="s">
        <v>222</v>
      </c>
      <c r="F131" s="51" t="s">
        <v>222</v>
      </c>
      <c r="G131" s="51" t="s">
        <v>222</v>
      </c>
      <c r="H131" s="43" t="s">
        <v>211</v>
      </c>
      <c r="I131" s="978" t="s">
        <v>211</v>
      </c>
      <c r="J131" s="32" t="s">
        <v>231</v>
      </c>
      <c r="K131" s="17" t="s">
        <v>208</v>
      </c>
      <c r="L131" s="32">
        <v>0</v>
      </c>
      <c r="M131" s="32">
        <v>39682</v>
      </c>
      <c r="N131" s="54">
        <f t="shared" si="1"/>
        <v>39682</v>
      </c>
      <c r="O131" s="980" t="s">
        <v>194</v>
      </c>
    </row>
    <row r="132" spans="1:15" s="1" customFormat="1" ht="57" customHeight="1">
      <c r="A132" s="50"/>
      <c r="B132" s="534"/>
      <c r="C132" s="17" t="s">
        <v>269</v>
      </c>
      <c r="D132" s="51"/>
      <c r="E132" s="51" t="s">
        <v>222</v>
      </c>
      <c r="F132" s="51" t="s">
        <v>222</v>
      </c>
      <c r="G132" s="51" t="s">
        <v>222</v>
      </c>
      <c r="H132" s="43" t="s">
        <v>191</v>
      </c>
      <c r="I132" s="43" t="s">
        <v>211</v>
      </c>
      <c r="J132" s="84" t="s">
        <v>231</v>
      </c>
      <c r="K132" s="17" t="s">
        <v>193</v>
      </c>
      <c r="L132" s="32">
        <v>2000</v>
      </c>
      <c r="M132" s="32">
        <v>0</v>
      </c>
      <c r="N132" s="414">
        <f t="shared" si="1"/>
        <v>2000</v>
      </c>
      <c r="O132" s="957" t="s">
        <v>251</v>
      </c>
    </row>
    <row r="133" spans="1:15" s="41" customFormat="1" ht="42.75" customHeight="1">
      <c r="A133" s="42"/>
      <c r="B133" s="534" t="s">
        <v>401</v>
      </c>
      <c r="C133" s="8" t="s">
        <v>270</v>
      </c>
      <c r="D133" s="51"/>
      <c r="E133" s="51" t="s">
        <v>222</v>
      </c>
      <c r="F133" s="51" t="s">
        <v>222</v>
      </c>
      <c r="G133" s="51" t="s">
        <v>222</v>
      </c>
      <c r="H133" s="43" t="s">
        <v>191</v>
      </c>
      <c r="I133" s="38"/>
      <c r="J133" s="84" t="s">
        <v>231</v>
      </c>
      <c r="K133" s="8" t="s">
        <v>271</v>
      </c>
      <c r="L133" s="413">
        <v>0</v>
      </c>
      <c r="M133" s="32">
        <v>1000</v>
      </c>
      <c r="N133" s="414">
        <f t="shared" si="1"/>
        <v>1000</v>
      </c>
      <c r="O133" s="77" t="s">
        <v>195</v>
      </c>
    </row>
    <row r="134" spans="1:16" s="41" customFormat="1" ht="66.75" customHeight="1">
      <c r="A134" s="42"/>
      <c r="B134" s="534" t="s">
        <v>402</v>
      </c>
      <c r="C134" s="9" t="s">
        <v>196</v>
      </c>
      <c r="D134" s="51"/>
      <c r="E134" s="51" t="s">
        <v>222</v>
      </c>
      <c r="F134" s="51" t="s">
        <v>222</v>
      </c>
      <c r="G134" s="51" t="s">
        <v>222</v>
      </c>
      <c r="H134" s="43" t="s">
        <v>191</v>
      </c>
      <c r="I134" s="43" t="s">
        <v>191</v>
      </c>
      <c r="J134" s="52" t="s">
        <v>197</v>
      </c>
      <c r="K134" s="53" t="s">
        <v>272</v>
      </c>
      <c r="L134" s="54">
        <v>2000</v>
      </c>
      <c r="M134" s="54">
        <v>1140</v>
      </c>
      <c r="N134" s="54">
        <f t="shared" si="1"/>
        <v>3140</v>
      </c>
      <c r="O134" s="40" t="s">
        <v>198</v>
      </c>
      <c r="P134" s="55"/>
    </row>
    <row r="135" spans="1:15" s="41" customFormat="1" ht="59.25" customHeight="1">
      <c r="A135" s="42"/>
      <c r="B135" s="534" t="s">
        <v>403</v>
      </c>
      <c r="C135" s="9" t="s">
        <v>199</v>
      </c>
      <c r="D135" s="20"/>
      <c r="E135" s="20"/>
      <c r="F135" s="20"/>
      <c r="G135" s="20"/>
      <c r="H135" s="43" t="s">
        <v>211</v>
      </c>
      <c r="I135" s="95" t="s">
        <v>211</v>
      </c>
      <c r="J135" s="95" t="s">
        <v>231</v>
      </c>
      <c r="K135" s="53" t="s">
        <v>200</v>
      </c>
      <c r="L135" s="368">
        <v>1850</v>
      </c>
      <c r="M135" s="368">
        <v>3197</v>
      </c>
      <c r="N135" s="54">
        <f t="shared" si="1"/>
        <v>5047</v>
      </c>
      <c r="O135" s="40" t="s">
        <v>201</v>
      </c>
    </row>
    <row r="136" spans="1:15" s="1" customFormat="1" ht="24.75" customHeight="1">
      <c r="A136" s="50"/>
      <c r="B136" s="534"/>
      <c r="C136" s="10" t="s">
        <v>348</v>
      </c>
      <c r="D136" s="51"/>
      <c r="E136" s="51" t="s">
        <v>222</v>
      </c>
      <c r="F136" s="51" t="s">
        <v>222</v>
      </c>
      <c r="G136" s="51" t="s">
        <v>222</v>
      </c>
      <c r="H136" s="95"/>
      <c r="I136" s="95"/>
      <c r="J136" s="94"/>
      <c r="K136" s="368"/>
      <c r="L136" s="12"/>
      <c r="M136" s="12"/>
      <c r="N136" s="979"/>
      <c r="O136" s="963"/>
    </row>
    <row r="137" spans="1:15" s="1" customFormat="1" ht="47.25" customHeight="1">
      <c r="A137" s="50"/>
      <c r="B137" s="534"/>
      <c r="C137" s="10" t="s">
        <v>349</v>
      </c>
      <c r="D137" s="51"/>
      <c r="E137" s="51" t="s">
        <v>222</v>
      </c>
      <c r="F137" s="51" t="s">
        <v>222</v>
      </c>
      <c r="G137" s="51" t="s">
        <v>222</v>
      </c>
      <c r="H137" s="95"/>
      <c r="I137" s="95"/>
      <c r="J137" s="94"/>
      <c r="K137" s="368"/>
      <c r="L137" s="368"/>
      <c r="M137" s="368"/>
      <c r="N137" s="979"/>
      <c r="O137" s="963"/>
    </row>
    <row r="138" spans="1:15" s="1" customFormat="1" ht="28.5" customHeight="1" thickBot="1">
      <c r="A138" s="50"/>
      <c r="B138" s="534"/>
      <c r="C138" s="21" t="s">
        <v>350</v>
      </c>
      <c r="D138" s="973"/>
      <c r="E138" s="973"/>
      <c r="F138" s="973"/>
      <c r="G138" s="973"/>
      <c r="H138" s="974"/>
      <c r="I138" s="974"/>
      <c r="J138" s="975"/>
      <c r="K138" s="976"/>
      <c r="L138" s="976"/>
      <c r="M138" s="976"/>
      <c r="N138" s="977"/>
      <c r="O138" s="981"/>
    </row>
    <row r="139" spans="1:16" s="706" customFormat="1" ht="33.75" customHeight="1">
      <c r="A139" s="770"/>
      <c r="B139" s="771"/>
      <c r="C139" s="699" t="s">
        <v>281</v>
      </c>
      <c r="D139" s="700" t="s">
        <v>150</v>
      </c>
      <c r="E139" s="700"/>
      <c r="F139" s="700"/>
      <c r="G139" s="700"/>
      <c r="H139" s="701"/>
      <c r="I139" s="701"/>
      <c r="J139" s="701"/>
      <c r="K139" s="702"/>
      <c r="L139" s="703">
        <f>L11+L19+L23+L29+L35+L40+L45+L48+L51+L54+L59+L62+L65+L68+L72+L75+L80+L84+L89+L95+L100+L105+L109+L114+L115+L119+L123+L127</f>
        <v>377061</v>
      </c>
      <c r="M139" s="703">
        <f>M11+M19+M23+M29+M35+M40+M45+M48+M51+M54+M59+M62+M65+M68+M72+M75+M80+M84+M89+M95+M100+M105+M109+M114+M115+M119+M123+M127</f>
        <v>571320</v>
      </c>
      <c r="N139" s="703">
        <f>L139+M139</f>
        <v>948381</v>
      </c>
      <c r="O139" s="704"/>
      <c r="P139" s="705"/>
    </row>
    <row r="140" spans="1:17" s="715" customFormat="1" ht="39" customHeight="1">
      <c r="A140" s="772"/>
      <c r="B140" s="773"/>
      <c r="C140" s="707" t="s">
        <v>282</v>
      </c>
      <c r="D140" s="708"/>
      <c r="E140" s="708"/>
      <c r="F140" s="708"/>
      <c r="G140" s="708"/>
      <c r="H140" s="709"/>
      <c r="I140" s="710"/>
      <c r="J140" s="711"/>
      <c r="K140" s="712"/>
      <c r="L140" s="713">
        <f>L139*7%</f>
        <v>26394.270000000004</v>
      </c>
      <c r="M140" s="713">
        <f>M139*7%</f>
        <v>39992.4</v>
      </c>
      <c r="N140" s="713">
        <f>N139*7%</f>
        <v>66386.67000000001</v>
      </c>
      <c r="O140" s="714"/>
      <c r="Q140" s="716"/>
    </row>
    <row r="141" spans="1:17" s="715" customFormat="1" ht="39" customHeight="1" thickBot="1">
      <c r="A141" s="774"/>
      <c r="B141" s="775"/>
      <c r="C141" s="717" t="s">
        <v>283</v>
      </c>
      <c r="D141" s="718"/>
      <c r="E141" s="718"/>
      <c r="F141" s="718"/>
      <c r="G141" s="718"/>
      <c r="H141" s="719"/>
      <c r="I141" s="719"/>
      <c r="J141" s="719"/>
      <c r="K141" s="720"/>
      <c r="L141" s="720">
        <f>L139+L140</f>
        <v>403455.27</v>
      </c>
      <c r="M141" s="721">
        <f>M139+M140</f>
        <v>611312.4</v>
      </c>
      <c r="N141" s="722">
        <f>L141+M141</f>
        <v>1014767.67</v>
      </c>
      <c r="O141" s="723"/>
      <c r="P141" s="724"/>
      <c r="Q141" s="724"/>
    </row>
    <row r="142" spans="1:15" s="614" customFormat="1" ht="42.75" customHeight="1">
      <c r="A142" s="616"/>
      <c r="B142" s="642"/>
      <c r="C142" s="643"/>
      <c r="D142" s="644"/>
      <c r="E142" s="644"/>
      <c r="F142" s="644"/>
      <c r="G142" s="644"/>
      <c r="H142" s="645"/>
      <c r="I142" s="645"/>
      <c r="J142" s="645"/>
      <c r="K142" s="646"/>
      <c r="L142" s="1304" t="s">
        <v>21</v>
      </c>
      <c r="M142" s="1304"/>
      <c r="N142" s="1305" t="s">
        <v>22</v>
      </c>
      <c r="O142" s="1305" t="s">
        <v>16</v>
      </c>
    </row>
    <row r="143" spans="1:15" s="614" customFormat="1" ht="51.75" customHeight="1" thickBot="1">
      <c r="A143" s="647"/>
      <c r="B143" s="648"/>
      <c r="C143" s="649"/>
      <c r="D143" s="650"/>
      <c r="E143" s="650"/>
      <c r="F143" s="650"/>
      <c r="G143" s="650"/>
      <c r="H143" s="651"/>
      <c r="I143" s="651"/>
      <c r="J143" s="651"/>
      <c r="K143" s="652"/>
      <c r="L143" s="653" t="s">
        <v>15</v>
      </c>
      <c r="M143" s="653" t="s">
        <v>234</v>
      </c>
      <c r="N143" s="1306"/>
      <c r="O143" s="1306"/>
    </row>
    <row r="144" spans="1:17" s="41" customFormat="1" ht="45" customHeight="1">
      <c r="A144" s="757"/>
      <c r="B144" s="776"/>
      <c r="C144" s="497" t="s">
        <v>286</v>
      </c>
      <c r="D144" s="580"/>
      <c r="E144" s="580"/>
      <c r="F144" s="580"/>
      <c r="G144" s="580"/>
      <c r="H144" s="581"/>
      <c r="I144" s="581"/>
      <c r="J144" s="581"/>
      <c r="K144" s="582"/>
      <c r="L144" s="499"/>
      <c r="M144" s="656">
        <f>M11+M23+M51+M80+M84+M89</f>
        <v>155894</v>
      </c>
      <c r="N144" s="681">
        <f>SUM(L144:M144)*7%</f>
        <v>10912.580000000002</v>
      </c>
      <c r="O144" s="657">
        <f>SUM(L144:N144)</f>
        <v>166806.58000000002</v>
      </c>
      <c r="P144" s="406"/>
      <c r="Q144" s="70"/>
    </row>
    <row r="145" spans="1:17" s="41" customFormat="1" ht="45" customHeight="1">
      <c r="A145" s="638"/>
      <c r="B145" s="763"/>
      <c r="C145" s="387" t="s">
        <v>287</v>
      </c>
      <c r="D145" s="389"/>
      <c r="E145" s="389"/>
      <c r="F145" s="389"/>
      <c r="G145" s="389"/>
      <c r="H145" s="390"/>
      <c r="I145" s="391"/>
      <c r="J145" s="392"/>
      <c r="K145" s="393"/>
      <c r="L145" s="607"/>
      <c r="M145" s="388">
        <f>M35+M119</f>
        <v>55000</v>
      </c>
      <c r="N145" s="678">
        <f aca="true" t="shared" si="2" ref="N145:N154">SUM(L145:M145)*7%</f>
        <v>3850.0000000000005</v>
      </c>
      <c r="O145" s="658">
        <f aca="true" t="shared" si="3" ref="O145:O154">SUM(L145:N145)</f>
        <v>58850</v>
      </c>
      <c r="P145" s="406"/>
      <c r="Q145" s="70"/>
    </row>
    <row r="146" spans="1:17" s="41" customFormat="1" ht="45" customHeight="1">
      <c r="A146" s="638"/>
      <c r="B146" s="763"/>
      <c r="C146" s="387" t="s">
        <v>288</v>
      </c>
      <c r="D146" s="389"/>
      <c r="E146" s="389"/>
      <c r="F146" s="679"/>
      <c r="G146" s="389"/>
      <c r="H146" s="390"/>
      <c r="I146" s="390"/>
      <c r="J146" s="390"/>
      <c r="K146" s="393"/>
      <c r="L146" s="393"/>
      <c r="M146" s="393">
        <f>M54+M59+M62+M65+M100+M109</f>
        <v>98963</v>
      </c>
      <c r="N146" s="678">
        <f t="shared" si="2"/>
        <v>6927.410000000001</v>
      </c>
      <c r="O146" s="658">
        <f t="shared" si="3"/>
        <v>105890.41</v>
      </c>
      <c r="P146" s="406"/>
      <c r="Q146" s="70"/>
    </row>
    <row r="147" spans="1:17" s="41" customFormat="1" ht="45" customHeight="1">
      <c r="A147" s="638"/>
      <c r="B147" s="763"/>
      <c r="C147" s="387" t="s">
        <v>290</v>
      </c>
      <c r="D147" s="389"/>
      <c r="E147" s="389"/>
      <c r="F147" s="389"/>
      <c r="G147" s="389"/>
      <c r="H147" s="390"/>
      <c r="I147" s="390"/>
      <c r="J147" s="390"/>
      <c r="K147" s="393"/>
      <c r="L147" s="678"/>
      <c r="M147" s="388">
        <f>M68+M72+M75</f>
        <v>68140</v>
      </c>
      <c r="N147" s="678">
        <f t="shared" si="2"/>
        <v>4769.8</v>
      </c>
      <c r="O147" s="658">
        <f t="shared" si="3"/>
        <v>72909.8</v>
      </c>
      <c r="P147" s="406"/>
      <c r="Q147" s="70"/>
    </row>
    <row r="148" spans="1:17" s="41" customFormat="1" ht="45" customHeight="1">
      <c r="A148" s="638"/>
      <c r="B148" s="763"/>
      <c r="C148" s="991" t="s">
        <v>301</v>
      </c>
      <c r="D148" s="992"/>
      <c r="E148" s="992"/>
      <c r="F148" s="992"/>
      <c r="G148" s="992"/>
      <c r="H148" s="993"/>
      <c r="I148" s="993"/>
      <c r="J148" s="993"/>
      <c r="K148" s="994"/>
      <c r="L148" s="995"/>
      <c r="M148" s="996">
        <f>M48</f>
        <v>2799</v>
      </c>
      <c r="N148" s="995">
        <f t="shared" si="2"/>
        <v>195.93</v>
      </c>
      <c r="O148" s="997">
        <f t="shared" si="3"/>
        <v>2994.93</v>
      </c>
      <c r="P148" s="406"/>
      <c r="Q148" s="70"/>
    </row>
    <row r="149" spans="1:17" s="41" customFormat="1" ht="45" customHeight="1">
      <c r="A149" s="638"/>
      <c r="B149" s="763"/>
      <c r="C149" s="387" t="s">
        <v>289</v>
      </c>
      <c r="D149" s="389"/>
      <c r="E149" s="389"/>
      <c r="F149" s="389"/>
      <c r="G149" s="389"/>
      <c r="H149" s="390"/>
      <c r="I149" s="391"/>
      <c r="J149" s="392"/>
      <c r="K149" s="393"/>
      <c r="L149" s="607"/>
      <c r="M149" s="388">
        <f>M95+M105</f>
        <v>103313</v>
      </c>
      <c r="N149" s="678">
        <f t="shared" si="2"/>
        <v>7231.910000000001</v>
      </c>
      <c r="O149" s="658">
        <f t="shared" si="3"/>
        <v>110544.91</v>
      </c>
      <c r="P149" s="406"/>
      <c r="Q149" s="70"/>
    </row>
    <row r="150" spans="1:17" s="41" customFormat="1" ht="45" customHeight="1">
      <c r="A150" s="998"/>
      <c r="B150" s="999"/>
      <c r="C150" s="387" t="s">
        <v>285</v>
      </c>
      <c r="D150" s="389"/>
      <c r="E150" s="389"/>
      <c r="F150" s="679"/>
      <c r="G150" s="389"/>
      <c r="H150" s="390"/>
      <c r="I150" s="390"/>
      <c r="J150" s="390"/>
      <c r="K150" s="393"/>
      <c r="L150" s="393"/>
      <c r="M150" s="393">
        <f>M123</f>
        <v>2805</v>
      </c>
      <c r="N150" s="678">
        <f t="shared" si="2"/>
        <v>196.35000000000002</v>
      </c>
      <c r="O150" s="658">
        <f t="shared" si="3"/>
        <v>3001.35</v>
      </c>
      <c r="P150" s="406"/>
      <c r="Q150" s="70"/>
    </row>
    <row r="151" spans="1:17" s="41" customFormat="1" ht="45" customHeight="1">
      <c r="A151" s="638"/>
      <c r="B151" s="763"/>
      <c r="C151" s="1000" t="s">
        <v>28</v>
      </c>
      <c r="D151" s="911"/>
      <c r="E151" s="911"/>
      <c r="F151" s="911"/>
      <c r="G151" s="911"/>
      <c r="H151" s="912"/>
      <c r="I151" s="1002"/>
      <c r="J151" s="1034"/>
      <c r="K151" s="913"/>
      <c r="L151" s="1035"/>
      <c r="M151" s="914">
        <f>M19+M29+M40+M45+M114+M115+M127</f>
        <v>84406</v>
      </c>
      <c r="N151" s="1035">
        <f t="shared" si="2"/>
        <v>5908.420000000001</v>
      </c>
      <c r="O151" s="1036">
        <f t="shared" si="3"/>
        <v>90314.42</v>
      </c>
      <c r="P151" s="406"/>
      <c r="Q151" s="70"/>
    </row>
    <row r="152" spans="1:17" s="41" customFormat="1" ht="61.5" customHeight="1">
      <c r="A152" s="638"/>
      <c r="B152" s="763"/>
      <c r="C152" s="640" t="s">
        <v>18</v>
      </c>
      <c r="D152" s="399"/>
      <c r="E152" s="399"/>
      <c r="F152" s="399"/>
      <c r="G152" s="399"/>
      <c r="H152" s="400"/>
      <c r="I152" s="680"/>
      <c r="J152" s="641"/>
      <c r="K152" s="402"/>
      <c r="L152" s="401">
        <f>L139</f>
        <v>377061</v>
      </c>
      <c r="M152" s="402"/>
      <c r="N152" s="403">
        <f t="shared" si="2"/>
        <v>26394.270000000004</v>
      </c>
      <c r="O152" s="683">
        <f t="shared" si="3"/>
        <v>403455.27</v>
      </c>
      <c r="P152" s="406"/>
      <c r="Q152" s="70"/>
    </row>
    <row r="153" spans="1:17" s="41" customFormat="1" ht="45" customHeight="1" thickBot="1">
      <c r="A153" s="638"/>
      <c r="B153" s="763"/>
      <c r="C153" s="661" t="s">
        <v>19</v>
      </c>
      <c r="D153" s="662"/>
      <c r="E153" s="662"/>
      <c r="F153" s="662"/>
      <c r="G153" s="662"/>
      <c r="H153" s="663"/>
      <c r="I153" s="684"/>
      <c r="J153" s="676"/>
      <c r="K153" s="664"/>
      <c r="L153" s="685">
        <f>SUM(L151:L152)</f>
        <v>377061</v>
      </c>
      <c r="M153" s="685">
        <f>SUM(M151:M152)</f>
        <v>84406</v>
      </c>
      <c r="N153" s="677">
        <f t="shared" si="2"/>
        <v>32302.690000000002</v>
      </c>
      <c r="O153" s="665">
        <f t="shared" si="3"/>
        <v>493769.69</v>
      </c>
      <c r="P153" s="406"/>
      <c r="Q153" s="70"/>
    </row>
    <row r="154" spans="1:17" s="41" customFormat="1" ht="45" customHeight="1" thickBot="1">
      <c r="A154" s="755"/>
      <c r="B154" s="777"/>
      <c r="C154" s="726" t="s">
        <v>20</v>
      </c>
      <c r="D154" s="617"/>
      <c r="E154" s="617"/>
      <c r="F154" s="617"/>
      <c r="G154" s="617"/>
      <c r="H154" s="618"/>
      <c r="I154" s="727"/>
      <c r="J154" s="725"/>
      <c r="K154" s="619"/>
      <c r="L154" s="728">
        <f>SUM(L144:L152)</f>
        <v>377061</v>
      </c>
      <c r="M154" s="728">
        <f>SUM(M144:M152)</f>
        <v>571320</v>
      </c>
      <c r="N154" s="729">
        <f t="shared" si="2"/>
        <v>66386.67000000001</v>
      </c>
      <c r="O154" s="730">
        <f t="shared" si="3"/>
        <v>1014767.67</v>
      </c>
      <c r="P154" s="406"/>
      <c r="Q154" s="70"/>
    </row>
    <row r="155" spans="1:19" ht="15" customHeight="1" thickTop="1">
      <c r="A155" s="71"/>
      <c r="B155" s="71"/>
      <c r="C155" s="71"/>
      <c r="D155" s="377"/>
      <c r="E155" s="377"/>
      <c r="F155" s="377"/>
      <c r="G155" s="377"/>
      <c r="H155" s="74"/>
      <c r="I155" s="71"/>
      <c r="J155" s="74"/>
      <c r="K155" s="74"/>
      <c r="L155" s="71"/>
      <c r="M155" s="71"/>
      <c r="N155" s="608">
        <f>SUM(N144:N154)</f>
        <v>165076.03000000003</v>
      </c>
      <c r="O155" s="608">
        <f>SUM(O144:O154)</f>
        <v>2523305.0300000003</v>
      </c>
      <c r="P155" s="72"/>
      <c r="Q155" s="71"/>
      <c r="R155" s="71"/>
      <c r="S155" s="71"/>
    </row>
    <row r="156" spans="1:19" ht="15">
      <c r="A156" s="71"/>
      <c r="B156" s="71"/>
      <c r="C156" s="71"/>
      <c r="D156" s="377"/>
      <c r="E156" s="377"/>
      <c r="F156" s="377"/>
      <c r="G156" s="377"/>
      <c r="H156" s="74"/>
      <c r="I156" s="71"/>
      <c r="J156" s="74"/>
      <c r="K156" s="74"/>
      <c r="L156" s="71"/>
      <c r="M156" s="71"/>
      <c r="N156" s="71"/>
      <c r="O156" s="71"/>
      <c r="P156" s="72"/>
      <c r="Q156" s="71"/>
      <c r="R156" s="71"/>
      <c r="S156" s="71"/>
    </row>
    <row r="157" spans="1:19" s="691" customFormat="1" ht="30" customHeight="1">
      <c r="A157" s="686"/>
      <c r="B157" s="1320" t="s">
        <v>291</v>
      </c>
      <c r="C157" s="1320"/>
      <c r="D157" s="687"/>
      <c r="E157" s="687"/>
      <c r="F157" s="687"/>
      <c r="G157" s="687"/>
      <c r="H157" s="688"/>
      <c r="I157" s="686"/>
      <c r="J157" s="688"/>
      <c r="K157" s="688"/>
      <c r="L157" s="689"/>
      <c r="M157" s="689"/>
      <c r="N157" s="689"/>
      <c r="O157" s="689"/>
      <c r="P157" s="690"/>
      <c r="Q157" s="686"/>
      <c r="R157" s="686"/>
      <c r="S157" s="686"/>
    </row>
    <row r="158" spans="1:19" s="691" customFormat="1" ht="16.5">
      <c r="A158" s="686"/>
      <c r="B158" s="1324" t="s">
        <v>292</v>
      </c>
      <c r="C158" s="1324"/>
      <c r="D158" s="687"/>
      <c r="E158" s="687"/>
      <c r="F158" s="687"/>
      <c r="G158" s="687"/>
      <c r="H158" s="688"/>
      <c r="I158" s="686"/>
      <c r="J158" s="688"/>
      <c r="K158" s="688"/>
      <c r="L158" s="692" t="s">
        <v>297</v>
      </c>
      <c r="M158" s="689"/>
      <c r="N158" s="693"/>
      <c r="P158" s="690"/>
      <c r="Q158" s="686"/>
      <c r="R158" s="686"/>
      <c r="S158" s="686"/>
    </row>
    <row r="159" spans="1:19" s="691" customFormat="1" ht="16.5">
      <c r="A159" s="686"/>
      <c r="B159" s="694"/>
      <c r="C159" s="694"/>
      <c r="D159" s="687"/>
      <c r="E159" s="687"/>
      <c r="F159" s="687"/>
      <c r="G159" s="687"/>
      <c r="H159" s="688"/>
      <c r="I159" s="686"/>
      <c r="J159" s="688"/>
      <c r="K159" s="688"/>
      <c r="N159" s="692"/>
      <c r="P159" s="690"/>
      <c r="Q159" s="686"/>
      <c r="R159" s="686"/>
      <c r="S159" s="686"/>
    </row>
    <row r="160" spans="2:16" s="691" customFormat="1" ht="16.5">
      <c r="B160" s="694"/>
      <c r="C160" s="694"/>
      <c r="D160" s="695"/>
      <c r="E160" s="695"/>
      <c r="F160" s="695"/>
      <c r="G160" s="695"/>
      <c r="H160" s="692"/>
      <c r="J160" s="692"/>
      <c r="K160" s="692"/>
      <c r="N160" s="692"/>
      <c r="P160" s="693"/>
    </row>
    <row r="161" spans="2:16" s="691" customFormat="1" ht="16.5">
      <c r="B161" s="694"/>
      <c r="C161" s="694"/>
      <c r="D161" s="695"/>
      <c r="E161" s="695"/>
      <c r="F161" s="695"/>
      <c r="G161" s="695"/>
      <c r="H161" s="692"/>
      <c r="J161" s="692"/>
      <c r="K161" s="692"/>
      <c r="N161" s="692"/>
      <c r="P161" s="693"/>
    </row>
    <row r="162" spans="2:16" s="691" customFormat="1" ht="30" customHeight="1">
      <c r="B162" s="1323" t="s">
        <v>293</v>
      </c>
      <c r="C162" s="1323"/>
      <c r="D162" s="695"/>
      <c r="E162" s="695"/>
      <c r="F162" s="695"/>
      <c r="G162" s="695"/>
      <c r="H162" s="692"/>
      <c r="J162" s="692"/>
      <c r="K162" s="692"/>
      <c r="L162" s="1321" t="s">
        <v>151</v>
      </c>
      <c r="M162" s="1321"/>
      <c r="N162" s="693"/>
      <c r="O162" s="696"/>
      <c r="P162" s="693"/>
    </row>
    <row r="163" spans="2:16" s="691" customFormat="1" ht="32.25" customHeight="1">
      <c r="B163" s="1323" t="s">
        <v>294</v>
      </c>
      <c r="C163" s="1323"/>
      <c r="D163" s="695"/>
      <c r="E163" s="695"/>
      <c r="F163" s="695"/>
      <c r="G163" s="695"/>
      <c r="H163" s="692"/>
      <c r="J163" s="692"/>
      <c r="K163" s="692"/>
      <c r="L163" s="1321" t="s">
        <v>539</v>
      </c>
      <c r="M163" s="1321"/>
      <c r="N163" s="1321"/>
      <c r="O163" s="1321"/>
      <c r="P163" s="693"/>
    </row>
    <row r="164" spans="2:16" s="691" customFormat="1" ht="22.5" customHeight="1">
      <c r="B164" s="1319" t="s">
        <v>295</v>
      </c>
      <c r="C164" s="1319"/>
      <c r="D164" s="695"/>
      <c r="E164" s="695"/>
      <c r="F164" s="695"/>
      <c r="G164" s="695"/>
      <c r="H164" s="692"/>
      <c r="J164" s="692"/>
      <c r="K164" s="692"/>
      <c r="L164" s="1322" t="s">
        <v>296</v>
      </c>
      <c r="M164" s="1322"/>
      <c r="N164" s="697"/>
      <c r="O164" s="697"/>
      <c r="P164" s="693"/>
    </row>
    <row r="165" ht="37.5" customHeight="1"/>
    <row r="166" ht="45.75" customHeight="1"/>
  </sheetData>
  <sheetProtection/>
  <mergeCells count="32">
    <mergeCell ref="B164:C164"/>
    <mergeCell ref="B157:C157"/>
    <mergeCell ref="L163:O163"/>
    <mergeCell ref="L164:M164"/>
    <mergeCell ref="L162:M162"/>
    <mergeCell ref="B163:C163"/>
    <mergeCell ref="B158:C158"/>
    <mergeCell ref="B162:C162"/>
    <mergeCell ref="L142:M142"/>
    <mergeCell ref="N142:N143"/>
    <mergeCell ref="O142:O143"/>
    <mergeCell ref="A2:H2"/>
    <mergeCell ref="M2:O2"/>
    <mergeCell ref="M3:O3"/>
    <mergeCell ref="C7:C8"/>
    <mergeCell ref="H7:J7"/>
    <mergeCell ref="N6:O6"/>
    <mergeCell ref="D7:G7"/>
    <mergeCell ref="A94:O94"/>
    <mergeCell ref="A22:O22"/>
    <mergeCell ref="A39:O39"/>
    <mergeCell ref="A79:O79"/>
    <mergeCell ref="A113:O113"/>
    <mergeCell ref="A118:O118"/>
    <mergeCell ref="L7:O7"/>
    <mergeCell ref="A5:H5"/>
    <mergeCell ref="A4:I4"/>
    <mergeCell ref="A3:I3"/>
    <mergeCell ref="A10:O10"/>
    <mergeCell ref="A7:A8"/>
    <mergeCell ref="B7:B8"/>
    <mergeCell ref="A6:M6"/>
  </mergeCells>
  <printOptions horizontalCentered="1"/>
  <pageMargins left="0" right="0" top="0.14" bottom="0.14" header="0.29" footer="0.31"/>
  <pageSetup fitToHeight="0" horizontalDpi="600" verticalDpi="600" orientation="landscape" paperSize="9" scale="55" r:id="rId3"/>
  <headerFooter alignWithMargins="0">
    <oddFooter>&amp;RAWP 2009 - MOLISA - Page &amp;P</oddFooter>
  </headerFooter>
  <legacyDrawing r:id="rId2"/>
</worksheet>
</file>

<file path=xl/worksheets/sheet3.xml><?xml version="1.0" encoding="utf-8"?>
<worksheet xmlns="http://schemas.openxmlformats.org/spreadsheetml/2006/main" xmlns:r="http://schemas.openxmlformats.org/officeDocument/2006/relationships">
  <dimension ref="A1:Q82"/>
  <sheetViews>
    <sheetView view="pageBreakPreview" zoomScale="60" zoomScaleNormal="60" zoomScalePageLayoutView="50" workbookViewId="0" topLeftCell="A1">
      <selection activeCell="A2" sqref="A2:F2"/>
    </sheetView>
  </sheetViews>
  <sheetFormatPr defaultColWidth="9.140625" defaultRowHeight="15" customHeight="1"/>
  <cols>
    <col min="1" max="1" width="15.57421875" style="1" customWidth="1"/>
    <col min="2" max="2" width="20.00390625" style="1" customWidth="1"/>
    <col min="3" max="3" width="53.140625" style="1" customWidth="1"/>
    <col min="4" max="4" width="11.7109375" style="1" customWidth="1"/>
    <col min="5" max="5" width="10.00390625" style="1" customWidth="1"/>
    <col min="6" max="6" width="12.28125" style="15" customWidth="1"/>
    <col min="7" max="7" width="9.28125" style="1" customWidth="1"/>
    <col min="8" max="8" width="18.7109375" style="1" customWidth="1"/>
    <col min="9" max="9" width="28.00390625" style="1" customWidth="1"/>
    <col min="10" max="10" width="15.57421875" style="15" customWidth="1"/>
    <col min="11" max="11" width="18.140625" style="15" customWidth="1"/>
    <col min="12" max="12" width="21.00390625" style="15" customWidth="1"/>
    <col min="13" max="13" width="23.57421875" style="15" customWidth="1"/>
    <col min="14" max="14" width="17.57421875" style="15" customWidth="1"/>
    <col min="15" max="15" width="17.28125" style="15" customWidth="1"/>
    <col min="16" max="16" width="22.57421875" style="1" customWidth="1"/>
    <col min="17" max="16384" width="9.140625" style="1" customWidth="1"/>
  </cols>
  <sheetData>
    <row r="1" spans="1:15" ht="20.25" customHeight="1">
      <c r="A1" s="1293" t="s">
        <v>141</v>
      </c>
      <c r="B1" s="1293"/>
      <c r="C1" s="1293"/>
      <c r="D1" s="1293"/>
      <c r="E1" s="1293"/>
      <c r="F1" s="1293"/>
      <c r="G1" s="1293"/>
      <c r="J1" s="1"/>
      <c r="K1" s="1"/>
      <c r="L1" s="1"/>
      <c r="M1" s="1307" t="s">
        <v>78</v>
      </c>
      <c r="N1" s="1307"/>
      <c r="O1" s="1307"/>
    </row>
    <row r="2" spans="1:15" ht="18" customHeight="1">
      <c r="A2" s="1293" t="s">
        <v>542</v>
      </c>
      <c r="B2" s="1293"/>
      <c r="C2" s="1293"/>
      <c r="D2" s="1293"/>
      <c r="E2" s="1293"/>
      <c r="F2" s="1293"/>
      <c r="J2" s="1"/>
      <c r="K2" s="1"/>
      <c r="L2" s="1"/>
      <c r="M2" s="1293"/>
      <c r="N2" s="1293"/>
      <c r="O2" s="1293"/>
    </row>
    <row r="3" spans="1:15" ht="18.75" customHeight="1">
      <c r="A3" s="1293" t="s">
        <v>11</v>
      </c>
      <c r="B3" s="1293"/>
      <c r="C3" s="1293"/>
      <c r="D3" s="1293"/>
      <c r="E3" s="1293"/>
      <c r="F3" s="1293"/>
      <c r="G3" s="41"/>
      <c r="J3" s="1"/>
      <c r="K3" s="1"/>
      <c r="L3" s="1"/>
      <c r="M3" s="41"/>
      <c r="N3" s="41"/>
      <c r="O3" s="41"/>
    </row>
    <row r="4" spans="1:15" ht="18.75" customHeight="1" thickBot="1">
      <c r="A4" s="1346" t="s">
        <v>351</v>
      </c>
      <c r="B4" s="1346"/>
      <c r="C4" s="1346"/>
      <c r="D4" s="1346"/>
      <c r="E4" s="1346"/>
      <c r="F4" s="1346"/>
      <c r="G4" s="1346"/>
      <c r="J4" s="1"/>
      <c r="K4" s="1"/>
      <c r="L4" s="1"/>
      <c r="M4" s="41"/>
      <c r="N4" s="41"/>
      <c r="O4" s="41"/>
    </row>
    <row r="5" spans="1:16" s="15" customFormat="1" ht="53.25" customHeight="1" thickTop="1">
      <c r="A5" s="1338" t="s">
        <v>83</v>
      </c>
      <c r="B5" s="1339"/>
      <c r="C5" s="1339"/>
      <c r="D5" s="1339"/>
      <c r="E5" s="1339"/>
      <c r="F5" s="1339"/>
      <c r="G5" s="1339"/>
      <c r="H5" s="1339"/>
      <c r="I5" s="1339"/>
      <c r="J5" s="1339"/>
      <c r="K5" s="1339"/>
      <c r="L5" s="1339"/>
      <c r="M5" s="733"/>
      <c r="N5" s="667"/>
      <c r="O5" s="734"/>
      <c r="P5" s="415"/>
    </row>
    <row r="6" spans="1:16" s="98" customFormat="1" ht="28.5" customHeight="1">
      <c r="A6" s="1340" t="s">
        <v>535</v>
      </c>
      <c r="B6" s="1341"/>
      <c r="C6" s="1341"/>
      <c r="D6" s="1341"/>
      <c r="E6" s="1341"/>
      <c r="F6" s="1341"/>
      <c r="G6" s="1341"/>
      <c r="H6" s="1341"/>
      <c r="I6" s="1341"/>
      <c r="J6" s="1341"/>
      <c r="K6" s="1341"/>
      <c r="L6" s="1341"/>
      <c r="M6" s="735"/>
      <c r="N6" s="736"/>
      <c r="O6" s="737"/>
      <c r="P6" s="416"/>
    </row>
    <row r="7" spans="1:16" s="303" customFormat="1" ht="42" customHeight="1">
      <c r="A7" s="1342" t="s">
        <v>252</v>
      </c>
      <c r="B7" s="1343" t="s">
        <v>253</v>
      </c>
      <c r="C7" s="1343" t="s">
        <v>142</v>
      </c>
      <c r="D7" s="1343" t="s">
        <v>143</v>
      </c>
      <c r="E7" s="1343"/>
      <c r="F7" s="1343"/>
      <c r="G7" s="1343"/>
      <c r="H7" s="1343" t="s">
        <v>144</v>
      </c>
      <c r="I7" s="1343"/>
      <c r="J7" s="1343"/>
      <c r="K7" s="1344" t="s">
        <v>145</v>
      </c>
      <c r="L7" s="1344"/>
      <c r="M7" s="1344"/>
      <c r="N7" s="1344"/>
      <c r="O7" s="1345"/>
      <c r="P7" s="417"/>
    </row>
    <row r="8" spans="1:16" s="15" customFormat="1" ht="67.5" customHeight="1">
      <c r="A8" s="1342"/>
      <c r="B8" s="1343"/>
      <c r="C8" s="1343"/>
      <c r="D8" s="738" t="s">
        <v>214</v>
      </c>
      <c r="E8" s="738" t="s">
        <v>215</v>
      </c>
      <c r="F8" s="738" t="s">
        <v>216</v>
      </c>
      <c r="G8" s="738" t="s">
        <v>217</v>
      </c>
      <c r="H8" s="738" t="s">
        <v>146</v>
      </c>
      <c r="I8" s="738" t="s">
        <v>243</v>
      </c>
      <c r="J8" s="738" t="s">
        <v>213</v>
      </c>
      <c r="K8" s="738" t="s">
        <v>147</v>
      </c>
      <c r="L8" s="739" t="s">
        <v>15</v>
      </c>
      <c r="M8" s="739" t="s">
        <v>148</v>
      </c>
      <c r="N8" s="739" t="s">
        <v>218</v>
      </c>
      <c r="O8" s="740" t="s">
        <v>149</v>
      </c>
      <c r="P8" s="304"/>
    </row>
    <row r="9" spans="1:16" s="15" customFormat="1" ht="15" customHeight="1">
      <c r="A9" s="671"/>
      <c r="B9" s="672"/>
      <c r="C9" s="672"/>
      <c r="D9" s="672"/>
      <c r="E9" s="672"/>
      <c r="F9" s="672"/>
      <c r="G9" s="672"/>
      <c r="H9" s="672"/>
      <c r="I9" s="672"/>
      <c r="J9" s="672"/>
      <c r="K9" s="672"/>
      <c r="L9" s="673"/>
      <c r="M9" s="673"/>
      <c r="N9" s="673"/>
      <c r="O9" s="741"/>
      <c r="P9" s="304"/>
    </row>
    <row r="10" spans="1:16" s="55" customFormat="1" ht="109.5" customHeight="1">
      <c r="A10" s="1315" t="s">
        <v>532</v>
      </c>
      <c r="B10" s="1327"/>
      <c r="C10" s="1327"/>
      <c r="D10" s="1327"/>
      <c r="E10" s="1327"/>
      <c r="F10" s="1327"/>
      <c r="G10" s="1327"/>
      <c r="H10" s="1327"/>
      <c r="I10" s="1327"/>
      <c r="J10" s="1327"/>
      <c r="K10" s="1327"/>
      <c r="L10" s="1328"/>
      <c r="M10" s="1328"/>
      <c r="N10" s="1328"/>
      <c r="O10" s="1329"/>
      <c r="P10" s="418"/>
    </row>
    <row r="11" spans="1:16" s="23" customFormat="1" ht="69" customHeight="1">
      <c r="A11" s="486"/>
      <c r="B11" s="243" t="s">
        <v>231</v>
      </c>
      <c r="C11" s="487" t="s">
        <v>152</v>
      </c>
      <c r="D11" s="177"/>
      <c r="E11" s="177"/>
      <c r="F11" s="177"/>
      <c r="G11" s="177"/>
      <c r="H11" s="56" t="s">
        <v>191</v>
      </c>
      <c r="I11" s="488" t="s">
        <v>191</v>
      </c>
      <c r="J11" s="56" t="s">
        <v>231</v>
      </c>
      <c r="K11" s="412" t="s">
        <v>235</v>
      </c>
      <c r="L11" s="48">
        <f>L13+L12</f>
        <v>12810</v>
      </c>
      <c r="M11" s="48">
        <f>SUM(M12:M13)</f>
        <v>7185</v>
      </c>
      <c r="N11" s="48">
        <f>SUM(L11:M11)</f>
        <v>19995</v>
      </c>
      <c r="O11" s="179" t="s">
        <v>153</v>
      </c>
      <c r="P11" s="306"/>
    </row>
    <row r="12" spans="1:16" ht="39" customHeight="1">
      <c r="A12" s="489"/>
      <c r="B12" s="490"/>
      <c r="C12" s="491" t="s">
        <v>154</v>
      </c>
      <c r="D12" s="109"/>
      <c r="E12" s="109"/>
      <c r="F12" s="109" t="s">
        <v>222</v>
      </c>
      <c r="G12" s="109" t="s">
        <v>222</v>
      </c>
      <c r="H12" s="80"/>
      <c r="I12" s="80"/>
      <c r="J12" s="80"/>
      <c r="K12" s="492"/>
      <c r="L12" s="111">
        <v>7200</v>
      </c>
      <c r="M12" s="111">
        <v>3700</v>
      </c>
      <c r="N12" s="81">
        <f>SUM(L12:M12)</f>
        <v>10900</v>
      </c>
      <c r="O12" s="385" t="s">
        <v>237</v>
      </c>
      <c r="P12" s="88"/>
    </row>
    <row r="13" spans="1:16" ht="35.25" customHeight="1">
      <c r="A13" s="493"/>
      <c r="B13" s="494"/>
      <c r="C13" s="495" t="s">
        <v>155</v>
      </c>
      <c r="D13" s="116"/>
      <c r="E13" s="116"/>
      <c r="F13" s="116" t="s">
        <v>222</v>
      </c>
      <c r="G13" s="116" t="s">
        <v>222</v>
      </c>
      <c r="H13" s="148"/>
      <c r="I13" s="148"/>
      <c r="J13" s="148"/>
      <c r="K13" s="496"/>
      <c r="L13" s="118">
        <v>5610</v>
      </c>
      <c r="M13" s="118">
        <v>3485</v>
      </c>
      <c r="N13" s="119">
        <f>SUM(L13:M13)</f>
        <v>9095</v>
      </c>
      <c r="O13" s="386" t="s">
        <v>237</v>
      </c>
      <c r="P13" s="88"/>
    </row>
    <row r="14" spans="1:16" ht="89.25" customHeight="1">
      <c r="A14" s="85"/>
      <c r="B14" s="121" t="s">
        <v>226</v>
      </c>
      <c r="C14" s="122" t="s">
        <v>156</v>
      </c>
      <c r="D14" s="123"/>
      <c r="E14" s="123"/>
      <c r="F14" s="123"/>
      <c r="G14" s="123"/>
      <c r="H14" s="57" t="s">
        <v>191</v>
      </c>
      <c r="I14" s="124" t="s">
        <v>157</v>
      </c>
      <c r="J14" s="125" t="s">
        <v>158</v>
      </c>
      <c r="K14" s="126" t="s">
        <v>235</v>
      </c>
      <c r="L14" s="105">
        <f>SUM(L15:L18)</f>
        <v>37000</v>
      </c>
      <c r="M14" s="105">
        <f>SUM(M15:M18)</f>
        <v>40000</v>
      </c>
      <c r="N14" s="127">
        <f>SUM(N15:N18)</f>
        <v>77000</v>
      </c>
      <c r="O14" s="128" t="s">
        <v>153</v>
      </c>
      <c r="P14" s="306"/>
    </row>
    <row r="15" spans="1:16" ht="35.25" customHeight="1">
      <c r="A15" s="85"/>
      <c r="B15" s="129"/>
      <c r="C15" s="130" t="s">
        <v>159</v>
      </c>
      <c r="D15" s="108"/>
      <c r="E15" s="60" t="s">
        <v>222</v>
      </c>
      <c r="F15" s="108"/>
      <c r="G15" s="108"/>
      <c r="H15" s="61"/>
      <c r="I15" s="61"/>
      <c r="J15" s="61"/>
      <c r="K15" s="61"/>
      <c r="L15" s="131">
        <v>0</v>
      </c>
      <c r="M15" s="131">
        <v>30000</v>
      </c>
      <c r="N15" s="81">
        <f>SUM(L15:M15)</f>
        <v>30000</v>
      </c>
      <c r="O15" s="132" t="s">
        <v>240</v>
      </c>
      <c r="P15" s="88"/>
    </row>
    <row r="16" spans="1:16" ht="47.25" customHeight="1">
      <c r="A16" s="85"/>
      <c r="B16" s="106"/>
      <c r="C16" s="107" t="s">
        <v>160</v>
      </c>
      <c r="D16" s="108"/>
      <c r="E16" s="60" t="s">
        <v>222</v>
      </c>
      <c r="F16" s="60" t="s">
        <v>222</v>
      </c>
      <c r="G16" s="108"/>
      <c r="H16" s="61"/>
      <c r="I16" s="61"/>
      <c r="J16" s="61"/>
      <c r="K16" s="61"/>
      <c r="L16" s="131">
        <v>10000</v>
      </c>
      <c r="M16" s="131">
        <v>0</v>
      </c>
      <c r="N16" s="81">
        <f>SUM(L16:M16)</f>
        <v>10000</v>
      </c>
      <c r="O16" s="112" t="s">
        <v>237</v>
      </c>
      <c r="P16" s="88"/>
    </row>
    <row r="17" spans="1:16" ht="39" customHeight="1">
      <c r="A17" s="85"/>
      <c r="B17" s="106"/>
      <c r="C17" s="107" t="s">
        <v>161</v>
      </c>
      <c r="D17" s="108"/>
      <c r="E17" s="108"/>
      <c r="F17" s="60" t="s">
        <v>222</v>
      </c>
      <c r="G17" s="60" t="s">
        <v>222</v>
      </c>
      <c r="H17" s="61"/>
      <c r="I17" s="61"/>
      <c r="J17" s="61"/>
      <c r="K17" s="110"/>
      <c r="L17" s="131">
        <v>7000</v>
      </c>
      <c r="M17" s="131">
        <v>10000</v>
      </c>
      <c r="N17" s="133">
        <f>SUM(L17:M17)</f>
        <v>17000</v>
      </c>
      <c r="O17" s="112" t="s">
        <v>237</v>
      </c>
      <c r="P17" s="88"/>
    </row>
    <row r="18" spans="1:16" ht="31.5" customHeight="1">
      <c r="A18" s="134"/>
      <c r="B18" s="113"/>
      <c r="C18" s="114" t="s">
        <v>162</v>
      </c>
      <c r="D18" s="115"/>
      <c r="E18" s="66" t="s">
        <v>222</v>
      </c>
      <c r="F18" s="115"/>
      <c r="G18" s="115"/>
      <c r="H18" s="67"/>
      <c r="I18" s="67"/>
      <c r="J18" s="67"/>
      <c r="K18" s="117"/>
      <c r="L18" s="135">
        <v>20000</v>
      </c>
      <c r="M18" s="135">
        <v>0</v>
      </c>
      <c r="N18" s="136">
        <f>SUM(L18:M18)</f>
        <v>20000</v>
      </c>
      <c r="O18" s="120" t="s">
        <v>237</v>
      </c>
      <c r="P18" s="88"/>
    </row>
    <row r="19" spans="1:16" s="41" customFormat="1" ht="105" customHeight="1">
      <c r="A19" s="1330" t="s">
        <v>533</v>
      </c>
      <c r="B19" s="1331"/>
      <c r="C19" s="1331"/>
      <c r="D19" s="1331"/>
      <c r="E19" s="1331"/>
      <c r="F19" s="1331"/>
      <c r="G19" s="1331"/>
      <c r="H19" s="1331"/>
      <c r="I19" s="1331"/>
      <c r="J19" s="1331"/>
      <c r="K19" s="1331"/>
      <c r="L19" s="1331"/>
      <c r="M19" s="742"/>
      <c r="N19" s="742"/>
      <c r="O19" s="743"/>
      <c r="P19" s="305"/>
    </row>
    <row r="20" spans="1:16" s="41" customFormat="1" ht="39.75" customHeight="1">
      <c r="A20" s="1332" t="s">
        <v>12</v>
      </c>
      <c r="B20" s="1333"/>
      <c r="C20" s="1333"/>
      <c r="D20" s="1333"/>
      <c r="E20" s="1333"/>
      <c r="F20" s="1333"/>
      <c r="G20" s="1333"/>
      <c r="H20" s="1333"/>
      <c r="I20" s="1333"/>
      <c r="J20" s="1333"/>
      <c r="K20" s="1333"/>
      <c r="L20" s="1333"/>
      <c r="M20" s="1333"/>
      <c r="N20" s="1333"/>
      <c r="O20" s="744"/>
      <c r="P20" s="305"/>
    </row>
    <row r="21" spans="1:16" ht="133.5" customHeight="1">
      <c r="A21" s="137"/>
      <c r="B21" s="103" t="s">
        <v>231</v>
      </c>
      <c r="C21" s="44" t="s">
        <v>163</v>
      </c>
      <c r="D21" s="538"/>
      <c r="E21" s="538"/>
      <c r="F21" s="538"/>
      <c r="G21" s="539"/>
      <c r="H21" s="57" t="s">
        <v>191</v>
      </c>
      <c r="I21" s="523" t="s">
        <v>404</v>
      </c>
      <c r="J21" s="178" t="s">
        <v>164</v>
      </c>
      <c r="K21" s="126" t="s">
        <v>235</v>
      </c>
      <c r="L21" s="127">
        <f>SUM(L22:L23)</f>
        <v>9400</v>
      </c>
      <c r="M21" s="127">
        <f>SUM(M22:M23)</f>
        <v>4000</v>
      </c>
      <c r="N21" s="127">
        <f>SUM(N22:N23)</f>
        <v>13400</v>
      </c>
      <c r="O21" s="128" t="s">
        <v>153</v>
      </c>
      <c r="P21" s="4"/>
    </row>
    <row r="22" spans="1:16" ht="31.5" customHeight="1">
      <c r="A22" s="1052"/>
      <c r="B22" s="882"/>
      <c r="C22" s="139" t="s">
        <v>165</v>
      </c>
      <c r="D22" s="140"/>
      <c r="E22" s="141" t="s">
        <v>222</v>
      </c>
      <c r="F22" s="141"/>
      <c r="G22" s="141"/>
      <c r="H22" s="99"/>
      <c r="I22" s="99"/>
      <c r="J22" s="142"/>
      <c r="K22" s="143"/>
      <c r="L22" s="143">
        <f>9400-6000</f>
        <v>3400</v>
      </c>
      <c r="M22" s="143">
        <f>7609-5000</f>
        <v>2609</v>
      </c>
      <c r="N22" s="144">
        <f aca="true" t="shared" si="0" ref="N22:N31">SUM(L22:M22)</f>
        <v>6009</v>
      </c>
      <c r="O22" s="145" t="s">
        <v>240</v>
      </c>
      <c r="P22" s="2"/>
    </row>
    <row r="23" spans="1:16" ht="64.5" customHeight="1">
      <c r="A23" s="50"/>
      <c r="B23" s="146"/>
      <c r="C23" s="984" t="s">
        <v>166</v>
      </c>
      <c r="D23" s="517"/>
      <c r="E23" s="621"/>
      <c r="F23" s="141" t="s">
        <v>222</v>
      </c>
      <c r="G23" s="141" t="s">
        <v>222</v>
      </c>
      <c r="H23" s="104"/>
      <c r="I23" s="104"/>
      <c r="J23" s="190"/>
      <c r="K23" s="915"/>
      <c r="L23" s="869">
        <v>6000</v>
      </c>
      <c r="M23" s="136">
        <f>5000-3609</f>
        <v>1391</v>
      </c>
      <c r="N23" s="982">
        <f t="shared" si="0"/>
        <v>7391</v>
      </c>
      <c r="O23" s="1051" t="s">
        <v>237</v>
      </c>
      <c r="P23" s="2"/>
    </row>
    <row r="24" spans="1:16" s="41" customFormat="1" ht="118.5" customHeight="1">
      <c r="A24" s="42"/>
      <c r="B24" s="121" t="s">
        <v>231</v>
      </c>
      <c r="C24" s="150" t="s">
        <v>167</v>
      </c>
      <c r="D24" s="151"/>
      <c r="E24" s="152"/>
      <c r="F24" s="46"/>
      <c r="G24" s="46"/>
      <c r="H24" s="57" t="s">
        <v>191</v>
      </c>
      <c r="I24" s="523" t="s">
        <v>405</v>
      </c>
      <c r="J24" s="56" t="s">
        <v>231</v>
      </c>
      <c r="K24" s="153" t="s">
        <v>168</v>
      </c>
      <c r="L24" s="127">
        <f>SUM(L25:L26)</f>
        <v>46330</v>
      </c>
      <c r="M24" s="127">
        <f>SUM(M25:M26)</f>
        <v>4774</v>
      </c>
      <c r="N24" s="154">
        <f>SUM(L24:M24)</f>
        <v>51104</v>
      </c>
      <c r="O24" s="155" t="s">
        <v>169</v>
      </c>
      <c r="P24" s="4"/>
    </row>
    <row r="25" spans="1:16" ht="53.25" customHeight="1">
      <c r="A25" s="50"/>
      <c r="B25" s="156"/>
      <c r="C25" s="157" t="s">
        <v>170</v>
      </c>
      <c r="D25" s="108"/>
      <c r="E25" s="108"/>
      <c r="F25" s="60" t="s">
        <v>222</v>
      </c>
      <c r="G25" s="60" t="s">
        <v>222</v>
      </c>
      <c r="H25" s="61"/>
      <c r="I25" s="158"/>
      <c r="J25" s="61"/>
      <c r="K25" s="110"/>
      <c r="L25" s="62">
        <v>46330</v>
      </c>
      <c r="M25" s="81">
        <f>4774-2000</f>
        <v>2774</v>
      </c>
      <c r="N25" s="159">
        <f>SUM(L25:M25)</f>
        <v>49104</v>
      </c>
      <c r="O25" s="112" t="s">
        <v>237</v>
      </c>
      <c r="P25" s="2"/>
    </row>
    <row r="26" spans="1:16" s="308" customFormat="1" ht="44.25" customHeight="1">
      <c r="A26" s="160"/>
      <c r="B26" s="146"/>
      <c r="C26" s="147" t="s">
        <v>1</v>
      </c>
      <c r="D26" s="161"/>
      <c r="E26" s="161"/>
      <c r="F26" s="162"/>
      <c r="G26" s="66" t="s">
        <v>222</v>
      </c>
      <c r="H26" s="163"/>
      <c r="I26" s="163"/>
      <c r="J26" s="67" t="s">
        <v>231</v>
      </c>
      <c r="K26" s="164" t="s">
        <v>171</v>
      </c>
      <c r="L26" s="165"/>
      <c r="M26" s="68">
        <v>2000</v>
      </c>
      <c r="N26" s="149">
        <f>SUM(L26:M26)</f>
        <v>2000</v>
      </c>
      <c r="O26" s="166" t="s">
        <v>172</v>
      </c>
      <c r="P26" s="307"/>
    </row>
    <row r="27" spans="1:16" ht="72" customHeight="1">
      <c r="A27" s="85"/>
      <c r="B27" s="175" t="s">
        <v>320</v>
      </c>
      <c r="C27" s="176" t="s">
        <v>321</v>
      </c>
      <c r="D27" s="123"/>
      <c r="E27" s="123"/>
      <c r="F27" s="123"/>
      <c r="G27" s="177"/>
      <c r="H27" s="57" t="s">
        <v>191</v>
      </c>
      <c r="I27" s="178"/>
      <c r="J27" s="125" t="s">
        <v>322</v>
      </c>
      <c r="K27" s="126" t="s">
        <v>235</v>
      </c>
      <c r="L27" s="127">
        <f>SUM(L28:L32)</f>
        <v>0</v>
      </c>
      <c r="M27" s="105">
        <f>SUM(M28:M32)</f>
        <v>46000</v>
      </c>
      <c r="N27" s="105">
        <f t="shared" si="0"/>
        <v>46000</v>
      </c>
      <c r="O27" s="179"/>
      <c r="P27" s="306"/>
    </row>
    <row r="28" spans="1:16" ht="39.75" customHeight="1">
      <c r="A28" s="85"/>
      <c r="B28" s="180"/>
      <c r="C28" s="181" t="s">
        <v>323</v>
      </c>
      <c r="D28" s="182"/>
      <c r="E28" s="108" t="s">
        <v>222</v>
      </c>
      <c r="F28" s="108" t="s">
        <v>222</v>
      </c>
      <c r="G28" s="109" t="s">
        <v>222</v>
      </c>
      <c r="H28" s="61"/>
      <c r="I28" s="80"/>
      <c r="J28" s="61" t="s">
        <v>320</v>
      </c>
      <c r="K28" s="62"/>
      <c r="L28" s="62"/>
      <c r="M28" s="131">
        <v>11500</v>
      </c>
      <c r="N28" s="131">
        <f t="shared" si="0"/>
        <v>11500</v>
      </c>
      <c r="O28" s="183" t="s">
        <v>240</v>
      </c>
      <c r="P28" s="88"/>
    </row>
    <row r="29" spans="1:16" ht="52.5" customHeight="1">
      <c r="A29" s="85"/>
      <c r="B29" s="184"/>
      <c r="C29" s="185" t="s">
        <v>324</v>
      </c>
      <c r="D29" s="182"/>
      <c r="E29" s="60" t="s">
        <v>222</v>
      </c>
      <c r="F29" s="60" t="s">
        <v>222</v>
      </c>
      <c r="G29" s="109"/>
      <c r="H29" s="61"/>
      <c r="I29" s="80"/>
      <c r="J29" s="61" t="s">
        <v>320</v>
      </c>
      <c r="K29" s="62"/>
      <c r="L29" s="62"/>
      <c r="M29" s="131">
        <v>10500</v>
      </c>
      <c r="N29" s="131">
        <f t="shared" si="0"/>
        <v>10500</v>
      </c>
      <c r="O29" s="183" t="s">
        <v>325</v>
      </c>
      <c r="P29" s="88"/>
    </row>
    <row r="30" spans="1:16" ht="40.5" customHeight="1">
      <c r="A30" s="85"/>
      <c r="B30" s="184"/>
      <c r="C30" s="181" t="s">
        <v>3</v>
      </c>
      <c r="D30" s="108"/>
      <c r="E30" s="108"/>
      <c r="F30" s="60" t="s">
        <v>222</v>
      </c>
      <c r="G30" s="60" t="s">
        <v>222</v>
      </c>
      <c r="H30" s="61"/>
      <c r="I30" s="80"/>
      <c r="J30" s="61" t="s">
        <v>320</v>
      </c>
      <c r="K30" s="110"/>
      <c r="L30" s="62"/>
      <c r="M30" s="131">
        <v>18000</v>
      </c>
      <c r="N30" s="131">
        <f t="shared" si="0"/>
        <v>18000</v>
      </c>
      <c r="O30" s="183" t="s">
        <v>325</v>
      </c>
      <c r="P30" s="88"/>
    </row>
    <row r="31" spans="1:16" ht="69.75" customHeight="1">
      <c r="A31" s="85"/>
      <c r="B31" s="189"/>
      <c r="C31" s="186" t="s">
        <v>326</v>
      </c>
      <c r="D31" s="115"/>
      <c r="E31" s="115"/>
      <c r="F31" s="115"/>
      <c r="G31" s="66" t="s">
        <v>222</v>
      </c>
      <c r="H31" s="67"/>
      <c r="I31" s="148"/>
      <c r="J31" s="67" t="s">
        <v>320</v>
      </c>
      <c r="K31" s="117"/>
      <c r="L31" s="68"/>
      <c r="M31" s="135"/>
      <c r="N31" s="135">
        <f t="shared" si="0"/>
        <v>0</v>
      </c>
      <c r="O31" s="199"/>
      <c r="P31" s="88"/>
    </row>
    <row r="32" spans="1:16" ht="63.75" customHeight="1">
      <c r="A32" s="50"/>
      <c r="B32" s="97" t="s">
        <v>231</v>
      </c>
      <c r="C32" s="366" t="s">
        <v>4</v>
      </c>
      <c r="D32" s="367"/>
      <c r="E32" s="367"/>
      <c r="F32" s="51" t="s">
        <v>222</v>
      </c>
      <c r="G32" s="51" t="s">
        <v>222</v>
      </c>
      <c r="H32" s="95"/>
      <c r="I32" s="43"/>
      <c r="J32" s="95" t="s">
        <v>231</v>
      </c>
      <c r="K32" s="93" t="s">
        <v>235</v>
      </c>
      <c r="L32" s="368"/>
      <c r="M32" s="369">
        <v>6000</v>
      </c>
      <c r="N32" s="54">
        <f>SUM(L32:M32)</f>
        <v>6000</v>
      </c>
      <c r="O32" s="245" t="s">
        <v>327</v>
      </c>
      <c r="P32" s="88"/>
    </row>
    <row r="33" spans="1:16" ht="72.75" customHeight="1">
      <c r="A33" s="50"/>
      <c r="B33" s="175" t="s">
        <v>328</v>
      </c>
      <c r="C33" s="192" t="s">
        <v>329</v>
      </c>
      <c r="D33" s="123"/>
      <c r="E33" s="123"/>
      <c r="F33" s="123"/>
      <c r="G33" s="177"/>
      <c r="H33" s="57" t="s">
        <v>191</v>
      </c>
      <c r="I33" s="178"/>
      <c r="J33" s="125" t="s">
        <v>330</v>
      </c>
      <c r="K33" s="153" t="s">
        <v>168</v>
      </c>
      <c r="L33" s="127">
        <f>SUM(L34:L37)</f>
        <v>0</v>
      </c>
      <c r="M33" s="127">
        <f>SUM(M34:M37)</f>
        <v>24570</v>
      </c>
      <c r="N33" s="48">
        <f>SUM(L33:M33)</f>
        <v>24570</v>
      </c>
      <c r="O33" s="193"/>
      <c r="P33" s="309"/>
    </row>
    <row r="34" spans="1:16" ht="42.75" customHeight="1">
      <c r="A34" s="85"/>
      <c r="B34" s="194"/>
      <c r="C34" s="195" t="s">
        <v>331</v>
      </c>
      <c r="D34" s="182"/>
      <c r="E34" s="60" t="s">
        <v>222</v>
      </c>
      <c r="F34" s="60" t="s">
        <v>222</v>
      </c>
      <c r="G34" s="109"/>
      <c r="H34" s="61"/>
      <c r="I34" s="80"/>
      <c r="J34" s="61"/>
      <c r="K34" s="61"/>
      <c r="L34" s="62"/>
      <c r="M34" s="62"/>
      <c r="N34" s="81">
        <f>L34+M34</f>
        <v>0</v>
      </c>
      <c r="O34" s="196" t="s">
        <v>240</v>
      </c>
      <c r="P34" s="88"/>
    </row>
    <row r="35" spans="1:16" ht="42.75" customHeight="1">
      <c r="A35" s="85"/>
      <c r="B35" s="180"/>
      <c r="C35" s="181" t="s">
        <v>332</v>
      </c>
      <c r="D35" s="182"/>
      <c r="E35" s="60" t="s">
        <v>222</v>
      </c>
      <c r="F35" s="108"/>
      <c r="G35" s="109"/>
      <c r="H35" s="61"/>
      <c r="I35" s="80"/>
      <c r="J35" s="61"/>
      <c r="K35" s="110"/>
      <c r="L35" s="62">
        <v>0</v>
      </c>
      <c r="M35" s="62">
        <v>2000</v>
      </c>
      <c r="N35" s="81">
        <f>L35+M35</f>
        <v>2000</v>
      </c>
      <c r="O35" s="197" t="s">
        <v>333</v>
      </c>
      <c r="P35" s="88"/>
    </row>
    <row r="36" spans="1:16" ht="43.5" customHeight="1">
      <c r="A36" s="85"/>
      <c r="B36" s="194"/>
      <c r="C36" s="195" t="s">
        <v>334</v>
      </c>
      <c r="D36" s="182"/>
      <c r="E36" s="60" t="s">
        <v>222</v>
      </c>
      <c r="F36" s="60" t="s">
        <v>222</v>
      </c>
      <c r="G36" s="109"/>
      <c r="H36" s="61"/>
      <c r="I36" s="80"/>
      <c r="J36" s="61"/>
      <c r="K36" s="110"/>
      <c r="L36" s="62">
        <v>0</v>
      </c>
      <c r="M36" s="62">
        <v>12500</v>
      </c>
      <c r="N36" s="81">
        <f>L36+M36</f>
        <v>12500</v>
      </c>
      <c r="O36" s="197" t="s">
        <v>335</v>
      </c>
      <c r="P36" s="88"/>
    </row>
    <row r="37" spans="1:17" ht="66.75" customHeight="1">
      <c r="A37" s="50"/>
      <c r="B37" s="189"/>
      <c r="C37" s="186" t="s">
        <v>92</v>
      </c>
      <c r="D37" s="198"/>
      <c r="E37" s="60" t="s">
        <v>222</v>
      </c>
      <c r="F37" s="60" t="s">
        <v>222</v>
      </c>
      <c r="G37" s="116"/>
      <c r="H37" s="67"/>
      <c r="I37" s="148"/>
      <c r="J37" s="67"/>
      <c r="K37" s="117"/>
      <c r="L37" s="68"/>
      <c r="M37" s="68">
        <v>10070</v>
      </c>
      <c r="N37" s="81">
        <f>L37+M37</f>
        <v>10070</v>
      </c>
      <c r="O37" s="199" t="s">
        <v>93</v>
      </c>
      <c r="P37" s="302"/>
      <c r="Q37" s="72"/>
    </row>
    <row r="38" spans="1:17" ht="80.25" customHeight="1">
      <c r="A38" s="371"/>
      <c r="B38" s="985" t="s">
        <v>328</v>
      </c>
      <c r="C38" s="176" t="s">
        <v>94</v>
      </c>
      <c r="D38" s="200"/>
      <c r="E38" s="200"/>
      <c r="F38" s="200"/>
      <c r="G38" s="200"/>
      <c r="H38" s="57" t="s">
        <v>191</v>
      </c>
      <c r="I38" s="201"/>
      <c r="J38" s="125" t="s">
        <v>95</v>
      </c>
      <c r="K38" s="36" t="s">
        <v>96</v>
      </c>
      <c r="L38" s="127">
        <f>SUM(L39:L40)</f>
        <v>0</v>
      </c>
      <c r="M38" s="127">
        <f>SUM(M39:M40)</f>
        <v>134835</v>
      </c>
      <c r="N38" s="127">
        <f>SUM(N39:N40)</f>
        <v>134835</v>
      </c>
      <c r="O38" s="202" t="s">
        <v>97</v>
      </c>
      <c r="P38" s="310"/>
      <c r="Q38" s="72"/>
    </row>
    <row r="39" spans="1:17" ht="64.5" customHeight="1">
      <c r="A39" s="85"/>
      <c r="B39" s="180"/>
      <c r="C39" s="1053" t="s">
        <v>98</v>
      </c>
      <c r="D39" s="141"/>
      <c r="E39" s="141" t="s">
        <v>222</v>
      </c>
      <c r="F39" s="141" t="s">
        <v>222</v>
      </c>
      <c r="G39" s="140"/>
      <c r="H39" s="99"/>
      <c r="I39" s="142"/>
      <c r="J39" s="99"/>
      <c r="K39" s="143"/>
      <c r="L39" s="143"/>
      <c r="M39" s="143">
        <v>101250</v>
      </c>
      <c r="N39" s="144">
        <f>SUM(L39:M39)</f>
        <v>101250</v>
      </c>
      <c r="O39" s="145" t="s">
        <v>240</v>
      </c>
      <c r="P39" s="71"/>
      <c r="Q39" s="72"/>
    </row>
    <row r="40" spans="1:17" ht="66" customHeight="1">
      <c r="A40" s="134"/>
      <c r="B40" s="189"/>
      <c r="C40" s="203" t="s">
        <v>99</v>
      </c>
      <c r="D40" s="204" t="s">
        <v>242</v>
      </c>
      <c r="E40" s="204"/>
      <c r="F40" s="82" t="s">
        <v>222</v>
      </c>
      <c r="G40" s="82" t="s">
        <v>222</v>
      </c>
      <c r="H40" s="96"/>
      <c r="I40" s="83"/>
      <c r="J40" s="96"/>
      <c r="K40" s="205"/>
      <c r="L40" s="205"/>
      <c r="M40" s="205">
        <v>33585</v>
      </c>
      <c r="N40" s="206">
        <f>SUM(L40:M40)</f>
        <v>33585</v>
      </c>
      <c r="O40" s="207" t="s">
        <v>237</v>
      </c>
      <c r="P40" s="71"/>
      <c r="Q40" s="72"/>
    </row>
    <row r="41" spans="1:16" s="41" customFormat="1" ht="91.5" customHeight="1">
      <c r="A41" s="1315" t="s">
        <v>29</v>
      </c>
      <c r="B41" s="1327"/>
      <c r="C41" s="1327"/>
      <c r="D41" s="1327"/>
      <c r="E41" s="1327"/>
      <c r="F41" s="1327"/>
      <c r="G41" s="1327"/>
      <c r="H41" s="1327"/>
      <c r="I41" s="1327"/>
      <c r="J41" s="1327"/>
      <c r="K41" s="1327"/>
      <c r="L41" s="675"/>
      <c r="M41" s="673"/>
      <c r="N41" s="673"/>
      <c r="O41" s="741"/>
      <c r="P41" s="305"/>
    </row>
    <row r="42" spans="1:17" ht="87.75" customHeight="1">
      <c r="A42" s="224"/>
      <c r="B42" s="540" t="s">
        <v>230</v>
      </c>
      <c r="C42" s="208" t="s">
        <v>100</v>
      </c>
      <c r="D42" s="209"/>
      <c r="E42" s="209"/>
      <c r="F42" s="209"/>
      <c r="G42" s="187"/>
      <c r="H42" s="188" t="s">
        <v>191</v>
      </c>
      <c r="I42" s="210" t="s">
        <v>101</v>
      </c>
      <c r="J42" s="188" t="s">
        <v>230</v>
      </c>
      <c r="K42" s="211" t="s">
        <v>30</v>
      </c>
      <c r="L42" s="212">
        <v>8411</v>
      </c>
      <c r="M42" s="212">
        <v>935</v>
      </c>
      <c r="N42" s="213">
        <f>SUM(L42:M42)</f>
        <v>9346</v>
      </c>
      <c r="O42" s="214" t="s">
        <v>102</v>
      </c>
      <c r="P42" s="311"/>
      <c r="Q42" s="72"/>
    </row>
    <row r="43" spans="1:17" ht="34.5" customHeight="1">
      <c r="A43" s="50"/>
      <c r="B43" s="156"/>
      <c r="C43" s="215" t="s">
        <v>103</v>
      </c>
      <c r="D43" s="216"/>
      <c r="E43" s="141" t="s">
        <v>222</v>
      </c>
      <c r="F43" s="141" t="s">
        <v>222</v>
      </c>
      <c r="G43" s="141" t="s">
        <v>222</v>
      </c>
      <c r="H43" s="217"/>
      <c r="I43" s="99"/>
      <c r="J43" s="99"/>
      <c r="K43" s="218"/>
      <c r="L43" s="143"/>
      <c r="M43" s="143"/>
      <c r="N43" s="219"/>
      <c r="O43" s="220" t="s">
        <v>237</v>
      </c>
      <c r="P43" s="71"/>
      <c r="Q43" s="72"/>
    </row>
    <row r="44" spans="1:17" ht="36" customHeight="1">
      <c r="A44" s="371"/>
      <c r="B44" s="372"/>
      <c r="C44" s="221" t="s">
        <v>104</v>
      </c>
      <c r="D44" s="108"/>
      <c r="E44" s="60" t="s">
        <v>222</v>
      </c>
      <c r="F44" s="60" t="s">
        <v>222</v>
      </c>
      <c r="G44" s="60" t="s">
        <v>222</v>
      </c>
      <c r="H44" s="222"/>
      <c r="I44" s="61"/>
      <c r="J44" s="61"/>
      <c r="K44" s="110"/>
      <c r="L44" s="62"/>
      <c r="M44" s="62"/>
      <c r="N44" s="81"/>
      <c r="O44" s="197" t="s">
        <v>237</v>
      </c>
      <c r="P44" s="71"/>
      <c r="Q44" s="72"/>
    </row>
    <row r="45" spans="1:16" ht="65.25" customHeight="1">
      <c r="A45" s="373"/>
      <c r="B45" s="374"/>
      <c r="C45" s="223" t="s">
        <v>105</v>
      </c>
      <c r="D45" s="65"/>
      <c r="E45" s="65"/>
      <c r="F45" s="65"/>
      <c r="G45" s="66" t="s">
        <v>222</v>
      </c>
      <c r="H45" s="256"/>
      <c r="I45" s="148"/>
      <c r="J45" s="67"/>
      <c r="K45" s="117"/>
      <c r="L45" s="68"/>
      <c r="M45" s="68"/>
      <c r="N45" s="375"/>
      <c r="O45" s="199" t="s">
        <v>237</v>
      </c>
      <c r="P45" s="2"/>
    </row>
    <row r="46" spans="1:16" s="41" customFormat="1" ht="78.75" customHeight="1">
      <c r="A46" s="1334" t="s">
        <v>534</v>
      </c>
      <c r="B46" s="1335"/>
      <c r="C46" s="1335"/>
      <c r="D46" s="1335"/>
      <c r="E46" s="1335"/>
      <c r="F46" s="1335"/>
      <c r="G46" s="1335"/>
      <c r="H46" s="1335"/>
      <c r="I46" s="1335"/>
      <c r="J46" s="1335"/>
      <c r="K46" s="1335"/>
      <c r="L46" s="675"/>
      <c r="M46" s="673"/>
      <c r="N46" s="673"/>
      <c r="O46" s="741"/>
      <c r="P46" s="305"/>
    </row>
    <row r="47" spans="1:16" ht="88.5" customHeight="1">
      <c r="A47" s="224"/>
      <c r="B47" s="225" t="s">
        <v>231</v>
      </c>
      <c r="C47" s="226" t="s">
        <v>106</v>
      </c>
      <c r="D47" s="123"/>
      <c r="E47" s="200"/>
      <c r="F47" s="200"/>
      <c r="G47" s="200"/>
      <c r="H47" s="57" t="s">
        <v>191</v>
      </c>
      <c r="I47" s="178"/>
      <c r="J47" s="178" t="s">
        <v>13</v>
      </c>
      <c r="K47" s="126" t="s">
        <v>181</v>
      </c>
      <c r="L47" s="127">
        <v>0</v>
      </c>
      <c r="M47" s="127">
        <f>SUM(M48)</f>
        <v>7904</v>
      </c>
      <c r="N47" s="48">
        <f>SUM(L47:M47)</f>
        <v>7904</v>
      </c>
      <c r="O47" s="128" t="s">
        <v>153</v>
      </c>
      <c r="P47" s="305"/>
    </row>
    <row r="48" spans="1:16" ht="65.25" customHeight="1" thickBot="1">
      <c r="A48" s="501"/>
      <c r="B48" s="541"/>
      <c r="C48" s="542" t="s">
        <v>107</v>
      </c>
      <c r="D48" s="543"/>
      <c r="E48" s="503" t="s">
        <v>222</v>
      </c>
      <c r="F48" s="503" t="s">
        <v>222</v>
      </c>
      <c r="G48" s="503" t="s">
        <v>222</v>
      </c>
      <c r="H48" s="504"/>
      <c r="I48" s="544"/>
      <c r="J48" s="544"/>
      <c r="K48" s="545"/>
      <c r="L48" s="505">
        <v>0</v>
      </c>
      <c r="M48" s="505">
        <v>7904</v>
      </c>
      <c r="N48" s="546">
        <f>SUM(L48:M48)</f>
        <v>7904</v>
      </c>
      <c r="O48" s="547" t="s">
        <v>237</v>
      </c>
      <c r="P48" s="302"/>
    </row>
    <row r="49" spans="1:16" ht="28.5" customHeight="1">
      <c r="A49" s="572"/>
      <c r="B49" s="556" t="s">
        <v>231</v>
      </c>
      <c r="C49" s="549" t="s">
        <v>123</v>
      </c>
      <c r="D49" s="548"/>
      <c r="E49" s="548"/>
      <c r="F49" s="550"/>
      <c r="G49" s="548"/>
      <c r="H49" s="551"/>
      <c r="I49" s="551"/>
      <c r="J49" s="552"/>
      <c r="K49" s="553"/>
      <c r="L49" s="554">
        <f>SUM(L50:L56)</f>
        <v>16330</v>
      </c>
      <c r="M49" s="554">
        <f>SUM(M50:M56)</f>
        <v>23378</v>
      </c>
      <c r="N49" s="554">
        <f>SUM(L49:M49)</f>
        <v>39708</v>
      </c>
      <c r="O49" s="555"/>
      <c r="P49" s="2"/>
    </row>
    <row r="50" spans="1:16" s="41" customFormat="1" ht="64.5" customHeight="1">
      <c r="A50" s="42"/>
      <c r="B50" s="563" t="s">
        <v>400</v>
      </c>
      <c r="C50" s="53" t="s">
        <v>8</v>
      </c>
      <c r="D50" s="9"/>
      <c r="E50" s="9"/>
      <c r="F50" s="20"/>
      <c r="G50" s="9"/>
      <c r="H50" s="43" t="s">
        <v>191</v>
      </c>
      <c r="I50" s="43" t="s">
        <v>191</v>
      </c>
      <c r="J50" s="244" t="s">
        <v>231</v>
      </c>
      <c r="K50" s="9" t="s">
        <v>186</v>
      </c>
      <c r="L50" s="246">
        <v>1205</v>
      </c>
      <c r="M50" s="246">
        <v>3710</v>
      </c>
      <c r="N50" s="54"/>
      <c r="O50" s="247" t="s">
        <v>124</v>
      </c>
      <c r="P50" s="4"/>
    </row>
    <row r="51" spans="1:16" s="41" customFormat="1" ht="43.5" customHeight="1">
      <c r="A51" s="42"/>
      <c r="B51" s="534" t="s">
        <v>401</v>
      </c>
      <c r="C51" s="36" t="s">
        <v>125</v>
      </c>
      <c r="D51" s="36"/>
      <c r="E51" s="36"/>
      <c r="F51" s="46"/>
      <c r="G51" s="36"/>
      <c r="H51" s="47"/>
      <c r="I51" s="47"/>
      <c r="J51" s="248"/>
      <c r="K51" s="36"/>
      <c r="L51" s="127"/>
      <c r="M51" s="127"/>
      <c r="N51" s="48"/>
      <c r="O51" s="155"/>
      <c r="P51" s="4"/>
    </row>
    <row r="52" spans="1:16" ht="69.75" customHeight="1">
      <c r="A52" s="50"/>
      <c r="B52" s="534"/>
      <c r="C52" s="249" t="s">
        <v>126</v>
      </c>
      <c r="D52" s="60"/>
      <c r="E52" s="60" t="s">
        <v>222</v>
      </c>
      <c r="F52" s="60" t="s">
        <v>222</v>
      </c>
      <c r="G52" s="60" t="s">
        <v>222</v>
      </c>
      <c r="H52" s="80" t="s">
        <v>191</v>
      </c>
      <c r="I52" s="81" t="s">
        <v>191</v>
      </c>
      <c r="J52" s="250" t="s">
        <v>231</v>
      </c>
      <c r="K52" s="249" t="s">
        <v>127</v>
      </c>
      <c r="L52" s="251">
        <v>12825</v>
      </c>
      <c r="M52" s="251">
        <v>17296</v>
      </c>
      <c r="N52" s="81">
        <f>L52+M52</f>
        <v>30121</v>
      </c>
      <c r="O52" s="252" t="s">
        <v>192</v>
      </c>
      <c r="P52" s="2"/>
    </row>
    <row r="53" spans="1:16" ht="50.25" customHeight="1">
      <c r="A53" s="50"/>
      <c r="B53" s="534"/>
      <c r="C53" s="249" t="s">
        <v>269</v>
      </c>
      <c r="D53" s="60"/>
      <c r="E53" s="60" t="s">
        <v>222</v>
      </c>
      <c r="F53" s="60" t="s">
        <v>222</v>
      </c>
      <c r="G53" s="60" t="s">
        <v>222</v>
      </c>
      <c r="H53" s="80" t="s">
        <v>191</v>
      </c>
      <c r="I53" s="80" t="s">
        <v>191</v>
      </c>
      <c r="J53" s="222"/>
      <c r="K53" s="249" t="s">
        <v>193</v>
      </c>
      <c r="L53" s="251">
        <v>1000</v>
      </c>
      <c r="M53" s="251"/>
      <c r="N53" s="253">
        <f>L53+M53</f>
        <v>1000</v>
      </c>
      <c r="O53" s="254" t="s">
        <v>128</v>
      </c>
      <c r="P53" s="2"/>
    </row>
    <row r="54" spans="1:16" s="41" customFormat="1" ht="46.5" customHeight="1">
      <c r="A54" s="37"/>
      <c r="B54" s="517" t="s">
        <v>402</v>
      </c>
      <c r="C54" s="164" t="s">
        <v>270</v>
      </c>
      <c r="D54" s="66"/>
      <c r="E54" s="66" t="s">
        <v>222</v>
      </c>
      <c r="F54" s="66" t="s">
        <v>222</v>
      </c>
      <c r="G54" s="66" t="s">
        <v>222</v>
      </c>
      <c r="H54" s="148" t="s">
        <v>191</v>
      </c>
      <c r="I54" s="255"/>
      <c r="J54" s="256" t="s">
        <v>231</v>
      </c>
      <c r="K54" s="164" t="s">
        <v>271</v>
      </c>
      <c r="L54" s="257">
        <v>0</v>
      </c>
      <c r="M54" s="258">
        <v>1000</v>
      </c>
      <c r="N54" s="259">
        <f>L54+M54</f>
        <v>1000</v>
      </c>
      <c r="O54" s="166" t="s">
        <v>195</v>
      </c>
      <c r="P54" s="4"/>
    </row>
    <row r="55" spans="1:16" s="41" customFormat="1" ht="72" customHeight="1">
      <c r="A55" s="42"/>
      <c r="B55" s="534" t="s">
        <v>403</v>
      </c>
      <c r="C55" s="31" t="s">
        <v>196</v>
      </c>
      <c r="D55" s="241"/>
      <c r="E55" s="241" t="s">
        <v>222</v>
      </c>
      <c r="F55" s="241" t="s">
        <v>222</v>
      </c>
      <c r="G55" s="241" t="s">
        <v>222</v>
      </c>
      <c r="H55" s="190" t="s">
        <v>191</v>
      </c>
      <c r="I55" s="190" t="s">
        <v>191</v>
      </c>
      <c r="J55" s="191" t="s">
        <v>197</v>
      </c>
      <c r="K55" s="260" t="s">
        <v>272</v>
      </c>
      <c r="L55" s="136">
        <v>720</v>
      </c>
      <c r="M55" s="136">
        <v>360</v>
      </c>
      <c r="N55" s="136">
        <f>L55+M55</f>
        <v>1080</v>
      </c>
      <c r="O55" s="261" t="s">
        <v>198</v>
      </c>
      <c r="P55" s="312"/>
    </row>
    <row r="56" spans="1:16" s="41" customFormat="1" ht="52.5" customHeight="1">
      <c r="A56" s="42"/>
      <c r="B56" s="534" t="s">
        <v>352</v>
      </c>
      <c r="C56" s="36" t="s">
        <v>199</v>
      </c>
      <c r="D56" s="46"/>
      <c r="E56" s="46"/>
      <c r="F56" s="46"/>
      <c r="G56" s="46"/>
      <c r="H56" s="56" t="s">
        <v>191</v>
      </c>
      <c r="I56" s="57" t="s">
        <v>191</v>
      </c>
      <c r="J56" s="57" t="s">
        <v>231</v>
      </c>
      <c r="K56" s="58" t="s">
        <v>200</v>
      </c>
      <c r="L56" s="59">
        <v>580</v>
      </c>
      <c r="M56" s="59">
        <v>1012</v>
      </c>
      <c r="N56" s="262">
        <f>L56+M56</f>
        <v>1592</v>
      </c>
      <c r="O56" s="49" t="s">
        <v>201</v>
      </c>
      <c r="P56" s="4"/>
    </row>
    <row r="57" spans="1:16" ht="30" customHeight="1">
      <c r="A57" s="50"/>
      <c r="B57" s="21"/>
      <c r="C57" s="249" t="s">
        <v>202</v>
      </c>
      <c r="D57" s="60"/>
      <c r="E57" s="60" t="s">
        <v>222</v>
      </c>
      <c r="F57" s="60" t="s">
        <v>222</v>
      </c>
      <c r="G57" s="60" t="s">
        <v>222</v>
      </c>
      <c r="H57" s="61"/>
      <c r="I57" s="61"/>
      <c r="J57" s="61"/>
      <c r="K57" s="62"/>
      <c r="L57" s="63"/>
      <c r="M57" s="63"/>
      <c r="N57" s="253">
        <v>0</v>
      </c>
      <c r="O57" s="64"/>
      <c r="P57" s="2"/>
    </row>
    <row r="58" spans="1:16" ht="33" customHeight="1">
      <c r="A58" s="50"/>
      <c r="B58" s="21"/>
      <c r="C58" s="249" t="s">
        <v>203</v>
      </c>
      <c r="D58" s="60"/>
      <c r="E58" s="60" t="s">
        <v>222</v>
      </c>
      <c r="F58" s="60" t="s">
        <v>222</v>
      </c>
      <c r="G58" s="60" t="s">
        <v>222</v>
      </c>
      <c r="H58" s="61"/>
      <c r="I58" s="61"/>
      <c r="J58" s="61"/>
      <c r="K58" s="62"/>
      <c r="L58" s="62"/>
      <c r="M58" s="62"/>
      <c r="N58" s="253"/>
      <c r="O58" s="64"/>
      <c r="P58" s="2"/>
    </row>
    <row r="59" spans="1:16" ht="21" customHeight="1" thickBot="1">
      <c r="A59" s="501"/>
      <c r="B59" s="609"/>
      <c r="C59" s="502" t="s">
        <v>204</v>
      </c>
      <c r="D59" s="503"/>
      <c r="E59" s="503"/>
      <c r="F59" s="503"/>
      <c r="G59" s="503"/>
      <c r="H59" s="504"/>
      <c r="I59" s="504"/>
      <c r="J59" s="504"/>
      <c r="K59" s="505"/>
      <c r="L59" s="505"/>
      <c r="M59" s="505"/>
      <c r="N59" s="506"/>
      <c r="O59" s="507"/>
      <c r="P59" s="2"/>
    </row>
    <row r="60" spans="1:16" s="23" customFormat="1" ht="36" customHeight="1">
      <c r="A60" s="764"/>
      <c r="B60" s="765"/>
      <c r="C60" s="699" t="s">
        <v>281</v>
      </c>
      <c r="D60" s="745"/>
      <c r="E60" s="745"/>
      <c r="F60" s="745"/>
      <c r="G60" s="745"/>
      <c r="H60" s="745"/>
      <c r="I60" s="745"/>
      <c r="J60" s="745"/>
      <c r="K60" s="746"/>
      <c r="L60" s="746">
        <f>SUM(L11+L14+L21+L24+L27+L33+L38+L42+L47+L49)</f>
        <v>130281</v>
      </c>
      <c r="M60" s="746">
        <f>SUM(M11+M14+M21+M24+M27+M33+M38+M42+M47+M49)</f>
        <v>293581</v>
      </c>
      <c r="N60" s="746">
        <f>SUM(L60:M60)</f>
        <v>423862</v>
      </c>
      <c r="O60" s="747"/>
      <c r="P60" s="313"/>
    </row>
    <row r="61" spans="1:16" s="23" customFormat="1" ht="36" customHeight="1">
      <c r="A61" s="766"/>
      <c r="B61" s="767"/>
      <c r="C61" s="748" t="s">
        <v>282</v>
      </c>
      <c r="D61" s="749"/>
      <c r="E61" s="749"/>
      <c r="F61" s="749"/>
      <c r="G61" s="749"/>
      <c r="H61" s="709"/>
      <c r="I61" s="709"/>
      <c r="J61" s="711"/>
      <c r="K61" s="709"/>
      <c r="L61" s="712">
        <f>SUM(L60)*7%</f>
        <v>9119.67</v>
      </c>
      <c r="M61" s="712">
        <f>SUM(M60)*7%</f>
        <v>20550.670000000002</v>
      </c>
      <c r="N61" s="712">
        <f>SUM(N60)*7%</f>
        <v>29670.340000000004</v>
      </c>
      <c r="O61" s="714" t="s">
        <v>74</v>
      </c>
      <c r="P61" s="407"/>
    </row>
    <row r="62" spans="1:16" s="23" customFormat="1" ht="36" customHeight="1" thickBot="1">
      <c r="A62" s="768"/>
      <c r="B62" s="769"/>
      <c r="C62" s="717" t="s">
        <v>283</v>
      </c>
      <c r="D62" s="750"/>
      <c r="E62" s="750"/>
      <c r="F62" s="750"/>
      <c r="G62" s="750"/>
      <c r="H62" s="719"/>
      <c r="I62" s="719"/>
      <c r="J62" s="751"/>
      <c r="K62" s="719"/>
      <c r="L62" s="720">
        <f>SUM(L61+L60)</f>
        <v>139400.67</v>
      </c>
      <c r="M62" s="720">
        <f>SUM(M61+M60)</f>
        <v>314131.67</v>
      </c>
      <c r="N62" s="720">
        <f>SUM(N61+N60)</f>
        <v>453532.34</v>
      </c>
      <c r="O62" s="752"/>
      <c r="P62" s="314"/>
    </row>
    <row r="63" spans="1:15" s="614" customFormat="1" ht="42.75" customHeight="1">
      <c r="A63" s="616"/>
      <c r="B63" s="642"/>
      <c r="C63" s="643"/>
      <c r="D63" s="644"/>
      <c r="E63" s="644"/>
      <c r="F63" s="644"/>
      <c r="G63" s="644"/>
      <c r="H63" s="645"/>
      <c r="I63" s="645"/>
      <c r="J63" s="645"/>
      <c r="K63" s="646"/>
      <c r="L63" s="1304" t="s">
        <v>21</v>
      </c>
      <c r="M63" s="1304"/>
      <c r="N63" s="1305" t="s">
        <v>22</v>
      </c>
      <c r="O63" s="1305" t="s">
        <v>16</v>
      </c>
    </row>
    <row r="64" spans="1:15" s="614" customFormat="1" ht="51.75" customHeight="1" thickBot="1">
      <c r="A64" s="647"/>
      <c r="B64" s="648"/>
      <c r="C64" s="649"/>
      <c r="D64" s="650"/>
      <c r="E64" s="650"/>
      <c r="F64" s="650"/>
      <c r="G64" s="650"/>
      <c r="H64" s="651"/>
      <c r="I64" s="651"/>
      <c r="J64" s="651"/>
      <c r="K64" s="652"/>
      <c r="L64" s="653" t="s">
        <v>15</v>
      </c>
      <c r="M64" s="653" t="s">
        <v>234</v>
      </c>
      <c r="N64" s="1306"/>
      <c r="O64" s="1306"/>
    </row>
    <row r="65" spans="1:16" s="41" customFormat="1" ht="36" customHeight="1">
      <c r="A65" s="757"/>
      <c r="B65" s="758"/>
      <c r="C65" s="497" t="s">
        <v>137</v>
      </c>
      <c r="D65" s="654"/>
      <c r="E65" s="654"/>
      <c r="F65" s="654"/>
      <c r="G65" s="654"/>
      <c r="H65" s="655"/>
      <c r="I65" s="499"/>
      <c r="J65" s="498"/>
      <c r="K65" s="656"/>
      <c r="L65" s="681"/>
      <c r="M65" s="500">
        <f>SUM(M15+M16+M17+M18)</f>
        <v>40000</v>
      </c>
      <c r="N65" s="681">
        <f>SUM(L65:M65)*7%</f>
        <v>2800.0000000000005</v>
      </c>
      <c r="O65" s="657">
        <f>SUM(L65:N65)</f>
        <v>42800</v>
      </c>
      <c r="P65" s="4"/>
    </row>
    <row r="66" spans="1:16" s="41" customFormat="1" ht="36" customHeight="1">
      <c r="A66" s="638"/>
      <c r="B66" s="759"/>
      <c r="C66" s="387" t="s">
        <v>138</v>
      </c>
      <c r="D66" s="389"/>
      <c r="E66" s="389"/>
      <c r="F66" s="389"/>
      <c r="G66" s="389"/>
      <c r="H66" s="390"/>
      <c r="I66" s="391"/>
      <c r="J66" s="392"/>
      <c r="K66" s="393"/>
      <c r="L66" s="607"/>
      <c r="M66" s="388">
        <f>SUM(M28+M29+M30+M31)</f>
        <v>40000</v>
      </c>
      <c r="N66" s="678">
        <f aca="true" t="shared" si="1" ref="N66:N71">SUM(L66:M66)*7%</f>
        <v>2800.0000000000005</v>
      </c>
      <c r="O66" s="658">
        <f aca="true" t="shared" si="2" ref="O66:O71">SUM(L66:N66)</f>
        <v>42800</v>
      </c>
      <c r="P66" s="4"/>
    </row>
    <row r="67" spans="1:16" s="41" customFormat="1" ht="36" customHeight="1">
      <c r="A67" s="638"/>
      <c r="B67" s="759"/>
      <c r="C67" s="387" t="s">
        <v>139</v>
      </c>
      <c r="D67" s="389"/>
      <c r="E67" s="389"/>
      <c r="F67" s="679"/>
      <c r="G67" s="389"/>
      <c r="H67" s="390"/>
      <c r="I67" s="390"/>
      <c r="J67" s="390"/>
      <c r="K67" s="393"/>
      <c r="L67" s="393"/>
      <c r="M67" s="393">
        <f>SUM(M34+M35+M36+M37+M39+M40)</f>
        <v>159405</v>
      </c>
      <c r="N67" s="678">
        <f t="shared" si="1"/>
        <v>11158.35</v>
      </c>
      <c r="O67" s="658">
        <f t="shared" si="2"/>
        <v>170563.35</v>
      </c>
      <c r="P67" s="4"/>
    </row>
    <row r="68" spans="1:16" s="41" customFormat="1" ht="36" customHeight="1">
      <c r="A68" s="638"/>
      <c r="B68" s="759"/>
      <c r="C68" s="394" t="s">
        <v>285</v>
      </c>
      <c r="D68" s="535"/>
      <c r="E68" s="535"/>
      <c r="F68" s="535"/>
      <c r="G68" s="535"/>
      <c r="H68" s="536"/>
      <c r="I68" s="536"/>
      <c r="J68" s="536"/>
      <c r="K68" s="537"/>
      <c r="L68" s="678"/>
      <c r="M68" s="388">
        <f>SUM(M42)</f>
        <v>935</v>
      </c>
      <c r="N68" s="678">
        <f t="shared" si="1"/>
        <v>65.45</v>
      </c>
      <c r="O68" s="658">
        <f t="shared" si="2"/>
        <v>1000.45</v>
      </c>
      <c r="P68" s="4"/>
    </row>
    <row r="69" spans="1:16" s="69" customFormat="1" ht="36" customHeight="1">
      <c r="A69" s="760"/>
      <c r="B69" s="759"/>
      <c r="C69" s="659" t="s">
        <v>28</v>
      </c>
      <c r="D69" s="395"/>
      <c r="E69" s="395"/>
      <c r="F69" s="395"/>
      <c r="G69" s="395"/>
      <c r="H69" s="396"/>
      <c r="I69" s="396"/>
      <c r="J69" s="396"/>
      <c r="K69" s="397"/>
      <c r="L69" s="398"/>
      <c r="M69" s="537">
        <f>SUM(M12+M13+M22+M23+M25+M26+M32+M48+M50+M52+M53+M54+M55+M56)</f>
        <v>53241</v>
      </c>
      <c r="N69" s="682">
        <f t="shared" si="1"/>
        <v>3726.8700000000003</v>
      </c>
      <c r="O69" s="660">
        <f t="shared" si="2"/>
        <v>56967.87</v>
      </c>
      <c r="P69" s="315"/>
    </row>
    <row r="70" spans="1:16" s="41" customFormat="1" ht="36" customHeight="1">
      <c r="A70" s="638"/>
      <c r="B70" s="759"/>
      <c r="C70" s="640" t="s">
        <v>18</v>
      </c>
      <c r="D70" s="662"/>
      <c r="E70" s="662"/>
      <c r="F70" s="662"/>
      <c r="G70" s="662"/>
      <c r="H70" s="663"/>
      <c r="I70" s="663"/>
      <c r="J70" s="663"/>
      <c r="K70" s="402"/>
      <c r="L70" s="403">
        <f>SUM(L60)</f>
        <v>130281</v>
      </c>
      <c r="M70" s="639"/>
      <c r="N70" s="403">
        <f t="shared" si="1"/>
        <v>9119.67</v>
      </c>
      <c r="O70" s="683">
        <f t="shared" si="2"/>
        <v>139400.67</v>
      </c>
      <c r="P70" s="4"/>
    </row>
    <row r="71" spans="1:16" s="41" customFormat="1" ht="36" customHeight="1" thickBot="1">
      <c r="A71" s="761"/>
      <c r="B71" s="762"/>
      <c r="C71" s="661" t="s">
        <v>19</v>
      </c>
      <c r="D71" s="662"/>
      <c r="E71" s="662"/>
      <c r="F71" s="662"/>
      <c r="G71" s="662"/>
      <c r="H71" s="663"/>
      <c r="I71" s="663"/>
      <c r="J71" s="663"/>
      <c r="K71" s="664"/>
      <c r="L71" s="685">
        <f>SUM(L69:L70)</f>
        <v>130281</v>
      </c>
      <c r="M71" s="685">
        <f>SUM(M69:M70)</f>
        <v>53241</v>
      </c>
      <c r="N71" s="677">
        <f t="shared" si="1"/>
        <v>12846.54</v>
      </c>
      <c r="O71" s="665">
        <f t="shared" si="2"/>
        <v>196368.54</v>
      </c>
      <c r="P71" s="4"/>
    </row>
    <row r="72" spans="1:16" s="41" customFormat="1" ht="36" customHeight="1" thickBot="1">
      <c r="A72" s="755"/>
      <c r="B72" s="756"/>
      <c r="C72" s="726" t="s">
        <v>20</v>
      </c>
      <c r="D72" s="617"/>
      <c r="E72" s="617"/>
      <c r="F72" s="617"/>
      <c r="G72" s="617"/>
      <c r="H72" s="618"/>
      <c r="I72" s="618"/>
      <c r="J72" s="618"/>
      <c r="K72" s="619"/>
      <c r="L72" s="753">
        <f>SUM(L65:L70)</f>
        <v>130281</v>
      </c>
      <c r="M72" s="753">
        <f>SUM(M65:M70)</f>
        <v>293581</v>
      </c>
      <c r="N72" s="753">
        <f>SUM(N65:N70)</f>
        <v>29670.340000000004</v>
      </c>
      <c r="O72" s="754">
        <f>SUM(O65:O70)</f>
        <v>453532.3400000001</v>
      </c>
      <c r="P72" s="4"/>
    </row>
    <row r="73" spans="12:15" ht="15" customHeight="1" thickTop="1">
      <c r="L73" s="316"/>
      <c r="M73" s="316"/>
      <c r="N73" s="370">
        <f>SUM(N65:N72)</f>
        <v>72187.22</v>
      </c>
      <c r="O73" s="370">
        <f>SUM(O65:O72)</f>
        <v>1103433.2200000002</v>
      </c>
    </row>
    <row r="74" spans="2:3" ht="15" customHeight="1">
      <c r="B74" s="41" t="s">
        <v>291</v>
      </c>
      <c r="C74" s="41"/>
    </row>
    <row r="75" spans="2:3" ht="15" customHeight="1">
      <c r="B75" s="41"/>
      <c r="C75" s="41"/>
    </row>
    <row r="76" spans="2:16" ht="15" customHeight="1">
      <c r="B76" s="1337" t="s">
        <v>292</v>
      </c>
      <c r="C76" s="1337"/>
      <c r="D76" s="2"/>
      <c r="E76" s="2"/>
      <c r="F76" s="2"/>
      <c r="G76" s="2"/>
      <c r="H76" s="2"/>
      <c r="I76" s="2"/>
      <c r="J76" s="2"/>
      <c r="K76" s="2"/>
      <c r="L76" s="4" t="s">
        <v>75</v>
      </c>
      <c r="N76" s="1"/>
      <c r="O76" s="2"/>
      <c r="P76" s="317"/>
    </row>
    <row r="77" spans="2:16" ht="15" customHeight="1">
      <c r="B77" s="73"/>
      <c r="C77" s="73"/>
      <c r="D77" s="2"/>
      <c r="E77" s="2"/>
      <c r="F77" s="2"/>
      <c r="G77" s="2"/>
      <c r="H77" s="2"/>
      <c r="I77" s="2"/>
      <c r="J77" s="2"/>
      <c r="K77" s="2"/>
      <c r="L77" s="2"/>
      <c r="M77" s="2"/>
      <c r="N77" s="4"/>
      <c r="O77" s="2"/>
      <c r="P77" s="317"/>
    </row>
    <row r="78" spans="2:16" ht="15" customHeight="1">
      <c r="B78" s="73"/>
      <c r="C78" s="73"/>
      <c r="D78" s="2"/>
      <c r="E78" s="2"/>
      <c r="F78" s="2"/>
      <c r="G78" s="2"/>
      <c r="H78" s="2"/>
      <c r="I78" s="2"/>
      <c r="J78" s="2"/>
      <c r="K78" s="2"/>
      <c r="L78" s="2"/>
      <c r="M78" s="2"/>
      <c r="N78" s="4"/>
      <c r="O78" s="2"/>
      <c r="P78" s="317"/>
    </row>
    <row r="79" spans="2:16" ht="15" customHeight="1">
      <c r="B79" s="73"/>
      <c r="C79" s="73"/>
      <c r="D79" s="2"/>
      <c r="E79" s="2"/>
      <c r="F79" s="2"/>
      <c r="G79" s="2"/>
      <c r="H79" s="2"/>
      <c r="I79" s="2"/>
      <c r="J79" s="2"/>
      <c r="K79" s="2"/>
      <c r="L79" s="2"/>
      <c r="M79" s="2"/>
      <c r="N79" s="4"/>
      <c r="O79" s="2"/>
      <c r="P79" s="317"/>
    </row>
    <row r="80" spans="2:16" ht="15" customHeight="1">
      <c r="B80" s="1292" t="s">
        <v>293</v>
      </c>
      <c r="C80" s="1292"/>
      <c r="D80" s="88"/>
      <c r="E80" s="88"/>
      <c r="F80" s="88"/>
      <c r="G80" s="88"/>
      <c r="H80" s="88"/>
      <c r="I80" s="88"/>
      <c r="J80" s="88"/>
      <c r="K80" s="318"/>
      <c r="L80" s="319" t="s">
        <v>76</v>
      </c>
      <c r="N80" s="1"/>
      <c r="O80" s="88"/>
      <c r="P80" s="88"/>
    </row>
    <row r="81" spans="2:16" ht="15" customHeight="1">
      <c r="B81" s="1292" t="s">
        <v>294</v>
      </c>
      <c r="C81" s="1292"/>
      <c r="D81" s="88"/>
      <c r="E81" s="88"/>
      <c r="F81" s="88"/>
      <c r="G81" s="88"/>
      <c r="H81" s="88"/>
      <c r="I81" s="88"/>
      <c r="J81" s="88"/>
      <c r="K81" s="88"/>
      <c r="L81" s="1336" t="s">
        <v>77</v>
      </c>
      <c r="M81" s="1336"/>
      <c r="N81" s="1336"/>
      <c r="O81" s="1336"/>
      <c r="P81" s="88"/>
    </row>
    <row r="82" spans="2:15" ht="15" customHeight="1">
      <c r="B82" s="1325" t="s">
        <v>295</v>
      </c>
      <c r="C82" s="1325"/>
      <c r="L82" s="1326" t="s">
        <v>296</v>
      </c>
      <c r="M82" s="1326"/>
      <c r="N82" s="55"/>
      <c r="O82" s="55"/>
    </row>
  </sheetData>
  <sheetProtection/>
  <mergeCells count="28">
    <mergeCell ref="A3:F3"/>
    <mergeCell ref="A4:G4"/>
    <mergeCell ref="A1:G1"/>
    <mergeCell ref="M1:O1"/>
    <mergeCell ref="A2:F2"/>
    <mergeCell ref="M2:O2"/>
    <mergeCell ref="A5:L5"/>
    <mergeCell ref="A6:L6"/>
    <mergeCell ref="A7:A8"/>
    <mergeCell ref="B7:B8"/>
    <mergeCell ref="C7:C8"/>
    <mergeCell ref="D7:G7"/>
    <mergeCell ref="H7:J7"/>
    <mergeCell ref="K7:O7"/>
    <mergeCell ref="B82:C82"/>
    <mergeCell ref="L82:M82"/>
    <mergeCell ref="A10:O10"/>
    <mergeCell ref="A19:L19"/>
    <mergeCell ref="A20:N20"/>
    <mergeCell ref="A41:K41"/>
    <mergeCell ref="A46:K46"/>
    <mergeCell ref="B80:C80"/>
    <mergeCell ref="B81:C81"/>
    <mergeCell ref="L81:O81"/>
    <mergeCell ref="B76:C76"/>
    <mergeCell ref="L63:M63"/>
    <mergeCell ref="N63:N64"/>
    <mergeCell ref="O63:O64"/>
  </mergeCells>
  <printOptions horizontalCentered="1" verticalCentered="1"/>
  <pageMargins left="0" right="0" top="0.36" bottom="0.42" header="0.17" footer="0.2"/>
  <pageSetup horizontalDpi="600" verticalDpi="600" orientation="landscape" paperSize="9" scale="50" r:id="rId3"/>
  <headerFooter>
    <oddFooter>&amp;RAWP 2009 - MOCST - Page &amp;P</oddFooter>
  </headerFooter>
  <legacyDrawing r:id="rId2"/>
</worksheet>
</file>

<file path=xl/worksheets/sheet4.xml><?xml version="1.0" encoding="utf-8"?>
<worksheet xmlns="http://schemas.openxmlformats.org/spreadsheetml/2006/main" xmlns:r="http://schemas.openxmlformats.org/officeDocument/2006/relationships">
  <dimension ref="A1:P78"/>
  <sheetViews>
    <sheetView view="pageBreakPreview" zoomScale="60" zoomScalePageLayoutView="0" workbookViewId="0" topLeftCell="B59">
      <selection activeCell="K72" sqref="K72"/>
    </sheetView>
  </sheetViews>
  <sheetFormatPr defaultColWidth="9.140625" defaultRowHeight="12.75"/>
  <cols>
    <col min="1" max="1" width="15.57421875" style="0" customWidth="1"/>
    <col min="2" max="2" width="15.28125" style="0" customWidth="1"/>
    <col min="3" max="3" width="34.28125" style="0" customWidth="1"/>
    <col min="4" max="4" width="8.421875" style="321" customWidth="1"/>
    <col min="5" max="5" width="6.421875" style="321" customWidth="1"/>
    <col min="6" max="7" width="7.8515625" style="321" customWidth="1"/>
    <col min="8" max="8" width="15.28125" style="321" customWidth="1"/>
    <col min="9" max="9" width="19.00390625" style="322" customWidth="1"/>
    <col min="10" max="10" width="10.421875" style="322" customWidth="1"/>
    <col min="11" max="11" width="16.28125" style="0" customWidth="1"/>
    <col min="12" max="12" width="22.140625" style="0" customWidth="1"/>
    <col min="13" max="13" width="23.28125" style="0" customWidth="1"/>
    <col min="14" max="14" width="15.8515625" style="0" customWidth="1"/>
    <col min="15" max="15" width="24.00390625" style="0" customWidth="1"/>
    <col min="16" max="16" width="14.8515625" style="0" customWidth="1"/>
  </cols>
  <sheetData>
    <row r="1" spans="1:15" ht="12.75">
      <c r="A1" s="320" t="s">
        <v>273</v>
      </c>
      <c r="B1" s="320"/>
      <c r="C1" s="320"/>
      <c r="D1" s="320"/>
      <c r="E1" s="320"/>
      <c r="N1" s="323"/>
      <c r="O1" s="324" t="s">
        <v>78</v>
      </c>
    </row>
    <row r="2" spans="1:15" ht="12.75">
      <c r="A2" s="325" t="s">
        <v>79</v>
      </c>
      <c r="B2" s="322"/>
      <c r="D2" s="322"/>
      <c r="E2" s="322"/>
      <c r="F2" s="322"/>
      <c r="N2" s="323"/>
      <c r="O2" s="326"/>
    </row>
    <row r="3" spans="1:15" ht="12.75">
      <c r="A3" s="325" t="s">
        <v>416</v>
      </c>
      <c r="B3" s="322"/>
      <c r="C3" s="322"/>
      <c r="D3" s="322"/>
      <c r="E3" s="322"/>
      <c r="N3" s="323"/>
      <c r="O3" s="324"/>
    </row>
    <row r="4" spans="1:15" ht="12.75">
      <c r="A4" s="325" t="s">
        <v>353</v>
      </c>
      <c r="B4" s="322"/>
      <c r="C4" s="322"/>
      <c r="D4" s="322"/>
      <c r="E4" s="322"/>
      <c r="N4" s="323"/>
      <c r="O4" s="324"/>
    </row>
    <row r="5" spans="2:15" ht="13.5" thickBot="1">
      <c r="B5" s="322"/>
      <c r="C5" s="322"/>
      <c r="D5" s="322"/>
      <c r="E5" s="322"/>
      <c r="N5" s="323"/>
      <c r="O5" s="324"/>
    </row>
    <row r="6" spans="1:16" ht="27.75" customHeight="1" thickBot="1" thickTop="1">
      <c r="A6" s="1367" t="s">
        <v>302</v>
      </c>
      <c r="B6" s="1368"/>
      <c r="C6" s="1368"/>
      <c r="D6" s="1368"/>
      <c r="E6" s="1368"/>
      <c r="F6" s="1368"/>
      <c r="G6" s="1368"/>
      <c r="H6" s="1368"/>
      <c r="I6" s="1368"/>
      <c r="J6" s="1368"/>
      <c r="K6" s="1368"/>
      <c r="L6" s="1368"/>
      <c r="M6" s="1368"/>
      <c r="N6" s="1368"/>
      <c r="O6" s="1369"/>
      <c r="P6" s="328"/>
    </row>
    <row r="7" spans="1:16" ht="30.75" customHeight="1" thickBot="1" thickTop="1">
      <c r="A7" s="1370" t="s">
        <v>80</v>
      </c>
      <c r="B7" s="1371"/>
      <c r="C7" s="1371"/>
      <c r="D7" s="1371"/>
      <c r="E7" s="1371"/>
      <c r="F7" s="1371"/>
      <c r="G7" s="1371"/>
      <c r="H7" s="1371"/>
      <c r="I7" s="1371"/>
      <c r="J7" s="1371"/>
      <c r="K7" s="1371"/>
      <c r="L7" s="1371"/>
      <c r="M7" s="1371"/>
      <c r="N7" s="1371"/>
      <c r="O7" s="1372"/>
      <c r="P7" s="327"/>
    </row>
    <row r="8" spans="1:16" ht="39" customHeight="1" thickTop="1">
      <c r="A8" s="1373" t="s">
        <v>252</v>
      </c>
      <c r="B8" s="1375" t="s">
        <v>253</v>
      </c>
      <c r="C8" s="1375" t="s">
        <v>142</v>
      </c>
      <c r="D8" s="1375" t="s">
        <v>143</v>
      </c>
      <c r="E8" s="1375"/>
      <c r="F8" s="1375"/>
      <c r="G8" s="1375"/>
      <c r="H8" s="1375" t="s">
        <v>87</v>
      </c>
      <c r="I8" s="1375"/>
      <c r="J8" s="1375"/>
      <c r="K8" s="1377" t="s">
        <v>145</v>
      </c>
      <c r="L8" s="1377"/>
      <c r="M8" s="1377"/>
      <c r="N8" s="1377"/>
      <c r="O8" s="1378"/>
      <c r="P8" s="482"/>
    </row>
    <row r="9" spans="1:16" ht="33.75" customHeight="1">
      <c r="A9" s="1374"/>
      <c r="B9" s="1376"/>
      <c r="C9" s="1376"/>
      <c r="D9" s="849" t="s">
        <v>214</v>
      </c>
      <c r="E9" s="849" t="s">
        <v>215</v>
      </c>
      <c r="F9" s="849" t="s">
        <v>216</v>
      </c>
      <c r="G9" s="849" t="s">
        <v>217</v>
      </c>
      <c r="H9" s="849" t="s">
        <v>146</v>
      </c>
      <c r="I9" s="849" t="s">
        <v>243</v>
      </c>
      <c r="J9" s="849" t="s">
        <v>213</v>
      </c>
      <c r="K9" s="849" t="s">
        <v>147</v>
      </c>
      <c r="L9" s="850" t="s">
        <v>15</v>
      </c>
      <c r="M9" s="850" t="s">
        <v>148</v>
      </c>
      <c r="N9" s="850" t="s">
        <v>218</v>
      </c>
      <c r="O9" s="851" t="s">
        <v>149</v>
      </c>
      <c r="P9" s="329"/>
    </row>
    <row r="10" spans="1:16" ht="9" customHeight="1">
      <c r="A10" s="852"/>
      <c r="B10" s="1042"/>
      <c r="C10" s="1043"/>
      <c r="D10" s="1043"/>
      <c r="E10" s="1043"/>
      <c r="F10" s="1043"/>
      <c r="G10" s="1043"/>
      <c r="H10" s="1043"/>
      <c r="I10" s="1043"/>
      <c r="J10" s="1043"/>
      <c r="K10" s="1043"/>
      <c r="L10" s="1044"/>
      <c r="M10" s="1044"/>
      <c r="N10" s="1044"/>
      <c r="O10" s="853"/>
      <c r="P10" s="329"/>
    </row>
    <row r="11" spans="1:16" s="331" customFormat="1" ht="106.5" customHeight="1">
      <c r="A11" s="1354" t="s">
        <v>529</v>
      </c>
      <c r="B11" s="1355"/>
      <c r="C11" s="1355"/>
      <c r="D11" s="1355"/>
      <c r="E11" s="1355"/>
      <c r="F11" s="1355"/>
      <c r="G11" s="1355"/>
      <c r="H11" s="1355"/>
      <c r="I11" s="1355"/>
      <c r="J11" s="1355"/>
      <c r="K11" s="1355"/>
      <c r="L11" s="1355"/>
      <c r="M11" s="1355"/>
      <c r="N11" s="1355"/>
      <c r="O11" s="1356"/>
      <c r="P11" s="330"/>
    </row>
    <row r="12" spans="1:16" s="331" customFormat="1" ht="63.75" customHeight="1">
      <c r="A12" s="1357"/>
      <c r="B12" s="364" t="s">
        <v>313</v>
      </c>
      <c r="C12" s="591" t="s">
        <v>443</v>
      </c>
      <c r="D12" s="228"/>
      <c r="E12" s="228"/>
      <c r="F12" s="228"/>
      <c r="G12" s="228" t="s">
        <v>222</v>
      </c>
      <c r="H12" s="228" t="s">
        <v>314</v>
      </c>
      <c r="I12" s="573" t="s">
        <v>315</v>
      </c>
      <c r="J12" s="229" t="s">
        <v>313</v>
      </c>
      <c r="K12" s="227" t="s">
        <v>316</v>
      </c>
      <c r="L12" s="169">
        <v>0</v>
      </c>
      <c r="M12" s="169">
        <v>14019</v>
      </c>
      <c r="N12" s="169">
        <f aca="true" t="shared" si="0" ref="N12:N23">SUM(L12:M12)</f>
        <v>14019</v>
      </c>
      <c r="O12" s="480" t="s">
        <v>317</v>
      </c>
      <c r="P12" s="474"/>
    </row>
    <row r="13" spans="1:16" s="331" customFormat="1" ht="54" customHeight="1">
      <c r="A13" s="1357"/>
      <c r="B13" s="364" t="s">
        <v>231</v>
      </c>
      <c r="C13" s="591" t="s">
        <v>444</v>
      </c>
      <c r="D13" s="228"/>
      <c r="E13" s="228"/>
      <c r="F13" s="228"/>
      <c r="G13" s="228" t="s">
        <v>222</v>
      </c>
      <c r="H13" s="228" t="s">
        <v>314</v>
      </c>
      <c r="I13" s="573" t="s">
        <v>315</v>
      </c>
      <c r="J13" s="229" t="s">
        <v>318</v>
      </c>
      <c r="K13" s="239" t="s">
        <v>319</v>
      </c>
      <c r="L13" s="169">
        <v>8900</v>
      </c>
      <c r="M13" s="169">
        <v>6988</v>
      </c>
      <c r="N13" s="169">
        <f>L13+M13</f>
        <v>15888</v>
      </c>
      <c r="O13" s="480" t="s">
        <v>317</v>
      </c>
      <c r="P13" s="330"/>
    </row>
    <row r="14" spans="1:16" s="335" customFormat="1" ht="75.75" customHeight="1">
      <c r="A14" s="1358" t="s">
        <v>84</v>
      </c>
      <c r="B14" s="1359"/>
      <c r="C14" s="1359"/>
      <c r="D14" s="1359"/>
      <c r="E14" s="1359"/>
      <c r="F14" s="1359"/>
      <c r="G14" s="1359"/>
      <c r="H14" s="1359"/>
      <c r="I14" s="1359"/>
      <c r="J14" s="1359"/>
      <c r="K14" s="1359"/>
      <c r="L14" s="1359"/>
      <c r="M14" s="1359"/>
      <c r="N14" s="1359"/>
      <c r="O14" s="1360"/>
      <c r="P14" s="334"/>
    </row>
    <row r="15" spans="1:16" s="331" customFormat="1" ht="150.75" customHeight="1">
      <c r="A15" s="475"/>
      <c r="B15" s="476" t="s">
        <v>226</v>
      </c>
      <c r="C15" s="592" t="s">
        <v>445</v>
      </c>
      <c r="D15" s="421"/>
      <c r="E15" s="421" t="s">
        <v>222</v>
      </c>
      <c r="F15" s="421" t="s">
        <v>222</v>
      </c>
      <c r="G15" s="421" t="s">
        <v>222</v>
      </c>
      <c r="H15" s="421" t="s">
        <v>314</v>
      </c>
      <c r="I15" s="422"/>
      <c r="J15" s="422" t="s">
        <v>226</v>
      </c>
      <c r="K15" s="270" t="s">
        <v>241</v>
      </c>
      <c r="L15" s="423">
        <f>SUM(L16:L18)</f>
        <v>14000</v>
      </c>
      <c r="M15" s="423">
        <f>SUM(M16:M18)</f>
        <v>30000</v>
      </c>
      <c r="N15" s="437">
        <f>SUM(L15:M15)</f>
        <v>44000</v>
      </c>
      <c r="O15" s="424" t="s">
        <v>108</v>
      </c>
      <c r="P15" s="330"/>
    </row>
    <row r="16" spans="1:16" s="335" customFormat="1" ht="45" customHeight="1">
      <c r="A16" s="362"/>
      <c r="B16" s="456"/>
      <c r="C16" s="588" t="s">
        <v>440</v>
      </c>
      <c r="D16" s="460"/>
      <c r="E16" s="453" t="s">
        <v>222</v>
      </c>
      <c r="F16" s="453" t="s">
        <v>222</v>
      </c>
      <c r="G16" s="453"/>
      <c r="H16" s="460"/>
      <c r="I16" s="297"/>
      <c r="J16" s="297"/>
      <c r="K16" s="297"/>
      <c r="L16" s="436"/>
      <c r="M16" s="298">
        <v>30000</v>
      </c>
      <c r="N16" s="454">
        <f>SUM(L16:M16)</f>
        <v>30000</v>
      </c>
      <c r="O16" s="461" t="s">
        <v>237</v>
      </c>
      <c r="P16" s="334"/>
    </row>
    <row r="17" spans="1:16" ht="45.75" customHeight="1">
      <c r="A17" s="362"/>
      <c r="B17" s="456"/>
      <c r="C17" s="588" t="s">
        <v>441</v>
      </c>
      <c r="D17" s="460"/>
      <c r="E17" s="453" t="s">
        <v>222</v>
      </c>
      <c r="F17" s="453" t="s">
        <v>222</v>
      </c>
      <c r="G17" s="453"/>
      <c r="H17" s="460"/>
      <c r="I17" s="297"/>
      <c r="J17" s="297"/>
      <c r="K17" s="297"/>
      <c r="L17" s="298">
        <v>7000</v>
      </c>
      <c r="M17" s="298"/>
      <c r="N17" s="298">
        <f t="shared" si="0"/>
        <v>7000</v>
      </c>
      <c r="O17" s="461" t="s">
        <v>237</v>
      </c>
      <c r="P17" s="333"/>
    </row>
    <row r="18" spans="1:16" ht="58.5" customHeight="1">
      <c r="A18" s="362"/>
      <c r="B18" s="457"/>
      <c r="C18" s="589" t="s">
        <v>442</v>
      </c>
      <c r="D18" s="426"/>
      <c r="E18" s="427"/>
      <c r="F18" s="427" t="s">
        <v>222</v>
      </c>
      <c r="G18" s="427" t="s">
        <v>222</v>
      </c>
      <c r="H18" s="426"/>
      <c r="I18" s="300"/>
      <c r="J18" s="300"/>
      <c r="K18" s="300"/>
      <c r="L18" s="301">
        <v>7000</v>
      </c>
      <c r="M18" s="429"/>
      <c r="N18" s="301">
        <f t="shared" si="0"/>
        <v>7000</v>
      </c>
      <c r="O18" s="462" t="s">
        <v>238</v>
      </c>
      <c r="P18" s="332"/>
    </row>
    <row r="19" spans="1:16" ht="35.25" customHeight="1" hidden="1">
      <c r="A19" s="336"/>
      <c r="B19" s="337"/>
      <c r="C19" s="338" t="s">
        <v>59</v>
      </c>
      <c r="D19" s="236"/>
      <c r="E19" s="236"/>
      <c r="F19" s="236"/>
      <c r="G19" s="236"/>
      <c r="H19" s="236" t="s">
        <v>314</v>
      </c>
      <c r="I19" s="235"/>
      <c r="J19" s="235"/>
      <c r="K19" s="235"/>
      <c r="L19" s="296"/>
      <c r="M19" s="296"/>
      <c r="N19" s="231">
        <f t="shared" si="0"/>
        <v>0</v>
      </c>
      <c r="O19" s="485" t="s">
        <v>60</v>
      </c>
      <c r="P19" s="332"/>
    </row>
    <row r="20" spans="1:16" s="331" customFormat="1" ht="78.75" customHeight="1">
      <c r="A20" s="472"/>
      <c r="B20" s="473" t="s">
        <v>320</v>
      </c>
      <c r="C20" s="593" t="s">
        <v>446</v>
      </c>
      <c r="D20" s="449"/>
      <c r="E20" s="449" t="s">
        <v>222</v>
      </c>
      <c r="F20" s="449" t="s">
        <v>222</v>
      </c>
      <c r="G20" s="449" t="s">
        <v>222</v>
      </c>
      <c r="H20" s="449" t="s">
        <v>314</v>
      </c>
      <c r="I20" s="590" t="s">
        <v>109</v>
      </c>
      <c r="J20" s="450" t="s">
        <v>320</v>
      </c>
      <c r="K20" s="451" t="s">
        <v>241</v>
      </c>
      <c r="L20" s="452">
        <v>93346</v>
      </c>
      <c r="M20" s="452">
        <v>72250</v>
      </c>
      <c r="N20" s="423">
        <f t="shared" si="0"/>
        <v>165596</v>
      </c>
      <c r="O20" s="424" t="s">
        <v>108</v>
      </c>
      <c r="P20" s="330"/>
    </row>
    <row r="21" spans="1:16" ht="46.5" customHeight="1">
      <c r="A21" s="483"/>
      <c r="B21" s="343"/>
      <c r="C21" s="273" t="s">
        <v>408</v>
      </c>
      <c r="D21" s="439"/>
      <c r="E21" s="453" t="s">
        <v>222</v>
      </c>
      <c r="F21" s="453" t="s">
        <v>222</v>
      </c>
      <c r="G21" s="453" t="s">
        <v>222</v>
      </c>
      <c r="H21" s="453" t="s">
        <v>314</v>
      </c>
      <c r="I21" s="275" t="s">
        <v>110</v>
      </c>
      <c r="J21" s="297"/>
      <c r="K21" s="443"/>
      <c r="L21" s="443"/>
      <c r="M21" s="443"/>
      <c r="N21" s="298">
        <f t="shared" si="0"/>
        <v>0</v>
      </c>
      <c r="O21" s="444" t="s">
        <v>111</v>
      </c>
      <c r="P21" s="333"/>
    </row>
    <row r="22" spans="1:16" ht="48.75" customHeight="1">
      <c r="A22" s="483"/>
      <c r="B22" s="343"/>
      <c r="C22" s="273" t="s">
        <v>112</v>
      </c>
      <c r="D22" s="439"/>
      <c r="E22" s="453"/>
      <c r="F22" s="453" t="s">
        <v>222</v>
      </c>
      <c r="G22" s="453" t="s">
        <v>222</v>
      </c>
      <c r="H22" s="453" t="s">
        <v>314</v>
      </c>
      <c r="I22" s="275" t="s">
        <v>110</v>
      </c>
      <c r="J22" s="297"/>
      <c r="K22" s="443"/>
      <c r="L22" s="443"/>
      <c r="M22" s="443"/>
      <c r="N22" s="298">
        <f t="shared" si="0"/>
        <v>0</v>
      </c>
      <c r="O22" s="444" t="s">
        <v>237</v>
      </c>
      <c r="P22" s="333"/>
    </row>
    <row r="23" spans="1:16" ht="35.25" customHeight="1">
      <c r="A23" s="484"/>
      <c r="B23" s="237"/>
      <c r="C23" s="277" t="s">
        <v>113</v>
      </c>
      <c r="D23" s="445"/>
      <c r="E23" s="427"/>
      <c r="F23" s="427"/>
      <c r="G23" s="427" t="s">
        <v>222</v>
      </c>
      <c r="H23" s="427" t="s">
        <v>314</v>
      </c>
      <c r="I23" s="446" t="s">
        <v>110</v>
      </c>
      <c r="J23" s="300"/>
      <c r="K23" s="447"/>
      <c r="L23" s="428"/>
      <c r="M23" s="428"/>
      <c r="N23" s="301">
        <f t="shared" si="0"/>
        <v>0</v>
      </c>
      <c r="O23" s="478" t="s">
        <v>114</v>
      </c>
      <c r="P23" s="333"/>
    </row>
    <row r="24" spans="1:16" ht="110.25" customHeight="1">
      <c r="A24" s="1361" t="s">
        <v>417</v>
      </c>
      <c r="B24" s="1362"/>
      <c r="C24" s="1359"/>
      <c r="D24" s="1359"/>
      <c r="E24" s="1359"/>
      <c r="F24" s="1359"/>
      <c r="G24" s="1359"/>
      <c r="H24" s="1359"/>
      <c r="I24" s="1359"/>
      <c r="J24" s="1359"/>
      <c r="K24" s="1359"/>
      <c r="L24" s="1359"/>
      <c r="M24" s="1359"/>
      <c r="N24" s="1362"/>
      <c r="O24" s="1363"/>
      <c r="P24" s="333"/>
    </row>
    <row r="25" spans="1:16" s="331" customFormat="1" ht="45" customHeight="1">
      <c r="A25" s="470"/>
      <c r="B25" s="469" t="s">
        <v>190</v>
      </c>
      <c r="C25" s="594" t="s">
        <v>447</v>
      </c>
      <c r="D25" s="232"/>
      <c r="E25" s="232"/>
      <c r="F25" s="232" t="s">
        <v>221</v>
      </c>
      <c r="G25" s="232" t="s">
        <v>221</v>
      </c>
      <c r="H25" s="232" t="s">
        <v>314</v>
      </c>
      <c r="I25" s="233" t="s">
        <v>115</v>
      </c>
      <c r="J25" s="233" t="s">
        <v>190</v>
      </c>
      <c r="K25" s="238" t="s">
        <v>241</v>
      </c>
      <c r="L25" s="234">
        <v>5250</v>
      </c>
      <c r="M25" s="234">
        <f>8137.5+1</f>
        <v>8138.5</v>
      </c>
      <c r="N25" s="169">
        <f>SUM(L25:M25)</f>
        <v>13388.5</v>
      </c>
      <c r="O25" s="480" t="s">
        <v>116</v>
      </c>
      <c r="P25" s="330"/>
    </row>
    <row r="26" spans="1:16" s="331" customFormat="1" ht="44.25" customHeight="1">
      <c r="A26" s="470"/>
      <c r="B26" s="468" t="s">
        <v>313</v>
      </c>
      <c r="C26" s="595" t="s">
        <v>448</v>
      </c>
      <c r="D26" s="228"/>
      <c r="E26" s="228"/>
      <c r="F26" s="228" t="s">
        <v>221</v>
      </c>
      <c r="G26" s="228" t="s">
        <v>221</v>
      </c>
      <c r="H26" s="228" t="s">
        <v>314</v>
      </c>
      <c r="I26" s="174" t="s">
        <v>117</v>
      </c>
      <c r="J26" s="229" t="s">
        <v>313</v>
      </c>
      <c r="K26" s="227" t="s">
        <v>241</v>
      </c>
      <c r="L26" s="169">
        <v>0</v>
      </c>
      <c r="M26" s="169">
        <v>28037</v>
      </c>
      <c r="N26" s="169">
        <f>SUM(L26:M26)</f>
        <v>28037</v>
      </c>
      <c r="O26" s="230" t="s">
        <v>118</v>
      </c>
      <c r="P26" s="330"/>
    </row>
    <row r="27" spans="1:16" s="331" customFormat="1" ht="48" customHeight="1">
      <c r="A27" s="470"/>
      <c r="B27" s="468" t="s">
        <v>190</v>
      </c>
      <c r="C27" s="591" t="s">
        <v>449</v>
      </c>
      <c r="D27" s="228"/>
      <c r="E27" s="228"/>
      <c r="F27" s="228" t="s">
        <v>221</v>
      </c>
      <c r="G27" s="228" t="s">
        <v>221</v>
      </c>
      <c r="H27" s="228" t="s">
        <v>314</v>
      </c>
      <c r="I27" s="229" t="s">
        <v>119</v>
      </c>
      <c r="J27" s="229" t="s">
        <v>190</v>
      </c>
      <c r="K27" s="227" t="s">
        <v>241</v>
      </c>
      <c r="L27" s="169">
        <v>5775</v>
      </c>
      <c r="M27" s="169">
        <v>8925</v>
      </c>
      <c r="N27" s="169">
        <f>SUM(L27:M27)</f>
        <v>14700</v>
      </c>
      <c r="O27" s="230" t="s">
        <v>118</v>
      </c>
      <c r="P27" s="330"/>
    </row>
    <row r="28" spans="1:16" s="467" customFormat="1" ht="84" customHeight="1" thickBot="1">
      <c r="A28" s="471"/>
      <c r="B28" s="468" t="s">
        <v>180</v>
      </c>
      <c r="C28" s="596" t="s">
        <v>450</v>
      </c>
      <c r="D28" s="171"/>
      <c r="E28" s="171" t="s">
        <v>221</v>
      </c>
      <c r="F28" s="171" t="s">
        <v>221</v>
      </c>
      <c r="G28" s="240"/>
      <c r="H28" s="171" t="s">
        <v>314</v>
      </c>
      <c r="I28" s="172" t="s">
        <v>211</v>
      </c>
      <c r="J28" s="172" t="s">
        <v>180</v>
      </c>
      <c r="K28" s="170" t="s">
        <v>319</v>
      </c>
      <c r="L28" s="173">
        <v>22100</v>
      </c>
      <c r="M28" s="173">
        <v>0</v>
      </c>
      <c r="N28" s="173">
        <f>SUM(L28:M28)</f>
        <v>22100</v>
      </c>
      <c r="O28" s="481" t="s">
        <v>120</v>
      </c>
      <c r="P28" s="466"/>
    </row>
    <row r="29" spans="1:16" s="340" customFormat="1" ht="96" customHeight="1" thickTop="1">
      <c r="A29" s="1364" t="s">
        <v>530</v>
      </c>
      <c r="B29" s="1365"/>
      <c r="C29" s="1365"/>
      <c r="D29" s="1365"/>
      <c r="E29" s="1365"/>
      <c r="F29" s="1365"/>
      <c r="G29" s="1365"/>
      <c r="H29" s="1365"/>
      <c r="I29" s="1365"/>
      <c r="J29" s="1365"/>
      <c r="K29" s="1365"/>
      <c r="L29" s="1365"/>
      <c r="M29" s="1365"/>
      <c r="N29" s="1365"/>
      <c r="O29" s="1366"/>
      <c r="P29" s="339"/>
    </row>
    <row r="30" spans="1:16" s="467" customFormat="1" ht="87.75" customHeight="1">
      <c r="A30" s="419"/>
      <c r="B30" s="464" t="s">
        <v>230</v>
      </c>
      <c r="C30" s="592" t="s">
        <v>451</v>
      </c>
      <c r="D30" s="421"/>
      <c r="E30" s="421"/>
      <c r="F30" s="421" t="s">
        <v>221</v>
      </c>
      <c r="G30" s="421" t="s">
        <v>221</v>
      </c>
      <c r="H30" s="421" t="s">
        <v>314</v>
      </c>
      <c r="I30" s="422" t="s">
        <v>61</v>
      </c>
      <c r="J30" s="422" t="s">
        <v>230</v>
      </c>
      <c r="K30" s="270" t="s">
        <v>241</v>
      </c>
      <c r="L30" s="423">
        <v>9813</v>
      </c>
      <c r="M30" s="423">
        <v>2804</v>
      </c>
      <c r="N30" s="423">
        <f aca="true" t="shared" si="1" ref="N30:N37">SUM(L30:M30)</f>
        <v>12617</v>
      </c>
      <c r="O30" s="477" t="s">
        <v>62</v>
      </c>
      <c r="P30" s="466"/>
    </row>
    <row r="31" spans="1:16" ht="27" customHeight="1">
      <c r="A31" s="420"/>
      <c r="B31" s="343"/>
      <c r="C31" s="438" t="s">
        <v>63</v>
      </c>
      <c r="D31" s="439"/>
      <c r="E31" s="439"/>
      <c r="F31" s="439" t="s">
        <v>221</v>
      </c>
      <c r="G31" s="439"/>
      <c r="H31" s="439" t="s">
        <v>314</v>
      </c>
      <c r="I31" s="458"/>
      <c r="J31" s="440"/>
      <c r="K31" s="443"/>
      <c r="L31" s="443"/>
      <c r="M31" s="443"/>
      <c r="N31" s="436">
        <f t="shared" si="1"/>
        <v>0</v>
      </c>
      <c r="O31" s="444" t="s">
        <v>237</v>
      </c>
      <c r="P31" s="333"/>
    </row>
    <row r="32" spans="1:16" s="340" customFormat="1" ht="21" customHeight="1">
      <c r="A32" s="420"/>
      <c r="B32" s="343"/>
      <c r="C32" s="438" t="s">
        <v>64</v>
      </c>
      <c r="D32" s="439"/>
      <c r="E32" s="439"/>
      <c r="F32" s="439"/>
      <c r="G32" s="439" t="s">
        <v>221</v>
      </c>
      <c r="H32" s="439" t="s">
        <v>314</v>
      </c>
      <c r="I32" s="458"/>
      <c r="J32" s="440"/>
      <c r="K32" s="443"/>
      <c r="L32" s="443"/>
      <c r="M32" s="443"/>
      <c r="N32" s="436">
        <f t="shared" si="1"/>
        <v>0</v>
      </c>
      <c r="O32" s="444" t="s">
        <v>237</v>
      </c>
      <c r="P32" s="339"/>
    </row>
    <row r="33" spans="1:16" ht="36" customHeight="1">
      <c r="A33" s="1039"/>
      <c r="B33" s="237"/>
      <c r="C33" s="425" t="s">
        <v>65</v>
      </c>
      <c r="D33" s="445"/>
      <c r="E33" s="445"/>
      <c r="F33" s="445"/>
      <c r="G33" s="445" t="s">
        <v>221</v>
      </c>
      <c r="H33" s="445" t="s">
        <v>314</v>
      </c>
      <c r="I33" s="459"/>
      <c r="J33" s="447"/>
      <c r="K33" s="447"/>
      <c r="L33" s="428"/>
      <c r="M33" s="428"/>
      <c r="N33" s="429">
        <f t="shared" si="1"/>
        <v>0</v>
      </c>
      <c r="O33" s="478" t="s">
        <v>240</v>
      </c>
      <c r="P33" s="327"/>
    </row>
    <row r="34" spans="1:16" s="331" customFormat="1" ht="105" customHeight="1">
      <c r="A34" s="463"/>
      <c r="B34" s="464" t="s">
        <v>230</v>
      </c>
      <c r="C34" s="592" t="s">
        <v>452</v>
      </c>
      <c r="D34" s="421"/>
      <c r="E34" s="421" t="s">
        <v>221</v>
      </c>
      <c r="F34" s="421" t="s">
        <v>221</v>
      </c>
      <c r="G34" s="421" t="s">
        <v>221</v>
      </c>
      <c r="H34" s="421" t="s">
        <v>314</v>
      </c>
      <c r="I34" s="422" t="s">
        <v>66</v>
      </c>
      <c r="J34" s="422" t="s">
        <v>230</v>
      </c>
      <c r="K34" s="270" t="s">
        <v>241</v>
      </c>
      <c r="L34" s="423">
        <v>5140</v>
      </c>
      <c r="M34" s="423">
        <v>2804</v>
      </c>
      <c r="N34" s="423">
        <f t="shared" si="1"/>
        <v>7944</v>
      </c>
      <c r="O34" s="477" t="s">
        <v>67</v>
      </c>
      <c r="P34" s="465"/>
    </row>
    <row r="35" spans="1:16" ht="33" customHeight="1">
      <c r="A35" s="341"/>
      <c r="B35" s="343"/>
      <c r="C35" s="438" t="s">
        <v>68</v>
      </c>
      <c r="D35" s="439"/>
      <c r="E35" s="439" t="s">
        <v>221</v>
      </c>
      <c r="F35" s="439"/>
      <c r="G35" s="439"/>
      <c r="H35" s="439" t="s">
        <v>314</v>
      </c>
      <c r="I35" s="275"/>
      <c r="J35" s="440"/>
      <c r="K35" s="440"/>
      <c r="L35" s="298"/>
      <c r="M35" s="298"/>
      <c r="N35" s="441">
        <f t="shared" si="1"/>
        <v>0</v>
      </c>
      <c r="O35" s="442" t="s">
        <v>240</v>
      </c>
      <c r="P35" s="333"/>
    </row>
    <row r="36" spans="1:16" ht="28.5" customHeight="1">
      <c r="A36" s="341"/>
      <c r="B36" s="343"/>
      <c r="C36" s="438" t="s">
        <v>69</v>
      </c>
      <c r="D36" s="439"/>
      <c r="E36" s="439"/>
      <c r="F36" s="439" t="s">
        <v>221</v>
      </c>
      <c r="G36" s="439"/>
      <c r="H36" s="439" t="s">
        <v>314</v>
      </c>
      <c r="I36" s="275"/>
      <c r="J36" s="440"/>
      <c r="K36" s="443"/>
      <c r="L36" s="298"/>
      <c r="M36" s="298"/>
      <c r="N36" s="441">
        <f t="shared" si="1"/>
        <v>0</v>
      </c>
      <c r="O36" s="444" t="s">
        <v>237</v>
      </c>
      <c r="P36" s="333"/>
    </row>
    <row r="37" spans="1:16" ht="27.75" customHeight="1">
      <c r="A37" s="342"/>
      <c r="B37" s="237"/>
      <c r="C37" s="425" t="s">
        <v>70</v>
      </c>
      <c r="D37" s="445"/>
      <c r="E37" s="445"/>
      <c r="F37" s="445"/>
      <c r="G37" s="445" t="s">
        <v>221</v>
      </c>
      <c r="H37" s="445" t="s">
        <v>314</v>
      </c>
      <c r="I37" s="446"/>
      <c r="J37" s="447"/>
      <c r="K37" s="428"/>
      <c r="L37" s="301"/>
      <c r="M37" s="301"/>
      <c r="N37" s="448">
        <f t="shared" si="1"/>
        <v>0</v>
      </c>
      <c r="O37" s="430" t="s">
        <v>237</v>
      </c>
      <c r="P37" s="333"/>
    </row>
    <row r="38" spans="1:16" ht="93.75" customHeight="1">
      <c r="A38" s="1358" t="s">
        <v>531</v>
      </c>
      <c r="B38" s="1359"/>
      <c r="C38" s="1359"/>
      <c r="D38" s="1359"/>
      <c r="E38" s="1359"/>
      <c r="F38" s="1359"/>
      <c r="G38" s="1359"/>
      <c r="H38" s="1359"/>
      <c r="I38" s="1359"/>
      <c r="J38" s="1359"/>
      <c r="K38" s="1359"/>
      <c r="L38" s="1359"/>
      <c r="M38" s="1359"/>
      <c r="N38" s="1359"/>
      <c r="O38" s="1360"/>
      <c r="P38" s="333"/>
    </row>
    <row r="39" spans="1:16" s="331" customFormat="1" ht="77.25" customHeight="1">
      <c r="A39" s="1049"/>
      <c r="B39" s="1050" t="s">
        <v>180</v>
      </c>
      <c r="C39" s="431" t="s">
        <v>453</v>
      </c>
      <c r="D39" s="421"/>
      <c r="E39" s="421"/>
      <c r="F39" s="421" t="s">
        <v>221</v>
      </c>
      <c r="G39" s="421" t="s">
        <v>221</v>
      </c>
      <c r="H39" s="421" t="s">
        <v>314</v>
      </c>
      <c r="I39" s="422" t="s">
        <v>115</v>
      </c>
      <c r="J39" s="422" t="s">
        <v>180</v>
      </c>
      <c r="K39" s="270" t="s">
        <v>241</v>
      </c>
      <c r="L39" s="423">
        <f>SUM(L40)</f>
        <v>5000</v>
      </c>
      <c r="M39" s="423">
        <f>SUM(M40)</f>
        <v>0</v>
      </c>
      <c r="N39" s="423">
        <f>SUM(L39:M39)</f>
        <v>5000</v>
      </c>
      <c r="O39" s="424" t="s">
        <v>121</v>
      </c>
      <c r="P39" s="330"/>
    </row>
    <row r="40" spans="1:16" ht="57.75" customHeight="1">
      <c r="A40" s="342"/>
      <c r="B40" s="1048"/>
      <c r="C40" s="589" t="s">
        <v>122</v>
      </c>
      <c r="D40" s="426"/>
      <c r="E40" s="426"/>
      <c r="F40" s="427" t="s">
        <v>221</v>
      </c>
      <c r="G40" s="427" t="s">
        <v>221</v>
      </c>
      <c r="H40" s="426" t="s">
        <v>314</v>
      </c>
      <c r="I40" s="300"/>
      <c r="J40" s="300"/>
      <c r="K40" s="428"/>
      <c r="L40" s="301">
        <v>5000</v>
      </c>
      <c r="M40" s="1003"/>
      <c r="N40" s="429">
        <f>SUM(L40:M40)</f>
        <v>5000</v>
      </c>
      <c r="O40" s="430" t="s">
        <v>237</v>
      </c>
      <c r="P40" s="333"/>
    </row>
    <row r="41" spans="1:16" s="331" customFormat="1" ht="27" customHeight="1">
      <c r="A41" s="363"/>
      <c r="B41" s="1004" t="s">
        <v>231</v>
      </c>
      <c r="C41" s="1005" t="s">
        <v>129</v>
      </c>
      <c r="D41" s="232"/>
      <c r="E41" s="232"/>
      <c r="F41" s="232"/>
      <c r="G41" s="232"/>
      <c r="H41" s="232"/>
      <c r="I41" s="233"/>
      <c r="J41" s="1006"/>
      <c r="K41" s="1007"/>
      <c r="L41" s="234">
        <f>SUM(L42:L51)</f>
        <v>19045</v>
      </c>
      <c r="M41" s="234">
        <f>SUM(M42:M51)</f>
        <v>29438</v>
      </c>
      <c r="N41" s="1008">
        <f>SUM(L41:M41)</f>
        <v>48483</v>
      </c>
      <c r="O41" s="1009"/>
      <c r="P41" s="330"/>
    </row>
    <row r="42" spans="1:16" ht="55.5" customHeight="1">
      <c r="A42" s="363"/>
      <c r="B42" s="529" t="s">
        <v>400</v>
      </c>
      <c r="C42" s="263" t="s">
        <v>9</v>
      </c>
      <c r="D42" s="264"/>
      <c r="E42" s="264"/>
      <c r="F42" s="265"/>
      <c r="G42" s="264"/>
      <c r="H42" s="228" t="s">
        <v>314</v>
      </c>
      <c r="I42" s="229" t="s">
        <v>314</v>
      </c>
      <c r="J42" s="242" t="s">
        <v>231</v>
      </c>
      <c r="K42" s="264" t="s">
        <v>186</v>
      </c>
      <c r="L42" s="231">
        <v>3400</v>
      </c>
      <c r="M42" s="231">
        <v>2517</v>
      </c>
      <c r="N42" s="266">
        <f aca="true" t="shared" si="2" ref="N42:N51">SUM(L42:M42)</f>
        <v>5917</v>
      </c>
      <c r="O42" s="267" t="s">
        <v>130</v>
      </c>
      <c r="P42" s="333"/>
    </row>
    <row r="43" spans="1:16" ht="34.5" customHeight="1">
      <c r="A43" s="363"/>
      <c r="B43" s="529" t="s">
        <v>401</v>
      </c>
      <c r="C43" s="264" t="s">
        <v>131</v>
      </c>
      <c r="D43" s="264"/>
      <c r="E43" s="264"/>
      <c r="F43" s="265"/>
      <c r="G43" s="264"/>
      <c r="H43" s="227"/>
      <c r="I43" s="227"/>
      <c r="J43" s="565"/>
      <c r="K43" s="264"/>
      <c r="L43" s="231"/>
      <c r="M43" s="168">
        <v>0</v>
      </c>
      <c r="N43" s="266">
        <f t="shared" si="2"/>
        <v>0</v>
      </c>
      <c r="O43" s="272"/>
      <c r="P43" s="333"/>
    </row>
    <row r="44" spans="1:16" ht="52.5" customHeight="1">
      <c r="A44" s="363"/>
      <c r="B44" s="529"/>
      <c r="C44" s="566" t="s">
        <v>132</v>
      </c>
      <c r="D44" s="519"/>
      <c r="E44" s="519"/>
      <c r="F44" s="519" t="s">
        <v>222</v>
      </c>
      <c r="G44" s="519" t="s">
        <v>222</v>
      </c>
      <c r="H44" s="422" t="s">
        <v>314</v>
      </c>
      <c r="I44" s="567" t="s">
        <v>314</v>
      </c>
      <c r="J44" s="568" t="s">
        <v>231</v>
      </c>
      <c r="K44" s="566" t="s">
        <v>127</v>
      </c>
      <c r="L44" s="569">
        <v>12825</v>
      </c>
      <c r="M44" s="570">
        <v>24022</v>
      </c>
      <c r="N44" s="571">
        <f t="shared" si="2"/>
        <v>36847</v>
      </c>
      <c r="O44" s="276" t="s">
        <v>192</v>
      </c>
      <c r="P44" s="332"/>
    </row>
    <row r="45" spans="1:16" ht="29.25" customHeight="1">
      <c r="A45" s="363"/>
      <c r="B45" s="529"/>
      <c r="C45" s="277" t="s">
        <v>133</v>
      </c>
      <c r="D45" s="278"/>
      <c r="E45" s="278" t="s">
        <v>222</v>
      </c>
      <c r="F45" s="278" t="s">
        <v>222</v>
      </c>
      <c r="G45" s="278" t="s">
        <v>222</v>
      </c>
      <c r="H45" s="279" t="s">
        <v>314</v>
      </c>
      <c r="I45" s="279" t="s">
        <v>314</v>
      </c>
      <c r="J45" s="280" t="s">
        <v>231</v>
      </c>
      <c r="K45" s="281" t="s">
        <v>193</v>
      </c>
      <c r="L45" s="282">
        <v>1000</v>
      </c>
      <c r="M45" s="283">
        <v>0</v>
      </c>
      <c r="N45" s="284">
        <f t="shared" si="2"/>
        <v>1000</v>
      </c>
      <c r="O45" s="285" t="s">
        <v>194</v>
      </c>
      <c r="P45" s="332"/>
    </row>
    <row r="46" spans="1:16" ht="32.25" customHeight="1">
      <c r="A46" s="344"/>
      <c r="B46" s="529" t="s">
        <v>402</v>
      </c>
      <c r="C46" s="286" t="s">
        <v>134</v>
      </c>
      <c r="D46" s="287"/>
      <c r="E46" s="287" t="s">
        <v>222</v>
      </c>
      <c r="F46" s="287" t="s">
        <v>222</v>
      </c>
      <c r="G46" s="287" t="s">
        <v>222</v>
      </c>
      <c r="H46" s="229" t="s">
        <v>314</v>
      </c>
      <c r="I46" s="229" t="s">
        <v>314</v>
      </c>
      <c r="J46" s="288" t="s">
        <v>231</v>
      </c>
      <c r="K46" s="286" t="s">
        <v>135</v>
      </c>
      <c r="L46" s="289">
        <v>0</v>
      </c>
      <c r="M46" s="290">
        <v>1000</v>
      </c>
      <c r="N46" s="169">
        <f t="shared" si="2"/>
        <v>1000</v>
      </c>
      <c r="O46" s="291" t="s">
        <v>195</v>
      </c>
      <c r="P46" s="333"/>
    </row>
    <row r="47" spans="1:16" ht="45.75" customHeight="1">
      <c r="A47" s="1348"/>
      <c r="B47" s="529" t="s">
        <v>403</v>
      </c>
      <c r="C47" s="292" t="s">
        <v>196</v>
      </c>
      <c r="D47" s="287"/>
      <c r="E47" s="287" t="s">
        <v>222</v>
      </c>
      <c r="F47" s="287" t="s">
        <v>222</v>
      </c>
      <c r="G47" s="287" t="s">
        <v>222</v>
      </c>
      <c r="H47" s="229" t="s">
        <v>314</v>
      </c>
      <c r="I47" s="229" t="s">
        <v>314</v>
      </c>
      <c r="J47" s="293" t="s">
        <v>197</v>
      </c>
      <c r="K47" s="239" t="s">
        <v>136</v>
      </c>
      <c r="L47" s="294">
        <v>1000</v>
      </c>
      <c r="M47" s="294">
        <v>500</v>
      </c>
      <c r="N47" s="266">
        <f t="shared" si="2"/>
        <v>1500</v>
      </c>
      <c r="O47" s="295" t="s">
        <v>198</v>
      </c>
      <c r="P47" s="333"/>
    </row>
    <row r="48" spans="1:16" ht="27.75" customHeight="1">
      <c r="A48" s="1349"/>
      <c r="B48" s="529" t="s">
        <v>352</v>
      </c>
      <c r="C48" s="268" t="s">
        <v>199</v>
      </c>
      <c r="D48" s="269"/>
      <c r="E48" s="269"/>
      <c r="F48" s="269"/>
      <c r="G48" s="269"/>
      <c r="H48" s="422" t="s">
        <v>314</v>
      </c>
      <c r="I48" s="167" t="s">
        <v>314</v>
      </c>
      <c r="J48" s="167" t="s">
        <v>231</v>
      </c>
      <c r="K48" s="431" t="s">
        <v>200</v>
      </c>
      <c r="L48" s="271">
        <v>820</v>
      </c>
      <c r="M48" s="271">
        <v>1399</v>
      </c>
      <c r="N48" s="432">
        <f t="shared" si="2"/>
        <v>2219</v>
      </c>
      <c r="O48" s="433" t="s">
        <v>201</v>
      </c>
      <c r="P48" s="333"/>
    </row>
    <row r="49" spans="1:16" ht="22.5" customHeight="1">
      <c r="A49" s="1349"/>
      <c r="B49" s="564"/>
      <c r="C49" s="434" t="s">
        <v>202</v>
      </c>
      <c r="D49" s="274"/>
      <c r="E49" s="274" t="s">
        <v>222</v>
      </c>
      <c r="F49" s="274" t="s">
        <v>222</v>
      </c>
      <c r="G49" s="274" t="s">
        <v>222</v>
      </c>
      <c r="H49" s="297"/>
      <c r="I49" s="297"/>
      <c r="J49" s="297"/>
      <c r="K49" s="298"/>
      <c r="L49" s="435"/>
      <c r="M49" s="435"/>
      <c r="N49" s="436">
        <f t="shared" si="2"/>
        <v>0</v>
      </c>
      <c r="O49" s="299"/>
      <c r="P49" s="332"/>
    </row>
    <row r="50" spans="1:16" ht="30" customHeight="1">
      <c r="A50" s="1349"/>
      <c r="B50" s="564"/>
      <c r="C50" s="434" t="s">
        <v>203</v>
      </c>
      <c r="D50" s="274"/>
      <c r="E50" s="274" t="s">
        <v>222</v>
      </c>
      <c r="F50" s="274" t="s">
        <v>222</v>
      </c>
      <c r="G50" s="274" t="s">
        <v>222</v>
      </c>
      <c r="H50" s="297"/>
      <c r="I50" s="297"/>
      <c r="J50" s="297"/>
      <c r="K50" s="298"/>
      <c r="L50" s="298"/>
      <c r="M50" s="298"/>
      <c r="N50" s="436">
        <f t="shared" si="2"/>
        <v>0</v>
      </c>
      <c r="O50" s="299"/>
      <c r="P50" s="333"/>
    </row>
    <row r="51" spans="1:16" ht="19.5" customHeight="1" thickBot="1">
      <c r="A51" s="1350"/>
      <c r="B51" s="564"/>
      <c r="C51" s="508" t="s">
        <v>204</v>
      </c>
      <c r="D51" s="278"/>
      <c r="E51" s="278"/>
      <c r="F51" s="278"/>
      <c r="G51" s="278"/>
      <c r="H51" s="455"/>
      <c r="I51" s="455"/>
      <c r="J51" s="455"/>
      <c r="K51" s="479"/>
      <c r="L51" s="479"/>
      <c r="M51" s="479"/>
      <c r="N51" s="509">
        <f t="shared" si="2"/>
        <v>0</v>
      </c>
      <c r="O51" s="510"/>
      <c r="P51" s="332"/>
    </row>
    <row r="52" spans="1:16" ht="19.5" customHeight="1">
      <c r="A52" s="831"/>
      <c r="B52" s="832"/>
      <c r="C52" s="833" t="s">
        <v>281</v>
      </c>
      <c r="D52" s="834"/>
      <c r="E52" s="834"/>
      <c r="F52" s="834"/>
      <c r="G52" s="834"/>
      <c r="H52" s="835"/>
      <c r="I52" s="835"/>
      <c r="J52" s="835"/>
      <c r="K52" s="836"/>
      <c r="L52" s="837">
        <f>L12+L13+L15+L20+L25+L26+L27+L28+L30+L34+L39+L41</f>
        <v>188369</v>
      </c>
      <c r="M52" s="837">
        <f>M12+M13+M15+M20+M25+M26+M27+M28+M30+M34+M39+M41</f>
        <v>203403.5</v>
      </c>
      <c r="N52" s="838">
        <f>L52+M52</f>
        <v>391772.5</v>
      </c>
      <c r="O52" s="839"/>
      <c r="P52" s="345">
        <f>N12+N13+N15+N20+N25+N26+N27+N28+N30+N34+N39+N41</f>
        <v>391772.5</v>
      </c>
    </row>
    <row r="53" spans="1:16" ht="19.5" customHeight="1">
      <c r="A53" s="840"/>
      <c r="B53" s="841"/>
      <c r="C53" s="842" t="s">
        <v>282</v>
      </c>
      <c r="D53" s="843"/>
      <c r="E53" s="843"/>
      <c r="F53" s="843"/>
      <c r="G53" s="843"/>
      <c r="H53" s="732"/>
      <c r="I53" s="732"/>
      <c r="J53" s="732"/>
      <c r="K53" s="731"/>
      <c r="L53" s="844">
        <f>L52*7%</f>
        <v>13185.830000000002</v>
      </c>
      <c r="M53" s="844">
        <f>M52*7%</f>
        <v>14238.245</v>
      </c>
      <c r="N53" s="845">
        <f>L53+M53</f>
        <v>27424.075000000004</v>
      </c>
      <c r="O53" s="846" t="s">
        <v>71</v>
      </c>
      <c r="P53" s="333"/>
    </row>
    <row r="54" spans="1:16" ht="19.5" customHeight="1">
      <c r="A54" s="1010"/>
      <c r="B54" s="1011"/>
      <c r="C54" s="1012" t="s">
        <v>283</v>
      </c>
      <c r="D54" s="1013"/>
      <c r="E54" s="1013"/>
      <c r="F54" s="1013"/>
      <c r="G54" s="1013"/>
      <c r="H54" s="1014"/>
      <c r="I54" s="1014"/>
      <c r="J54" s="1014"/>
      <c r="K54" s="1015"/>
      <c r="L54" s="1016">
        <f>L52+L53</f>
        <v>201554.83000000002</v>
      </c>
      <c r="M54" s="1016">
        <f>M52+M53</f>
        <v>217641.745</v>
      </c>
      <c r="N54" s="1017">
        <f>L54+M54</f>
        <v>419196.575</v>
      </c>
      <c r="O54" s="1018"/>
      <c r="P54" s="333"/>
    </row>
    <row r="55" spans="1:15" s="614" customFormat="1" ht="27" customHeight="1">
      <c r="A55" s="1019"/>
      <c r="B55" s="782"/>
      <c r="C55" s="778"/>
      <c r="D55" s="779"/>
      <c r="E55" s="779"/>
      <c r="F55" s="779"/>
      <c r="G55" s="779"/>
      <c r="H55" s="780"/>
      <c r="I55" s="780"/>
      <c r="J55" s="780"/>
      <c r="K55" s="781"/>
      <c r="L55" s="1352" t="s">
        <v>21</v>
      </c>
      <c r="M55" s="1352"/>
      <c r="N55" s="1353" t="s">
        <v>22</v>
      </c>
      <c r="O55" s="1353" t="s">
        <v>16</v>
      </c>
    </row>
    <row r="56" spans="1:15" s="614" customFormat="1" ht="46.5" customHeight="1" thickBot="1">
      <c r="A56" s="647"/>
      <c r="B56" s="648"/>
      <c r="C56" s="649"/>
      <c r="D56" s="650"/>
      <c r="E56" s="650"/>
      <c r="F56" s="650"/>
      <c r="G56" s="650"/>
      <c r="H56" s="651"/>
      <c r="I56" s="651"/>
      <c r="J56" s="651"/>
      <c r="K56" s="652"/>
      <c r="L56" s="653" t="s">
        <v>15</v>
      </c>
      <c r="M56" s="653" t="s">
        <v>234</v>
      </c>
      <c r="N56" s="1306"/>
      <c r="O56" s="1306"/>
    </row>
    <row r="57" spans="1:16" ht="19.5" customHeight="1">
      <c r="A57" s="814"/>
      <c r="B57" s="815"/>
      <c r="C57" s="574" t="s">
        <v>137</v>
      </c>
      <c r="D57" s="583"/>
      <c r="E57" s="583"/>
      <c r="F57" s="583"/>
      <c r="G57" s="583"/>
      <c r="H57" s="584"/>
      <c r="I57" s="584"/>
      <c r="J57" s="584"/>
      <c r="K57" s="585"/>
      <c r="L57" s="789"/>
      <c r="M57" s="784">
        <f>M15</f>
        <v>30000</v>
      </c>
      <c r="N57" s="785">
        <f>SUM(L57:M57)*7%</f>
        <v>2100</v>
      </c>
      <c r="O57" s="786">
        <f>SUM(L57:N57)</f>
        <v>32100</v>
      </c>
      <c r="P57" s="332"/>
    </row>
    <row r="58" spans="1:16" ht="20.25" customHeight="1">
      <c r="A58" s="511"/>
      <c r="B58" s="816"/>
      <c r="C58" s="698" t="s">
        <v>285</v>
      </c>
      <c r="D58" s="575"/>
      <c r="E58" s="575"/>
      <c r="F58" s="575"/>
      <c r="G58" s="575"/>
      <c r="H58" s="576"/>
      <c r="I58" s="576"/>
      <c r="J58" s="576"/>
      <c r="K58" s="577"/>
      <c r="L58" s="790"/>
      <c r="M58" s="512">
        <f>M30+M34</f>
        <v>5608</v>
      </c>
      <c r="N58" s="787">
        <f aca="true" t="shared" si="3" ref="N58:N65">SUM(L58:M58)*7%</f>
        <v>392.56000000000006</v>
      </c>
      <c r="O58" s="788">
        <f aca="true" t="shared" si="4" ref="O58:O65">SUM(L58:N58)</f>
        <v>6000.56</v>
      </c>
      <c r="P58" s="332"/>
    </row>
    <row r="59" spans="1:16" ht="18.75" customHeight="1">
      <c r="A59" s="511"/>
      <c r="B59" s="816"/>
      <c r="C59" s="698" t="s">
        <v>138</v>
      </c>
      <c r="D59" s="575"/>
      <c r="E59" s="575"/>
      <c r="F59" s="575"/>
      <c r="G59" s="575"/>
      <c r="H59" s="576"/>
      <c r="I59" s="576"/>
      <c r="J59" s="576"/>
      <c r="K59" s="577"/>
      <c r="L59" s="791"/>
      <c r="M59" s="512">
        <f>M20</f>
        <v>72250</v>
      </c>
      <c r="N59" s="787">
        <f t="shared" si="3"/>
        <v>5057.500000000001</v>
      </c>
      <c r="O59" s="788">
        <f t="shared" si="4"/>
        <v>77307.5</v>
      </c>
      <c r="P59" s="332"/>
    </row>
    <row r="60" spans="1:16" ht="18" customHeight="1">
      <c r="A60" s="511"/>
      <c r="B60" s="816"/>
      <c r="C60" s="698" t="s">
        <v>288</v>
      </c>
      <c r="D60" s="575"/>
      <c r="E60" s="575"/>
      <c r="F60" s="575"/>
      <c r="G60" s="575"/>
      <c r="H60" s="792"/>
      <c r="I60" s="576"/>
      <c r="J60" s="793"/>
      <c r="K60" s="577"/>
      <c r="L60" s="790"/>
      <c r="M60" s="512">
        <f>M25+M27</f>
        <v>17063.5</v>
      </c>
      <c r="N60" s="787">
        <f t="shared" si="3"/>
        <v>1194.4450000000002</v>
      </c>
      <c r="O60" s="788">
        <f t="shared" si="4"/>
        <v>18257.945</v>
      </c>
      <c r="P60" s="332"/>
    </row>
    <row r="61" spans="1:16" ht="18.75" customHeight="1">
      <c r="A61" s="511"/>
      <c r="B61" s="816"/>
      <c r="C61" s="698" t="s">
        <v>140</v>
      </c>
      <c r="D61" s="575"/>
      <c r="E61" s="575"/>
      <c r="F61" s="575"/>
      <c r="G61" s="575"/>
      <c r="H61" s="792"/>
      <c r="I61" s="576"/>
      <c r="J61" s="793"/>
      <c r="K61" s="577"/>
      <c r="L61" s="790"/>
      <c r="M61" s="512">
        <f>M12+M26</f>
        <v>42056</v>
      </c>
      <c r="N61" s="787">
        <f t="shared" si="3"/>
        <v>2943.92</v>
      </c>
      <c r="O61" s="788">
        <f t="shared" si="4"/>
        <v>44999.92</v>
      </c>
      <c r="P61" s="332"/>
    </row>
    <row r="62" spans="1:16" ht="21.75" customHeight="1">
      <c r="A62" s="511"/>
      <c r="B62" s="816"/>
      <c r="C62" s="698" t="s">
        <v>301</v>
      </c>
      <c r="D62" s="575"/>
      <c r="E62" s="795"/>
      <c r="F62" s="575"/>
      <c r="G62" s="575"/>
      <c r="H62" s="796"/>
      <c r="I62" s="576"/>
      <c r="J62" s="792"/>
      <c r="K62" s="797"/>
      <c r="L62" s="798"/>
      <c r="M62" s="512">
        <f>M28+M39</f>
        <v>0</v>
      </c>
      <c r="N62" s="787">
        <f t="shared" si="3"/>
        <v>0</v>
      </c>
      <c r="O62" s="788">
        <f t="shared" si="4"/>
        <v>0</v>
      </c>
      <c r="P62" s="332"/>
    </row>
    <row r="63" spans="1:16" ht="18.75" customHeight="1">
      <c r="A63" s="511"/>
      <c r="B63" s="816"/>
      <c r="C63" s="794" t="s">
        <v>284</v>
      </c>
      <c r="D63" s="799"/>
      <c r="E63" s="799"/>
      <c r="F63" s="799"/>
      <c r="G63" s="799"/>
      <c r="H63" s="800"/>
      <c r="I63" s="800"/>
      <c r="J63" s="800"/>
      <c r="K63" s="801"/>
      <c r="L63" s="802"/>
      <c r="M63" s="803">
        <f>M13+M41</f>
        <v>36426</v>
      </c>
      <c r="N63" s="804">
        <f t="shared" si="3"/>
        <v>2549.82</v>
      </c>
      <c r="O63" s="805">
        <f t="shared" si="4"/>
        <v>38975.82</v>
      </c>
      <c r="P63" s="332"/>
    </row>
    <row r="64" spans="1:16" ht="45.75" customHeight="1">
      <c r="A64" s="511"/>
      <c r="B64" s="816"/>
      <c r="C64" s="783" t="s">
        <v>18</v>
      </c>
      <c r="D64" s="578"/>
      <c r="E64" s="806"/>
      <c r="F64" s="807"/>
      <c r="G64" s="578"/>
      <c r="H64" s="808"/>
      <c r="I64" s="579"/>
      <c r="J64" s="586"/>
      <c r="K64" s="809"/>
      <c r="L64" s="810">
        <f>SUM(L52)</f>
        <v>188369</v>
      </c>
      <c r="M64" s="811"/>
      <c r="N64" s="828">
        <f t="shared" si="3"/>
        <v>13185.830000000002</v>
      </c>
      <c r="O64" s="812">
        <f t="shared" si="4"/>
        <v>201554.83000000002</v>
      </c>
      <c r="P64" s="332"/>
    </row>
    <row r="65" spans="1:16" ht="30" customHeight="1" thickBot="1">
      <c r="A65" s="1045"/>
      <c r="B65" s="1046"/>
      <c r="C65" s="854" t="s">
        <v>19</v>
      </c>
      <c r="D65" s="855"/>
      <c r="E65" s="856"/>
      <c r="F65" s="857"/>
      <c r="G65" s="855"/>
      <c r="H65" s="858"/>
      <c r="I65" s="859"/>
      <c r="J65" s="860"/>
      <c r="K65" s="861"/>
      <c r="L65" s="829">
        <f>SUM(L63:L64)</f>
        <v>188369</v>
      </c>
      <c r="M65" s="829">
        <f>SUM(M63:M64)</f>
        <v>36426</v>
      </c>
      <c r="N65" s="1047">
        <f t="shared" si="3"/>
        <v>15735.650000000001</v>
      </c>
      <c r="O65" s="830">
        <f t="shared" si="4"/>
        <v>240530.65</v>
      </c>
      <c r="P65" s="365"/>
    </row>
    <row r="66" spans="1:16" ht="23.25" customHeight="1" thickBot="1">
      <c r="A66" s="817"/>
      <c r="B66" s="818"/>
      <c r="C66" s="813" t="s">
        <v>20</v>
      </c>
      <c r="D66" s="819"/>
      <c r="E66" s="820"/>
      <c r="F66" s="821"/>
      <c r="G66" s="819"/>
      <c r="H66" s="822"/>
      <c r="I66" s="823"/>
      <c r="J66" s="824"/>
      <c r="K66" s="825"/>
      <c r="L66" s="826">
        <f>SUM(L57:L64)</f>
        <v>188369</v>
      </c>
      <c r="M66" s="826">
        <f>SUM(M57:M64)</f>
        <v>203403.5</v>
      </c>
      <c r="N66" s="826">
        <f>SUM(N57:N64)</f>
        <v>27424.075000000004</v>
      </c>
      <c r="O66" s="827">
        <f>SUM(O57:O64)</f>
        <v>419196.575</v>
      </c>
      <c r="P66" s="332"/>
    </row>
    <row r="67" spans="3:16" ht="19.5" customHeight="1">
      <c r="C67" s="346"/>
      <c r="D67" s="347"/>
      <c r="E67" s="347"/>
      <c r="F67" s="347"/>
      <c r="G67" s="347"/>
      <c r="H67" s="348"/>
      <c r="I67" s="349"/>
      <c r="J67" s="349"/>
      <c r="K67" s="350"/>
      <c r="L67" s="351"/>
      <c r="M67" s="351"/>
      <c r="N67" s="847">
        <f>SUM(N57:N66)</f>
        <v>70583.80000000002</v>
      </c>
      <c r="O67" s="848">
        <f>SUM(O57:O66)</f>
        <v>1078923.8</v>
      </c>
      <c r="P67" s="333"/>
    </row>
    <row r="68" spans="1:16" ht="19.5" customHeight="1">
      <c r="A68" s="513"/>
      <c r="B68" s="41" t="s">
        <v>291</v>
      </c>
      <c r="C68" s="352"/>
      <c r="D68" s="347"/>
      <c r="E68" s="347"/>
      <c r="F68" s="347"/>
      <c r="G68" s="347"/>
      <c r="H68" s="359"/>
      <c r="I68" s="359"/>
      <c r="J68" s="359"/>
      <c r="K68" s="359"/>
      <c r="L68" s="359"/>
      <c r="M68" s="513"/>
      <c r="N68" s="513"/>
      <c r="O68" s="1"/>
      <c r="P68" s="2"/>
    </row>
    <row r="69" spans="1:16" ht="9.75" customHeight="1">
      <c r="A69" s="513"/>
      <c r="B69" s="41"/>
      <c r="C69" s="41"/>
      <c r="D69" s="353"/>
      <c r="E69" s="353"/>
      <c r="F69" s="353"/>
      <c r="G69" s="353"/>
      <c r="H69" s="359"/>
      <c r="I69" s="359"/>
      <c r="J69" s="359"/>
      <c r="K69" s="359"/>
      <c r="L69" s="359"/>
      <c r="M69" s="513"/>
      <c r="N69" s="513"/>
      <c r="O69" s="41"/>
      <c r="P69" s="2"/>
    </row>
    <row r="70" spans="1:16" ht="15">
      <c r="A70" s="513"/>
      <c r="B70" s="1337" t="s">
        <v>292</v>
      </c>
      <c r="C70" s="1337"/>
      <c r="D70" s="354"/>
      <c r="E70" s="354"/>
      <c r="F70" s="354"/>
      <c r="G70" s="354"/>
      <c r="H70" s="359"/>
      <c r="I70" s="359"/>
      <c r="J70" s="359"/>
      <c r="K70" s="359"/>
      <c r="L70" s="1022" t="s">
        <v>72</v>
      </c>
      <c r="M70" s="1022"/>
      <c r="N70" s="1023"/>
      <c r="O70" s="41"/>
      <c r="P70" s="2"/>
    </row>
    <row r="71" spans="1:16" ht="15">
      <c r="A71" s="513"/>
      <c r="B71" s="73"/>
      <c r="C71" s="73"/>
      <c r="D71" s="354"/>
      <c r="E71" s="354"/>
      <c r="F71" s="354"/>
      <c r="G71" s="354"/>
      <c r="H71" s="359"/>
      <c r="I71" s="359"/>
      <c r="J71" s="359"/>
      <c r="K71" s="359"/>
      <c r="L71" s="1022" t="s">
        <v>73</v>
      </c>
      <c r="M71" s="1022"/>
      <c r="N71" s="41"/>
      <c r="O71" s="41"/>
      <c r="P71" s="2"/>
    </row>
    <row r="72" spans="1:16" ht="15">
      <c r="A72" s="513"/>
      <c r="B72" s="73"/>
      <c r="C72" s="73"/>
      <c r="D72" s="354"/>
      <c r="E72" s="354"/>
      <c r="F72" s="354"/>
      <c r="G72" s="354"/>
      <c r="H72" s="359"/>
      <c r="I72" s="359"/>
      <c r="J72" s="359"/>
      <c r="K72" s="359"/>
      <c r="L72" s="359"/>
      <c r="M72" s="1022"/>
      <c r="N72" s="41"/>
      <c r="O72" s="41"/>
      <c r="P72" s="2"/>
    </row>
    <row r="73" spans="1:16" ht="15">
      <c r="A73" s="513"/>
      <c r="B73" s="73"/>
      <c r="C73" s="73"/>
      <c r="D73" s="355"/>
      <c r="E73" s="355"/>
      <c r="F73" s="356"/>
      <c r="G73" s="356"/>
      <c r="H73" s="359"/>
      <c r="I73" s="359"/>
      <c r="J73" s="359"/>
      <c r="K73" s="359"/>
      <c r="L73" s="359"/>
      <c r="M73" s="1"/>
      <c r="N73" s="1"/>
      <c r="O73" s="1"/>
      <c r="P73" s="88"/>
    </row>
    <row r="74" spans="1:16" ht="15">
      <c r="A74" s="513"/>
      <c r="B74" s="73"/>
      <c r="C74" s="73"/>
      <c r="D74" s="355"/>
      <c r="E74" s="355"/>
      <c r="F74" s="356"/>
      <c r="G74" s="356"/>
      <c r="H74" s="357"/>
      <c r="I74" s="358"/>
      <c r="J74" s="358"/>
      <c r="K74" s="359"/>
      <c r="L74" s="360"/>
      <c r="M74" s="1"/>
      <c r="N74" s="1"/>
      <c r="O74" s="514"/>
      <c r="P74" s="92"/>
    </row>
    <row r="75" spans="1:16" ht="15" customHeight="1">
      <c r="A75" s="513"/>
      <c r="B75" s="1351" t="s">
        <v>293</v>
      </c>
      <c r="C75" s="1351"/>
      <c r="D75" s="355"/>
      <c r="E75" s="355"/>
      <c r="F75" s="356"/>
      <c r="G75" s="356"/>
      <c r="H75" s="357"/>
      <c r="I75" s="358"/>
      <c r="J75" s="358"/>
      <c r="K75" s="359"/>
      <c r="L75" s="515" t="s">
        <v>540</v>
      </c>
      <c r="M75" s="515"/>
      <c r="N75" s="15"/>
      <c r="O75" s="55"/>
      <c r="P75" s="55"/>
    </row>
    <row r="76" spans="1:16" ht="32.25" customHeight="1">
      <c r="A76" s="513"/>
      <c r="B76" s="1351" t="s">
        <v>294</v>
      </c>
      <c r="C76" s="1351"/>
      <c r="D76" s="355"/>
      <c r="E76" s="355"/>
      <c r="F76" s="356"/>
      <c r="G76" s="356"/>
      <c r="H76" s="357"/>
      <c r="I76" s="358"/>
      <c r="J76" s="358"/>
      <c r="K76" s="359"/>
      <c r="L76" s="1347" t="s">
        <v>541</v>
      </c>
      <c r="M76" s="1347"/>
      <c r="N76" s="1347"/>
      <c r="O76" s="1347"/>
      <c r="P76" s="15"/>
    </row>
    <row r="77" spans="1:16" ht="24" customHeight="1">
      <c r="A77" s="513"/>
      <c r="B77" s="1325" t="s">
        <v>295</v>
      </c>
      <c r="C77" s="1325"/>
      <c r="D77" s="355"/>
      <c r="E77" s="355"/>
      <c r="F77" s="356"/>
      <c r="G77" s="356"/>
      <c r="H77" s="357"/>
      <c r="I77" s="358"/>
      <c r="J77" s="358"/>
      <c r="K77" s="359"/>
      <c r="L77" s="1325" t="s">
        <v>295</v>
      </c>
      <c r="M77" s="1325"/>
      <c r="O77" s="359"/>
      <c r="P77" s="361"/>
    </row>
    <row r="78" spans="3:16" ht="19.5" customHeight="1">
      <c r="C78" s="346"/>
      <c r="D78" s="347"/>
      <c r="E78" s="347"/>
      <c r="F78" s="347"/>
      <c r="G78" s="347"/>
      <c r="H78" s="348"/>
      <c r="I78" s="349"/>
      <c r="J78" s="349"/>
      <c r="K78" s="350"/>
      <c r="L78" s="351"/>
      <c r="M78" s="351"/>
      <c r="N78" s="1020"/>
      <c r="O78" s="1021"/>
      <c r="P78" s="333"/>
    </row>
  </sheetData>
  <sheetProtection/>
  <mergeCells count="24">
    <mergeCell ref="A6:O6"/>
    <mergeCell ref="A7:O7"/>
    <mergeCell ref="A8:A9"/>
    <mergeCell ref="B8:B9"/>
    <mergeCell ref="C8:C9"/>
    <mergeCell ref="D8:G8"/>
    <mergeCell ref="H8:J8"/>
    <mergeCell ref="K8:O8"/>
    <mergeCell ref="A11:O11"/>
    <mergeCell ref="A12:A13"/>
    <mergeCell ref="A14:O14"/>
    <mergeCell ref="A38:O38"/>
    <mergeCell ref="A24:O24"/>
    <mergeCell ref="A29:O29"/>
    <mergeCell ref="L76:O76"/>
    <mergeCell ref="L77:M77"/>
    <mergeCell ref="A47:A51"/>
    <mergeCell ref="B70:C70"/>
    <mergeCell ref="B75:C75"/>
    <mergeCell ref="B76:C76"/>
    <mergeCell ref="B77:C77"/>
    <mergeCell ref="L55:M55"/>
    <mergeCell ref="N55:N56"/>
    <mergeCell ref="O55:O56"/>
  </mergeCells>
  <printOptions horizontalCentered="1"/>
  <pageMargins left="0.34" right="0.7" top="0.39" bottom="0.59" header="0.17" footer="0.3"/>
  <pageSetup horizontalDpi="600" verticalDpi="600" orientation="landscape" paperSize="9" scale="50" r:id="rId3"/>
  <headerFooter>
    <oddFooter>&amp;RAWP 2009 - GSO - 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dc:creator>
  <cp:keywords/>
  <dc:description/>
  <cp:lastModifiedBy>user</cp:lastModifiedBy>
  <cp:lastPrinted>2009-03-18T07:21:06Z</cp:lastPrinted>
  <dcterms:created xsi:type="dcterms:W3CDTF">2008-11-06T12:15:41Z</dcterms:created>
  <dcterms:modified xsi:type="dcterms:W3CDTF">2009-07-17T10:42:36Z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