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35" windowWidth="7980" windowHeight="6285" tabRatio="869" activeTab="0"/>
  </bookViews>
  <sheets>
    <sheet name="Workplan Año 1" sheetId="1" r:id="rId1"/>
    <sheet name="Resultado 1" sheetId="2" state="hidden" r:id="rId2"/>
    <sheet name="Resultado 2" sheetId="3" state="hidden" r:id="rId3"/>
    <sheet name="Resultado 3" sheetId="4" state="hidden" r:id="rId4"/>
    <sheet name="Resultado 4" sheetId="5" state="hidden" r:id="rId5"/>
    <sheet name="Resultado 5" sheetId="6" state="hidden" r:id="rId6"/>
    <sheet name="Resultado - Producto - Agencia" sheetId="7" state="hidden" r:id="rId7"/>
    <sheet name="Resultado - Agencia" sheetId="8" state="hidden" r:id="rId8"/>
    <sheet name="Resultado - Agencia - Rubro" sheetId="9" state="hidden" r:id="rId9"/>
    <sheet name="Agencia - Rubro" sheetId="10" state="hidden" r:id="rId10"/>
    <sheet name="Resultado - Rubro" sheetId="11" state="hidden" r:id="rId11"/>
    <sheet name="Unidad de Coordinacion" sheetId="12" state="hidden" r:id="rId12"/>
    <sheet name="Total por Agencia" sheetId="13" state="hidden" r:id="rId13"/>
    <sheet name="Annex 2" sheetId="14" r:id="rId14"/>
    <sheet name="Annex 3" sheetId="15" r:id="rId15"/>
    <sheet name="Annex 4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9">'Agencia - Rubro'!$A$2:$F$62</definedName>
    <definedName name="_xlnm.Print_Area" localSheetId="10">'Resultado - Rubro'!$A$3:$F$52</definedName>
    <definedName name="_xlnm.Print_Area" localSheetId="11">'Unidad de Coordinacion'!$A$3:$I$64</definedName>
    <definedName name="_xlnm.Print_Area" localSheetId="0">'Workplan Año 1'!$A$1:$M$483</definedName>
  </definedNames>
  <calcPr fullCalcOnLoad="1"/>
</workbook>
</file>

<file path=xl/comments13.xml><?xml version="1.0" encoding="utf-8"?>
<comments xmlns="http://schemas.openxmlformats.org/spreadsheetml/2006/main">
  <authors>
    <author> </author>
  </authors>
  <commentList>
    <comment ref="E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1,265,825.15</t>
        </r>
      </text>
    </comment>
    <comment ref="E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US$1,288,872.38</t>
        </r>
      </text>
    </comment>
  </commentList>
</comments>
</file>

<file path=xl/comments15.xml><?xml version="1.0" encoding="utf-8"?>
<comments xmlns="http://schemas.openxmlformats.org/spreadsheetml/2006/main">
  <authors>
    <author>m_rivas</author>
  </authors>
  <commentList>
    <comment ref="D425" authorId="0">
      <text>
        <r>
          <rPr>
            <b/>
            <sz val="8"/>
            <rFont val="Tahoma"/>
            <family val="0"/>
          </rPr>
          <t>m_rivas:</t>
        </r>
        <r>
          <rPr>
            <sz val="8"/>
            <rFont val="Tahoma"/>
            <family val="0"/>
          </rPr>
          <t xml:space="preserve">
Deben incluir selección de sitios a ser recueperados</t>
        </r>
      </text>
    </comment>
  </commentList>
</comments>
</file>

<file path=xl/sharedStrings.xml><?xml version="1.0" encoding="utf-8"?>
<sst xmlns="http://schemas.openxmlformats.org/spreadsheetml/2006/main" count="4460" uniqueCount="796">
  <si>
    <t>Secretarías de Cultura GRAAN y GRAAS, INC</t>
  </si>
  <si>
    <t>OMT, ONUDI</t>
  </si>
  <si>
    <t>Universidades regionales</t>
  </si>
  <si>
    <t>1.1.2  Ejecutar el diagnóstico y el mapeo participativo involucrando a las poblaciones participantes y a los actores locales pertinentes y crear la línea de base y directorios.</t>
  </si>
  <si>
    <t>1.2 Implementados procesos de revitalización, gestión y divulgación cultural a través de programas de formación, comunicación y fortalecimiento de las organizaciones locales existentes cuya misión es la revitalización, gestión y socialización de las expresiones culturales y creativas.</t>
  </si>
  <si>
    <t>1.2.4 Facilitar  procesos de regularización de la situación legal (personería jurídica, etc.) de las organizaciones de promoción cultural existentes que lo requieran.</t>
  </si>
  <si>
    <t>SUBTOTAL PRODUCTO 1.2</t>
  </si>
  <si>
    <t>SUBTOTAL PRODUCTO 1.4</t>
  </si>
  <si>
    <t>1.4 Habilitada una red de promotores culturales y Centros Comunitarios de Cultura, articulados con los Centros de cada Cabecera.</t>
  </si>
  <si>
    <t>SUBTOTAL PRODUCTO 1.5</t>
  </si>
  <si>
    <t>Año 1 US$</t>
  </si>
  <si>
    <t>TOTAL US$</t>
  </si>
  <si>
    <t>Resultado 2: Políticas Culturales fortalecidas para la revitalización y promoción de la diversidad cultural de los pueblos indígenas y afrodescendientes de la Costa Caribe, y la protección del patrimonio cultural.</t>
  </si>
  <si>
    <t>2.1 Autoridades nacionales, regionales, municipales y comunales incorporan políticas, planes y programas favorables a la revitalización y gestión de los bienes culturales patrimoniales (Patrimonio material e inmaterial) y a la creación, producción y difusión de productos creativos</t>
  </si>
  <si>
    <t>SUBTOTAL PRODUCTO 2.1</t>
  </si>
  <si>
    <t>SUBTOTAL PRODUCTO 2.2</t>
  </si>
  <si>
    <t xml:space="preserve">2.2 Fortalecidas las instancias culturales de los Gobiernos Autónomos de la Costa Caribe y sus relaciones con el Instituto Nicaraguense de Cultura (INC). </t>
  </si>
  <si>
    <t>SUBTOTAL PRODUCTO 2.3</t>
  </si>
  <si>
    <t>2.3  Fortalecidos los contenidos programáticos del Sistema Educativo Autonómico Regional (SEAR) relacionados a la revitalización cultural y la diversidad lingüística.</t>
  </si>
  <si>
    <t>SUBTOTAL PRODUCTO 2.4</t>
  </si>
  <si>
    <t>TOTAL RESULTADO 2</t>
  </si>
  <si>
    <t>2.4 Fortalecida la participación estudiantes y docentes  de la Costa Caribe en los procesos de revitalización, creación, producción y transmisión cultural implementados en este Programa</t>
  </si>
  <si>
    <t>Resultado 3: Estudios  generados, sistematizados y divulgados sobre el patrimonio cultural material e inmaterial y las expresiones de diversidad y creatividad culturales de los pueblos indígenas y afrodescendientes de la Costa Caribe</t>
  </si>
  <si>
    <t>3.1 Sistematizadas y divulgadas las investigaciones existentes sobre el patriminio material e inmaterial, las expresiones de diversidad y creatividad culturales de los pueblos indígenas y afrodescendientes de la Costa Caribe.</t>
  </si>
  <si>
    <t xml:space="preserve">3.2 Conformado y operando el Fondo de Investigaciones para la Revitalización Cultural  </t>
  </si>
  <si>
    <t xml:space="preserve">Resultado 4: Fortalecidas las identidades culturales de los pueblos indígenas y afrodescendientes de la Costa Caribe a través de  emprendimientos culturales y creativos. </t>
  </si>
  <si>
    <t>4.1   12 grupos de producción de artesanías han contribuido a la revitalización de la  identidad de sus comunidades a través del emprendimiento en actividades innovadoras de creación, producción, distribución, transmisión y acceso a productos artesanales que se insertan en la esfera de la economía nacional y mundial.</t>
  </si>
  <si>
    <t>4.2   Diez (10) emprendimientos  creativos fortalecidos empresarialmente y con experiencia en el mercadeo de su producto.</t>
  </si>
  <si>
    <t>4.3   Fortalecidos veinte (20) emprendimientos de alimentos pertenecientes a las tradiciones culinarias locales.</t>
  </si>
  <si>
    <t>SUBTOTAL PRODUCTO 4.3</t>
  </si>
  <si>
    <t>SUBTOTAL PRODUCTO 4.4</t>
  </si>
  <si>
    <t>SUBTOTAL PRODUCTO 5.3</t>
  </si>
  <si>
    <t>SUBTOTAL PRODUCTO 5.4</t>
  </si>
  <si>
    <t>Productos Esperados</t>
  </si>
  <si>
    <t>Actividades por Producto</t>
  </si>
  <si>
    <t>Programación de Actividades</t>
  </si>
  <si>
    <t>Contrapartes por Actividad</t>
  </si>
  <si>
    <t>Año 1</t>
  </si>
  <si>
    <t>Año 2</t>
  </si>
  <si>
    <t>Año 3</t>
  </si>
  <si>
    <t>Personal:</t>
  </si>
  <si>
    <t>Servicios:</t>
  </si>
  <si>
    <t>Equipos:</t>
  </si>
  <si>
    <t>Materiales:</t>
  </si>
  <si>
    <t>Transporte:</t>
  </si>
  <si>
    <t>SUBTOTAL PRODUCTO 1.1</t>
  </si>
  <si>
    <t>SUBTOTAL PRODUCTO 1.3</t>
  </si>
  <si>
    <t>TOTAL RESULTADO 1</t>
  </si>
  <si>
    <t>Desglose de Presupuesto en US$</t>
  </si>
  <si>
    <t>SUBTOTAL PRODUCTO 3.1</t>
  </si>
  <si>
    <t>SUBTOTAL PRODUCTO 3.2</t>
  </si>
  <si>
    <t>SUBTOTAL PRODUCTO 4.1</t>
  </si>
  <si>
    <t>SUBTOTAL PRODUCTO 4.2</t>
  </si>
  <si>
    <t>TOTAL RESULTADO 4</t>
  </si>
  <si>
    <t>TOTAL RESULTADO 3</t>
  </si>
  <si>
    <t>UNICEF</t>
  </si>
  <si>
    <t>OIT</t>
  </si>
  <si>
    <t>UNESCO</t>
  </si>
  <si>
    <t>PNUD</t>
  </si>
  <si>
    <t>ONUDI</t>
  </si>
  <si>
    <t>OMT</t>
  </si>
  <si>
    <t>SUBTOTAL PRODUCTO 5.1</t>
  </si>
  <si>
    <t>SUBTOTAL PRODUCTO 5.2</t>
  </si>
  <si>
    <t>TOTAL RESULTADO 5</t>
  </si>
  <si>
    <t>CONSOLIDADO DE PRESUPUESTO: RESULTADO / PRODUCTO / AGENCIA</t>
  </si>
  <si>
    <t>Resultado</t>
  </si>
  <si>
    <t>Productos</t>
  </si>
  <si>
    <t>Agencia</t>
  </si>
  <si>
    <t>TOTAL</t>
  </si>
  <si>
    <t>SUBTOTAL RESULTADO 1</t>
  </si>
  <si>
    <t>SUBTOTAL RESULTADO 2</t>
  </si>
  <si>
    <t>SUBTOTAL RESULTADO 3</t>
  </si>
  <si>
    <t>SUBTOTAL RESULTADO 4</t>
  </si>
  <si>
    <t>TOTAL DEL PROGRAMA</t>
  </si>
  <si>
    <t>SUBTOTAL RESULTADO 5</t>
  </si>
  <si>
    <t>Misceláneos:</t>
  </si>
  <si>
    <t>Capacitación:</t>
  </si>
  <si>
    <t>Varios:</t>
  </si>
  <si>
    <t>CONSOLIDADO DE PRESUPUESTO: RESULTADO / AGENCIA</t>
  </si>
  <si>
    <t>Capacitacion:</t>
  </si>
  <si>
    <t>Insumos:</t>
  </si>
  <si>
    <t>Rubro</t>
  </si>
  <si>
    <t>CONSOLIDADO DE PRESUPUESTO: AGENCIA / RUBRO</t>
  </si>
  <si>
    <t>CONSOLIDADO DE PRESUPUESTO: RESULTADO / AGENCIA / RUBRO</t>
  </si>
  <si>
    <t>Miscelaneos:</t>
  </si>
  <si>
    <t>CONSOLIDADO DE PRESUPUESTO: TOTAL POR AGENCIA</t>
  </si>
  <si>
    <t>AGENCIA</t>
  </si>
  <si>
    <t>TOTAL PROGRAMA</t>
  </si>
  <si>
    <t>Overhead 7 %</t>
  </si>
  <si>
    <t>TOTAL PRESUPUESTO</t>
  </si>
  <si>
    <t>SUBTOTAL COMUNICACIÓN</t>
  </si>
  <si>
    <t>Unidad</t>
  </si>
  <si>
    <t>Difusión</t>
  </si>
  <si>
    <t>SUBTOTAL M&amp;E</t>
  </si>
  <si>
    <t>Monitoreo y Evaluacion</t>
  </si>
  <si>
    <t>SUBTOTAL EQUIPOS</t>
  </si>
  <si>
    <t>Oficina</t>
  </si>
  <si>
    <t>Equipamiento de Oficinas</t>
  </si>
  <si>
    <t>Computadoras</t>
  </si>
  <si>
    <t>Motocicletas</t>
  </si>
  <si>
    <t>Vehículos</t>
  </si>
  <si>
    <t>Equipos</t>
  </si>
  <si>
    <t>SUBTOTAL MISCELANEOS</t>
  </si>
  <si>
    <t>mes</t>
  </si>
  <si>
    <t>Materiales de Oficina</t>
  </si>
  <si>
    <t>Energía</t>
  </si>
  <si>
    <t>Agua</t>
  </si>
  <si>
    <t>Internet</t>
  </si>
  <si>
    <t>Teléfono</t>
  </si>
  <si>
    <t>Miscelaneos</t>
  </si>
  <si>
    <t>SUBTOTAL TRANSPORTE</t>
  </si>
  <si>
    <t>Combustible</t>
  </si>
  <si>
    <t>Per Diem</t>
  </si>
  <si>
    <t>Transporte</t>
  </si>
  <si>
    <t>SUBTOTAL SERVICIOS</t>
  </si>
  <si>
    <t>Auditoría - Evaluación</t>
  </si>
  <si>
    <t>Servicios Contractuales</t>
  </si>
  <si>
    <t>SUBTOTAL PERSONAL</t>
  </si>
  <si>
    <t>Formulacion del Programa</t>
  </si>
  <si>
    <t>Voluntarios VNUs</t>
  </si>
  <si>
    <t>Conductor</t>
  </si>
  <si>
    <t>Asistente Administrativo</t>
  </si>
  <si>
    <t>Coordinador de Programa</t>
  </si>
  <si>
    <t>Personal</t>
  </si>
  <si>
    <t>Total</t>
  </si>
  <si>
    <t>Cantidad</t>
  </si>
  <si>
    <t>Costo Unitario</t>
  </si>
  <si>
    <t>Categoría</t>
  </si>
  <si>
    <t>Auditoria (1.5%)</t>
  </si>
  <si>
    <t>Monitoreo (1.5%)</t>
  </si>
  <si>
    <t>Comunicación (2%)</t>
  </si>
  <si>
    <t>Subtotal</t>
  </si>
  <si>
    <t>OMT Implementación</t>
  </si>
  <si>
    <t>OMT Coordinación</t>
  </si>
  <si>
    <t>Disposición de Espacio de Oficina</t>
  </si>
  <si>
    <t>Costos de Implementacion</t>
  </si>
  <si>
    <t>Comision Coordinadora</t>
  </si>
  <si>
    <t>Costos Adtivos. SNU</t>
  </si>
  <si>
    <t>Socio Principal</t>
  </si>
  <si>
    <t>X</t>
  </si>
  <si>
    <t>Presupuesto Operativo</t>
  </si>
  <si>
    <t>PNUD (auditoría, monitoreo, difusion)</t>
  </si>
  <si>
    <t>PNUD Implementación</t>
  </si>
  <si>
    <t>RESULTADOS ESPERADOS</t>
  </si>
  <si>
    <t>PRODUCTOS POR RESULTADO</t>
  </si>
  <si>
    <t>ACTIVIDADES POR PRODUCTO POR AGENCIA</t>
  </si>
  <si>
    <t>CALENDARIO</t>
  </si>
  <si>
    <t>CONTRAPARTE GUBERNAMENTAL</t>
  </si>
  <si>
    <t>PRESUPUESTO PLANIFICADO</t>
  </si>
  <si>
    <t>Primer trimestre</t>
  </si>
  <si>
    <t>Segundo trimestre</t>
  </si>
  <si>
    <t>Tercer trimestre</t>
  </si>
  <si>
    <t>Cuarto trimestre</t>
  </si>
  <si>
    <t>Fuente de fondos</t>
  </si>
  <si>
    <t>Descripción del presupuesto</t>
  </si>
  <si>
    <t>Importe</t>
  </si>
  <si>
    <t>Subtotal Resultado 1.</t>
  </si>
  <si>
    <t>Subtotal Resultado 2</t>
  </si>
  <si>
    <t>Subtotal Resultado 3</t>
  </si>
  <si>
    <t>Subtotal Resultado 4</t>
  </si>
  <si>
    <t>Subtotal Resultado 5</t>
  </si>
  <si>
    <r>
      <t xml:space="preserve">Fondo </t>
    </r>
    <r>
      <rPr>
        <b/>
        <sz val="10"/>
        <rFont val="Palatino Linotype"/>
        <family val="1"/>
      </rPr>
      <t>ODM</t>
    </r>
  </si>
  <si>
    <t>COMISION COORDINADORA</t>
  </si>
  <si>
    <t>Operación de la Unidad Coordinadora</t>
  </si>
  <si>
    <t>Servicios</t>
  </si>
  <si>
    <t>Visibilidad, Difusion, Divulgacion</t>
  </si>
  <si>
    <t>SUBTOTAL COMISION COORDINADORA</t>
  </si>
  <si>
    <t>TOTAL DE IMPLEMENTACION DEL PROGRAMA (Comisión Coordinadora + Subtotal de Programa)</t>
  </si>
  <si>
    <t>GASTOS ADMINISTRATIVOS Año 1</t>
  </si>
  <si>
    <t>TOTAL GENERAL DEL PROGRAMA (Implementación + Gastos Administrativos)</t>
  </si>
  <si>
    <t>Resultado 5: Potenciada la herencia cultural y natural de los pueblos indígenas y afrodescendientes de la Costa Caribe a través de un turismo cultural responsable y sostenible que contribuya al desarrollo social y a la preservación del patrimonio tangible e intangible.</t>
  </si>
  <si>
    <t>5.1 Identificadas las rutas con un alto potencial turístico cultural y elaborado un estudio de viabilidad, considerando las particularidades culturales y los derechos de los pueblos indígenas y afrodescendientes.</t>
  </si>
  <si>
    <t>Agencia Líder</t>
  </si>
  <si>
    <t>Agencia Colaboradora</t>
  </si>
  <si>
    <t>Resultado 1: Fortalecidas las capacidades de revitalización, gestión, producción y administración cultural de los pueblos indígenas y afrodescendientes de la Costa Caribe Nicaragüense: Miskito, Garífuna, Creole, Ulwa, Mayangna y Rama (en adelante llamadas POBLACIONES PARTICIPANTES)</t>
  </si>
  <si>
    <t>OMT, ONUDI, PNUD</t>
  </si>
  <si>
    <t>5.2 Implementadas medidas de protección, puesta en valor, manejo y gestión  del patrimonio histórico-arquitectónico de las 2 cabeceras regionales, por ser sitios de alta concentración de patrimonio tangible y receptoras iniciales del turismo.</t>
  </si>
  <si>
    <t>5.3   Fortalecidas las capacidades en las comunidades receptoras de turismo para el mejoramiento de las rutas turístico-culturales y la promoción responsable de las mismas.</t>
  </si>
  <si>
    <t xml:space="preserve">5.4 Se ha profundizado el aprecio local a las características propias de sus culturas y medio natural a través del desarrollo de un plan de promoción turística que valora el legado histórico, cultural y natural de los pueblos. </t>
  </si>
  <si>
    <t>Año 2 US$</t>
  </si>
  <si>
    <t>Año 3 US$</t>
  </si>
  <si>
    <t>4.4 Está disponible un fondo de crédito revolvente para emprendimientos culturales,creativos y turísticos con plazos e intereses adecuados a la situación de la Costa Caribe</t>
  </si>
  <si>
    <t>UNESCO y PNUD</t>
  </si>
  <si>
    <t>Producto 1.1</t>
  </si>
  <si>
    <t>Producto 1.2</t>
  </si>
  <si>
    <t>Producto 1.3</t>
  </si>
  <si>
    <t>Producto 1.4</t>
  </si>
  <si>
    <t>Producto 1.5</t>
  </si>
  <si>
    <t>Secretarías de Cultura GRAAN y GRAAS, INC, Universidades regionales, SEAR, INC, MINED</t>
  </si>
  <si>
    <t>INC</t>
  </si>
  <si>
    <t>Secretarías de Cultura GRAAN y GRAAS, INC, Municipalidades, UNESCO</t>
  </si>
  <si>
    <t>Municipalidades</t>
  </si>
  <si>
    <t>Producto 2.1</t>
  </si>
  <si>
    <t>Producto 2.2</t>
  </si>
  <si>
    <t>Producto 2.3</t>
  </si>
  <si>
    <t>Producto 2.4</t>
  </si>
  <si>
    <t xml:space="preserve">Secretarías de Cultura GRAAN y GRAAS, INC, INTUR, MINED, CDC. </t>
  </si>
  <si>
    <t xml:space="preserve">Secretarías de Cultura GRAAN y GRAAS, INC, CDC. </t>
  </si>
  <si>
    <t xml:space="preserve">Secretarías de Educación GRAAN y GRAAS. </t>
  </si>
  <si>
    <t xml:space="preserve">Secretarías de Cultura GRAAN y GRAAS, INC, INTUR, MINED, CDC, Universidades, INATEC. </t>
  </si>
  <si>
    <t>Producto 3.1</t>
  </si>
  <si>
    <t>Producto 3.2</t>
  </si>
  <si>
    <t xml:space="preserve">Secretarías de Cultura GRAAN y GRAAS, INC, INTUR, MINED, CDC, Universidades. </t>
  </si>
  <si>
    <t>Producto 4.1</t>
  </si>
  <si>
    <t>Producto 4.2</t>
  </si>
  <si>
    <t>Producto 4.3</t>
  </si>
  <si>
    <t>Producto 4.4</t>
  </si>
  <si>
    <t>Secretarías de Cultura GRAAN y GRAAS, INC, IMPYME.</t>
  </si>
  <si>
    <t>INC, IMPYME, INTUR.</t>
  </si>
  <si>
    <t>Secretarías de Cultura GRAAN y GRAAS, INC.</t>
  </si>
  <si>
    <t>GRAAN, GRAAS, IMPYME</t>
  </si>
  <si>
    <t>Producto 5.1</t>
  </si>
  <si>
    <t>Producto 5.2</t>
  </si>
  <si>
    <t>Producto 5.3</t>
  </si>
  <si>
    <t>Producto 5.4</t>
  </si>
  <si>
    <t>INTUR, Secretarías de Turismo y Cultura GRAAN, GRAAS, INC.</t>
  </si>
  <si>
    <t>INTUR, Secretarías de Turismo GRAAN, GRAAS, INC.</t>
  </si>
  <si>
    <t>3.2.1 Constituir una comisión rectora del Fondo de Investigaciones con la participación de las universidades, centros de investigación y otras instituciones relevantes, y apoyarla en la elaboración de criterios y procedimientos de selección para la adjudicación de recursos mediante concurso de propuestas.</t>
  </si>
  <si>
    <t>3.2.2 Impulsar investigaciones culturales, arqueológicas, creativas, así como  traducciones pertinentes a través del Fondo de Investigaciones.</t>
  </si>
  <si>
    <t>PNUD, UNESCO</t>
  </si>
  <si>
    <t>1.1.1 Diseñar una metodología para la realización de diagnósticos y mapeos culturales que incluyan información sobre los bienes culturales patrimoniales (patrimonio material e inmaterial), inventario de oficios y productos artesanales, de recetas tradicionales y plantas medicinales, productos, emprendedores y actores de la gestión culturales.</t>
  </si>
  <si>
    <t>Secretarías de Cultura GRAAN y GRAAS e INC</t>
  </si>
  <si>
    <t xml:space="preserve">2.1.1 Elaborar 6 planes estratégicos de desarrollo cultural, uno por cada población participante, con los insumos del diagnóstico realizado; los planes alimentan las políticas y programas culturales Regionales. </t>
  </si>
  <si>
    <t>2.1.3 Desarrollar indicadores culturales que mejoren la calidad de las estadísticas nacionales existentes y que las completen introduciendo datos sobre la economía de la cultura.</t>
  </si>
  <si>
    <t xml:space="preserve">2.2.1 Acompañar técnicamente a los gobiernos regionales para el fortalecimiento de su Secretaría de Cultura encaminado a desarrollar sus capacidades de gestión cultural, reglamentación y de movilización de recursos. </t>
  </si>
  <si>
    <t xml:space="preserve">2.2.2 Fortalecer las capacidades del Instituto Nicaraguense de Cultura (INC) para que pueda articularse con las instancias culturales de los Gobiernos Autónomos de la Costa Caribe y facilite las capacitaciones y la asistencia técnica.    </t>
  </si>
  <si>
    <t>2.3.1 Desarrollar y validar curricula y materiales para educación primaria en cuatro lenguas originarias a partir del fortalecimiento del SEAR con recursos técnicos y financieros.</t>
  </si>
  <si>
    <t>2.3.2 Capacitar a los instructores de las Escuelas formadoras de maestros, en Bilwi y en Bluefields, para el desarrollo de contenidos curriculares vinculados a la interculturalidad.</t>
  </si>
  <si>
    <t>2.3.3 Socializar a través de talleres de análisis de buenas prácticas, las experiencias en educación intercultural desarrolladas en la Costa Caribe.</t>
  </si>
  <si>
    <t>2.4.1 Desarrollar un programa  de no menos de 50 pasantías para fomentar la participación de docentes y estudiantes de nivel medio, técnico y universitario en las actividades de este Programa para fomentar la apropiación de procesos que contribuyen a la revitalización cultural.</t>
  </si>
  <si>
    <t>2.4.2 Socializar los materiales educativos e informativos producidos por el Programa a través de la red de centros comunitarios de cultura.</t>
  </si>
  <si>
    <t>Prducto 3.2</t>
  </si>
  <si>
    <t>3.1.1 Elaborar un inventario sistematizado de los estudios culturales existentes que contribuyan a las actividades del Programa.</t>
  </si>
  <si>
    <t>3.1.2   Publicar y divulgar el diagnóstico cultural y artístico (elaborado en resultado 1), estrategias de desarrollo cultural de cada pueblo indígena y afrodescendiente, y una colección de estudios relevantes para el Programa.</t>
  </si>
  <si>
    <t xml:space="preserve">3.1.3  Garantizar el resguardo del acervo documental  e histórico de la Costa Atlántica en el Archivo y Biblioteca Nacional creando vínculos, procedimientos y capacitando a los actores involucrados. </t>
  </si>
  <si>
    <t>4.1.1.  Revitalizar las destrezas y oficios tradicionales en peligro de producción de artesanía y propiciar su transmisión, tomando como base al inventario de los productos y destrezas artesanales existentes en las dos regiones.</t>
  </si>
  <si>
    <t xml:space="preserve">4.1.2. Estimular la innovación de los productos artesanales con el objetivo de garantizar que la artesanía siga siendo pertinente, valiosa y comercializable en la vida moderna. </t>
  </si>
  <si>
    <t>4.1.3. Establecer un mecanismo de control de calidad como instrumento de promoción que asegure a los consumidores que adquieren auténticos productos culturales de calidad, producidos con responsabilidad social y respeto del medio ambiente.</t>
  </si>
  <si>
    <t xml:space="preserve">4.1.4.  Capacitar y brindar asistencia a los artesanos organizados en red, a fin de que mejoren el diseño, producción y comercialización de sus productos, la capacitación de productora a productora, sus capacidades como emprendedores y la protección de sus derechos de propiedad intelectual. </t>
  </si>
  <si>
    <t xml:space="preserve">ONUDI </t>
  </si>
  <si>
    <t>4.2.1. Brindar oportunidades de capacitación técnica especializada para mejorar la calidad y estimular la innovación de los emprendimientos creativos en los ámbitos de la música, el cine, los medios audiovisuales, las artes visuales y escénicas.</t>
  </si>
  <si>
    <t>4.2.2 Capacitar en emprendedurismo y comercialización a los emprendedores creativos.</t>
  </si>
  <si>
    <t>4.3.1 Seleccionar los emprendimientos existentes relacionados con alimentos propios de las tradiciones culinarias que puedan ser industrializados y comercializados.</t>
  </si>
  <si>
    <t>4.3.2 Capacitar técnicamente a los emprendedores de alimentos en la elaboración de alimentos procesados, el desarrollo del producto, empaque, y comercialización.</t>
  </si>
  <si>
    <t>4.4.1 Diseñar e implementar un fondo de crédito para fortalecer las mipymes artesanales, creativas, de alimento, turísticas y hacerlo accesible a través de instancias operativas nacionales como INPYME y Fondo ProRural</t>
  </si>
  <si>
    <t>5.1.1 Definir las rutas de turismo cultural más viables bajo los criterios de accesibilidad, emprendimientos turísticos exisistentes, oferta cultural y resultados del diagnóstico participativo (Resultado 1).</t>
  </si>
  <si>
    <t>5.1.2 Fortalecer con elementos de identidad cultural los planes de desarrollo turísticos existentes tomando como base los diagnósticos y estudios de viabilidad realizados, en concordancia con la política cultural nacional.</t>
  </si>
  <si>
    <t xml:space="preserve">5.3.1 Desarrollar campañas de sensibilización sobre el turismo cultural responsable, entrenando a los emprendedores locales sobre las particularidades del mismo.       </t>
  </si>
  <si>
    <t xml:space="preserve">5.3.2 Contribuir con recursos financieros y asistencia técnica para la implementación de obras civiles de limitada envergadura que complemente la infraestructura existente en 6 comunidades rurales seleccionadas para recibir turistas, como, por ejemplo, pozos de agua, letrinas para uso turístico, senderos, comedores y espacios techados para la presentación de expresiones culturales y artísticas. </t>
  </si>
  <si>
    <t>5.4.1 Desarrollar e implementar un plan de promoción responsable de las rutas y circuitos turísticos seleccionados de la Costa Caribe, basados en la oferta derivada del legado histórico, cultural y natural de los pueblos.</t>
  </si>
  <si>
    <t xml:space="preserve">5.4.2. Fortalecer a las tour operadoras locales existentes, establecidas por personas de origen indígena o afrodescendiente, con asistencia técnica y capacitación, para que puedan comercializar los destinos en la Costa Caribe de manera responsable y con mayor éxito, y relacionarse activamente con las comunidades y grupos que ofrecen productos turísticos y culturales. </t>
  </si>
  <si>
    <t xml:space="preserve">5.4.3 Crear una red de guías turísticos locales,  de origen indígena o afrodescendiente, y darles la capacitación requerida para que cumplan con los requisitos para su acreditación por el INTUR y puedan desempeñarse en un contexto de turismo cultural. </t>
  </si>
  <si>
    <t xml:space="preserve">5.4.4 Vincular a los emprendedores culturales y creativos con los proveedores de servicios turísticos para incorporarlos a la cadena de valor de la oferta turística. </t>
  </si>
  <si>
    <t xml:space="preserve">Debemos considerar el 7% de reducción +  el 2% para comunicación + el </t>
  </si>
  <si>
    <t>&gt;1.5% para monitoreo y evaluación + el 1.5% para auditoria.</t>
  </si>
  <si>
    <t>Presupuesto</t>
  </si>
  <si>
    <t>Secretarías de Cultura GRAAN y GRAAS, INC, IMPYME, INTUR.</t>
  </si>
  <si>
    <t>Comisión Coodinadora</t>
  </si>
  <si>
    <t>7% SNU</t>
  </si>
  <si>
    <t>%</t>
  </si>
  <si>
    <t>1.5 Dos Centros Integrados de Cultura construidos, habilitados y funcionando, 1 en Bilwi y 1 en Bluefields, que incorpore museo, espacios para divulgación cultural y mercado artesanal, y tengan un diseño respetuoso de la arquitectura tradicional, y que funcionen como sede de la red de Centros Comunitarios de Cultura.</t>
  </si>
  <si>
    <t>1.1  Actualizados seis (6) diagnósticos incluyendo mapeos participativos de la oferta cultural y creativa, uno por cada población participante, cuyos resultados proveen insumos para las actividades del programa y constituyen un aporte a las políticas culturales de la Costa Caribe Nicaragüense.</t>
  </si>
  <si>
    <t xml:space="preserve">1.3  Establecido el Fondo ProCultura destinado a financiar proyectos culturales presentados por organizaciones, grupos, comunidades y artistas individuales. </t>
  </si>
  <si>
    <t>GRAAN, GRAAS (Secretarías de Cultura), INC, INTUR</t>
  </si>
  <si>
    <t>SEAR, INC</t>
  </si>
  <si>
    <t>OMT,  PNUD</t>
  </si>
  <si>
    <t>1.5.1 Gestionar ante la comunidad de Karatá un terreno en Bilwi para construcción del Centro, y gestionar para que las autoridades locales en Bluefields destinen un inmueble idóneo para su acondicionamiento como Centro Integrado de Cultura.</t>
  </si>
  <si>
    <t>1.5.2 Definir las bases de licitación, y realización del proceso de licitación del diseño y la construcción de los Centros Integrados de Cultura, priorizando la participación de empresas locales y organizaciones comunitarias.</t>
  </si>
  <si>
    <t>1.5.3 Capacitar a empresas y grupos locales de construcción en cómo formular propuestas para participar en licitaciones y capacitarlos técnicamente en construcción respetuosa de la arquitectura tradicional.</t>
  </si>
  <si>
    <t>1.3.1 Formar una Comisión, en cada Gobierno Regional, representativa de la Cultura y sus organizaciones de base para administrar el fondo ProCultura de apoyo a iniciativas culturales de organizaciones, grupos, comunidades y artistas individuales.</t>
  </si>
  <si>
    <t>1.3.2 Establecer criterios y procedimientos de selección de proyectos culturales que sirvan de base para el acceso a los fondos ProCultura mediante competencia.</t>
  </si>
  <si>
    <t>1.3.3 Facilitar que los gestores culturales formados apoyen a los grupos comunitarios a formular sus propuestas para acceder al Fondo ProCultura.</t>
  </si>
  <si>
    <t>Difusion y Divulgación</t>
  </si>
  <si>
    <t>1.4.1 Seleccionar comunidades con iniciativas, pertinentes e  interesadas, y diseñar al menos 8 centros comunitarios dedicados a actividades culturales, con diseño acorde a las necesidades, particularidades y arquitectura tradicional de las poblaciones participantes.</t>
  </si>
  <si>
    <t>1.4.2  Capacitar a las comunidades seleccionadas para la construcción o habilitación de centros comunitarios dedicados a actividades culturales.</t>
  </si>
  <si>
    <t>1.4.3 Construir o habilitar al menos 8 centros comunitarios dedicados a actividades culturales, con mano de obra local capacitada para tal fin.</t>
  </si>
  <si>
    <t>PNUD OIT</t>
  </si>
  <si>
    <t>UNESCO PNUD</t>
  </si>
  <si>
    <t>UNESCO OIT</t>
  </si>
  <si>
    <t>1.4.4Al menos 50 cursos en diversas áreas de la creación y difusión cultural y artística elaborados y ejecutados en los Centros Integrados de Cultura y la red de Centros Comunitarios .</t>
  </si>
  <si>
    <t xml:space="preserve">PNUD  </t>
  </si>
  <si>
    <t>GRAAN, GRAAS (Secretarías de Cultura), INC</t>
  </si>
  <si>
    <t>1.5.4 Diseñar los Centros Integrados de Cultura.</t>
  </si>
  <si>
    <t>1.5.5  Construir / acondicionar los Centros Integrados de Cultura.</t>
  </si>
  <si>
    <t>1.5.6 Dotar a cada Centro del equipamiento requerido para la realización de sus funciones de gestión, coordinación, promoción, documentación y divulgación cultural dentro de su región.</t>
  </si>
  <si>
    <t>1.5.7 Proveer asistencia técnica  a los gobiernos regionales y municipales para desarrollar un plan de sostenibilidad de cada centro que incluya un mecanismo de gestión, administración y mantenimiento, y dotación en personal de los centros, con participación regional, municipal y nacional.</t>
  </si>
  <si>
    <t>1.5.8 Contribuir a la creación y al funcionamiento de los Centros Integrados de Cultura a través de 4 voluntarios locales contratados por bajo el mecanismo de Voluntarios de Naciones Unidas, durante la ejecución del Programa.</t>
  </si>
  <si>
    <t>1.4.4 Al menos 50 cursos en diversas áreas de la creación y difusión cultural y artística elaborados y ejecutados en los Centros Integrados de Cultura y la red de Centros Comunitarios .</t>
  </si>
  <si>
    <t>ANEXO 8: CONSOLIDADO DE PRESUPUESTO: RESULTADO / RUBRO</t>
  </si>
  <si>
    <t>Presupuesto de la Comisión Coordinadora</t>
  </si>
  <si>
    <t>Total Programa Año 1</t>
  </si>
  <si>
    <t>ANEXO 1: PLAN ANUAL DE TRABAJO: PROGRAMA CONJUNTO DE CULTURA Y DESARROLLO NICARAGUA AÑO 1</t>
  </si>
  <si>
    <t>Clave:</t>
  </si>
  <si>
    <t>En proceso</t>
  </si>
  <si>
    <t>Pendiente</t>
  </si>
  <si>
    <t>Realizado</t>
  </si>
  <si>
    <t>Anexo 2: Ficha de Seguimiento Cultura y Desarrollo</t>
  </si>
  <si>
    <t>No.</t>
  </si>
  <si>
    <t>COLORES</t>
  </si>
  <si>
    <t>ACTIVIDADES</t>
  </si>
  <si>
    <t>FECHA CUMPLIMIENTO</t>
  </si>
  <si>
    <t>ACCIONES EN CURSO</t>
  </si>
  <si>
    <t>INCUMPLIMIENTO</t>
  </si>
  <si>
    <t>ACCION RECOMENDADA</t>
  </si>
  <si>
    <t>OBSERVACIONES</t>
  </si>
  <si>
    <t>Solicitud de Desembolso</t>
  </si>
  <si>
    <t>26 de enero 2009</t>
  </si>
  <si>
    <t>Formulación y Validación de PAT Operativo Global</t>
  </si>
  <si>
    <t>Finalizado en talleres participativos en la Costa Caribe. 22 de enero RAAS y 13 de febrero RAAN.</t>
  </si>
  <si>
    <t>Formulación PAT por socio</t>
  </si>
  <si>
    <t>PNUD y UNICEF requieren PATs firmados.</t>
  </si>
  <si>
    <r>
      <t xml:space="preserve">PNUD firmó  el 18 de marzo en RAAS y el 30 de marzo en RAAN.  </t>
    </r>
    <r>
      <rPr>
        <sz val="11"/>
        <rFont val="Calibri"/>
        <family val="2"/>
      </rPr>
      <t>UNICEF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está pendiente.</t>
    </r>
  </si>
  <si>
    <t>Proceso requiere de inversión considerable de tiempo. Se convierte en un reto con los cambios de personas involucradas en el proceso.</t>
  </si>
  <si>
    <t>Firma cartas acuerdo</t>
  </si>
  <si>
    <t>PNUD y UNICEF requieren cartas acuerdo.</t>
  </si>
  <si>
    <t>Proceso de selección del Coordinador</t>
  </si>
  <si>
    <t>Formulación y envío TDRs para revisión por contrapartes</t>
  </si>
  <si>
    <t>9 de marzo</t>
  </si>
  <si>
    <t>Fecha aprobación TDR por CDN</t>
  </si>
  <si>
    <t>7 de abril</t>
  </si>
  <si>
    <t>Publicación</t>
  </si>
  <si>
    <t>15 de abril (El Nuevo Diario) y 16 de abril (La Prensa)</t>
  </si>
  <si>
    <t>Selección del Coordinador:</t>
  </si>
  <si>
    <t xml:space="preserve">21 de mayo </t>
  </si>
  <si>
    <t>Contratación Coordinador</t>
  </si>
  <si>
    <t xml:space="preserve"> </t>
  </si>
  <si>
    <t>Inició labores el 8 de junio</t>
  </si>
  <si>
    <t>Contratación Equipo Apoyo al Coordinador</t>
  </si>
  <si>
    <t>Selección prevista para junio con Coordinador</t>
  </si>
  <si>
    <t>UNVs van a ser seleccionados. La contratación está prevista para julio 2009.</t>
  </si>
  <si>
    <t>Otras contrataciones</t>
  </si>
  <si>
    <t>TDRs para Facilitadores revisados y consensuados con contrapartes</t>
  </si>
  <si>
    <t>Selección realizada en Bluefields.  Bilwi planificada para semana del 6 de junio.</t>
  </si>
  <si>
    <t>Prevista contratación de dos Facilitadores de Desarrollo Turístico, uno en RAAS y otro en RAAN. Trabajarán con INTUR y autoridades regionales.</t>
  </si>
  <si>
    <t>Selección de VNUs para centros de cultura finalizado 22 de mayo en RAAS y 12 de junio en RAAN.   Selección de Asistente Técnico Local para el Desarrollo Cultural en la Región Autónoma del Atlántico Sur (RAAS) finalizada.</t>
  </si>
  <si>
    <t>Prevista contratación de 4 VNUs y un Asistente Técnico para el Consejo y Gobierno Regional RAAS</t>
  </si>
  <si>
    <t>En fase de elaboración de los Tras y revisión con contrapartes</t>
  </si>
  <si>
    <t>Prevista contratación de un Oficial Nacional y equipo técnico: 2 Ingenieros, 1 Asesor Legal y 1 Responsable de prevención y riesgo laboral.  Proponen el mismo equipo para ventana de cultura y desarrollo y de gobernabilidad.</t>
  </si>
  <si>
    <t>TDRs y modalidad de contrato en revisión con contraparte</t>
  </si>
  <si>
    <t>Prevista contratación de un enlace por región.</t>
  </si>
  <si>
    <t>Contrato de un Oficial Nacional en abril.  Seleccionados enlaces del INC en Bilwi y Bluefields</t>
  </si>
  <si>
    <t>Gobiernos y Consejos Regionales han solicitado el financiamiento de los Secretarios de Cultura con fondos de UNESCO.  Los TDRs y el proceso se revisará en conjunto con INC.</t>
  </si>
  <si>
    <t>Elaborados los TDR de Personal Técnico</t>
  </si>
  <si>
    <t>Prevista contratación de punto focal y dos articuladores de redes</t>
  </si>
  <si>
    <t>Oficialización de Comisión Coordinadora</t>
  </si>
  <si>
    <t>Oficializada 26 de junio del 2009</t>
  </si>
  <si>
    <t>El Instituto Nicaragüense de Cultura está desarrollando reuniones de presentación de sus políticas culturales en conjunto con los Gobiernos y Consejos Regionales y las Agencias participantes del SNU.  La reunión en Bluefields fue el 8 de junio y la de Bilwi se realizará el 6 de julio.</t>
  </si>
  <si>
    <t>Instalación de Equipos Operativos por Efecto</t>
  </si>
  <si>
    <t>Previsto para julio 2009 la instalación oficial.  Notar que los equipos han ido funcionando a medida que han ido arrancando las actividades.</t>
  </si>
  <si>
    <t>Selección de participantes (individuos, organizaciones, comunidades etc…)</t>
  </si>
  <si>
    <t>Arranque mayo 2009 con Mayo Ya (UNESCO y PNUD)</t>
  </si>
  <si>
    <t>Agilizar procesos es importante, pero se debe asegura la mayor participación posible.</t>
  </si>
  <si>
    <t>Mapeo, diagnóstico y línea de base</t>
  </si>
  <si>
    <t>TDR</t>
  </si>
  <si>
    <t xml:space="preserve">Está en revisión con contrapartes. Fecha final de comentarios: 29 mayo.  </t>
  </si>
  <si>
    <t>Pendiente recibir versión final por pate de UNESCO de los TDRs.</t>
  </si>
  <si>
    <t>Contratación (individuo u organización/firma)</t>
  </si>
  <si>
    <t>Prevista para tercera semana de junio (implica finalización de TDRs revisados, publicación y selección)</t>
  </si>
  <si>
    <t>Realización del diagnóstico y línea de base (incluir fecha)</t>
  </si>
  <si>
    <t>Planificado para el período Junio-Octubre, con entregas parciales cada mes.</t>
  </si>
  <si>
    <t>Proceso total va a llevar aproximadamente cuatro meses, pero se entregarán resultados preliminares en el proceso.</t>
  </si>
  <si>
    <t>Adquisiciones</t>
  </si>
  <si>
    <t>Realizado proceso pre-compra vehículo (cotizaciones válidas PNUD)</t>
  </si>
  <si>
    <t>Se planifican para junio del 2009.</t>
  </si>
  <si>
    <t xml:space="preserve">Equipamiento de la Unidad Coordinadora y vehículo. </t>
  </si>
  <si>
    <t>Plan de inducción del PC a nivel local</t>
  </si>
  <si>
    <t>El PC se ha presentado en diversas ocasiones en las regiones. El proceso de diagnóstico y mapeo y las actividades del programa implican trabajo a nivel local.</t>
  </si>
  <si>
    <t>Operativización de fondos semillas o revolventes</t>
  </si>
  <si>
    <t>TDRs en revisión.</t>
  </si>
  <si>
    <t>Monto Ejecutado por Agencia (estimados)</t>
  </si>
  <si>
    <t>Apoyo Mayo Ya y contrato enlaces INC</t>
  </si>
  <si>
    <t>ILO</t>
  </si>
  <si>
    <t>Formulación, proceso de contratación Coordinador, contrato Coordinador</t>
  </si>
  <si>
    <t>Apoyo Mayo Ya, contrato Promotores de Cultura (VNUs) y apoyo para Consejo Regional</t>
  </si>
  <si>
    <t>UNIDO</t>
  </si>
  <si>
    <t>Actividades de arranque</t>
  </si>
  <si>
    <t>Anexo 3: PROGRAMA CONJUNTO DE CULTURA Y DESARROLLO NICARAGUA AÑO 1</t>
  </si>
  <si>
    <t>RAAN</t>
  </si>
  <si>
    <t>RAAS</t>
  </si>
  <si>
    <t>TAREAS</t>
  </si>
  <si>
    <t>CONTRAPARTE POR TAREA</t>
  </si>
  <si>
    <t>CONTRAPARTE GUBERNAMENTAL (de acuerdo a taller de Octubre del 2009</t>
  </si>
  <si>
    <t>CONTRAPARTE GUBERNAMENTAL (de acuerdo a taller del 30-31 oct 20008)</t>
  </si>
  <si>
    <t>Producto 1.1:  Actualizados seis (6) diagnósticos incluyendo mapeos participativos de la oferta cultural y creativa, uno por cada población participante, cuyos resultados proveen insumos para las actividades del programa y constituyen un aporte a las políticas culturales de la Costa Caribe Nicaragüense.</t>
  </si>
  <si>
    <t xml:space="preserve"> Identificar puntos de contacto permanente (socios institucionales)</t>
  </si>
  <si>
    <t>x</t>
  </si>
  <si>
    <t>Comisión de Cultura y Deportes</t>
  </si>
  <si>
    <t>Comisión de Cultura y Deportes (Windel Chow Tucker) / Secretaría de Cultura (Avelino Cox) / INC</t>
  </si>
  <si>
    <t>Identificar puntos de contacto permanentes (socios institucionales)</t>
  </si>
  <si>
    <t>Secretaría Técnica del Consejo Regional (Paul González, Martha Taylor, Cinthia Jones) / Comisión de Educación y Cultura (Severina Cerda) / Secretaría de Educación (Glenne Narciso) / INC</t>
  </si>
  <si>
    <t>Elaborar y consensuar TDR para el diagnósticos.</t>
  </si>
  <si>
    <t>Elaborar y consensuar los TDRs para el diagnóstico y  TdRs para el mapeo a partir de una propuesta elaborada por UNESCO</t>
  </si>
  <si>
    <t>Secretaria de Cultura / INC</t>
  </si>
  <si>
    <t>Seleccionar, en un proceso competitivo, a expertos(as) para el desarrollo del diagnóstico y del mapeo</t>
  </si>
  <si>
    <t>Definir área geográfica para el diagnóstico y el mapeo</t>
  </si>
  <si>
    <t>Definir metodología/encuesta para identificar información existente y la que falta</t>
  </si>
  <si>
    <t>Identificar los diagnósticos, mapeos y documentación existentes</t>
  </si>
  <si>
    <t>Elaboración de Planes de Trabajo del diagnóstico y  del mapeo o inventario cultural</t>
  </si>
  <si>
    <t>Socializar el programa conjunto con las comunidades</t>
  </si>
  <si>
    <t>Contratar  al equipo que levantara el diagnóstico y mapeo</t>
  </si>
  <si>
    <t>Elaboración y ejecución del Plan de trabajo</t>
  </si>
  <si>
    <t>Socializar y difundir los resultados del diagnóstico y del mapeo</t>
  </si>
  <si>
    <t>Producto 1.2: Implementados procesos de revitalización, gestión y divulgación cultural a través de programas de formación, comunicación y fortalecimiento de las organizaciones locales existentes cuya misión es la revitalización, gestión y socialización de las expresiones culturales y creativas.</t>
  </si>
  <si>
    <t xml:space="preserve">Definir las expresiones culturales  a revitalizar </t>
  </si>
  <si>
    <t xml:space="preserve">1.Definir las expresiones culturales  a revitalizar </t>
  </si>
  <si>
    <t xml:space="preserve">Secretaría Técnica del Consejo Regional (Paul González, Martha Taylor, Cinthia Jones) / Comisión de Educación y Cultura (Severina Cerda) / Secretaría de Educación (Glenne Narciso) / INC </t>
  </si>
  <si>
    <t>Elaboración de los TdRs del equipo de investigación</t>
  </si>
  <si>
    <t>2.Elaboración de los TdRs del equipo de investigación</t>
  </si>
  <si>
    <t>Conformar equipo de investigación sobre las expresiones culturales que trabajará con una metodología de investigación acción participativa (MIAP)</t>
  </si>
  <si>
    <t>3. Conformar equipo de investigación sobre las expresiones culturales que trabajará con una metodología de investigación acción participativa (MIAP)</t>
  </si>
  <si>
    <t xml:space="preserve">Talleres de capacitación y de identificación de las necesidades de los portadores </t>
  </si>
  <si>
    <t>5. Acciones concretas de revitalización en función de las necesidades identificadas</t>
  </si>
  <si>
    <t>Publicación de los resultados de las investigaciones</t>
  </si>
  <si>
    <t>6. Publicación de los resultados de las investigaciones</t>
  </si>
  <si>
    <t>Acciones concretas de revitalización en función de las necesidades identificadas</t>
  </si>
  <si>
    <t xml:space="preserve">4. Talleres de capacitación y de identificación de las necesidades de los portadores </t>
  </si>
  <si>
    <t xml:space="preserve">Identificar las necesidades de capacitación </t>
  </si>
  <si>
    <t>Secretaría Técnica del Consejo Regional (Paul González, Martha Taylor, Cinthia Jones) / Comisión de Educación y Cultura (Severina Cerda) / Secretaría de Educación (Glenne Narciso) / INC / Líderes comunitarios</t>
  </si>
  <si>
    <t>Formular los TDR del experto que elaborara la propuesta del programa de capacitación</t>
  </si>
  <si>
    <t>Formular un programa de capacitación (curricula, duración del curso, etc.)</t>
  </si>
  <si>
    <t>Seleccionar experto para elaborar propuesta de programa de capacitación</t>
  </si>
  <si>
    <t>Elaborar los TdRs de los capacitadores</t>
  </si>
  <si>
    <t>Institucionalizar el programa innovador en gestión cultural, incluyendo la certificación del programa</t>
  </si>
  <si>
    <t>Identificar criterios de selección de las 100 primeras participantes al curso con la participación de las comunidades</t>
  </si>
  <si>
    <t xml:space="preserve"> Comisión de Educación (Víctor Hooker) / Secretaría de Educación (Barnabas Waldan) </t>
  </si>
  <si>
    <t>Secretaría de la Juventud del CRAAS (Bertha López) / Secretaría Técnica CRAAS (Martha Taylor) / Secretaría de Comunicación GRAAS (Jerry Hodgson)</t>
  </si>
  <si>
    <t>Identificar experiencia de iniciativas de comunicación de grupos  de niños/as, adolescentes y personas jóvenes  en las comunidades</t>
  </si>
  <si>
    <t>Secretaria de Educación</t>
  </si>
  <si>
    <t>Identificar experiencia de iniciativas de comunicación de grupos  de niños/as y personas jóvenes  en las comunidades</t>
  </si>
  <si>
    <t xml:space="preserve">Secretaria de Educación </t>
  </si>
  <si>
    <t>Elaborar un plan de capacitación sobre  el contenido de la revitalización cultural</t>
  </si>
  <si>
    <t>Establecer alianzas de comunicación con los medios de comunicación locales</t>
  </si>
  <si>
    <t>Capacitar a niños/as y personas adolecentes de las comunidades</t>
  </si>
  <si>
    <t>Grabación y difusión de mensajes en distintas lenguas</t>
  </si>
  <si>
    <t>Realizar encuentros intercomunales de  grupos de niños/as y personas adolescentes comunicadores</t>
  </si>
  <si>
    <t>Revisar y retomar las recomendaciones del diagnóstico y del mapeo</t>
  </si>
  <si>
    <t>Revisar las recomendaciones del diagnóstico y del mapeo</t>
  </si>
  <si>
    <t>Secretaria Técnica (Asesoría legal) / INC</t>
  </si>
  <si>
    <t>Asesoría Legal CRAAS y GRAAS</t>
  </si>
  <si>
    <t>Seleccionar a las organizaciones que obtendrán la personería jurídica</t>
  </si>
  <si>
    <t>Hacer un arreglo con una universidad regional que pueda prestar asistencia jurídica</t>
  </si>
  <si>
    <t xml:space="preserve">Establecer un convenio con las universidades regionales para realizar un proceso de legalización de las organizaciones seleccionadas </t>
  </si>
  <si>
    <t>Selecciones de las organizaciones que obtendrán la personería jurídica</t>
  </si>
  <si>
    <t xml:space="preserve">Producto 1.3: Establecido el Fondo ProCultura destinado a financiar proyectos culturales presentados por organizaciones, grupos, comunidades y artistas individuales. </t>
  </si>
  <si>
    <t>Consensuar una propuesta de TdRs para la conformación de la Comisión</t>
  </si>
  <si>
    <t>Secretaria Técnica / INC</t>
  </si>
  <si>
    <t>Secretaría Técnica del Consejo Regional (Paul González) / Comisión de Educación y Cultura (Severina Cerda) / Secretaría de Educación (Glenne Narciso) / INC / INTUR</t>
  </si>
  <si>
    <t>Aprobación del Fondo por las instancias competentes</t>
  </si>
  <si>
    <t>Formular una propuesta de funcionamiento  y procedimientos,  de la Comisión, incluyendo su reglamento</t>
  </si>
  <si>
    <t xml:space="preserve">Consensuar con actores regionales la propuesta </t>
  </si>
  <si>
    <t>Institucionalizar el funcionamiento de la Comisión del Fondo mediante resolución CRAAN</t>
  </si>
  <si>
    <t>Implementar el proceso de asignación de los fondos, así como el monitoreo y evaluación de los mismos.</t>
  </si>
  <si>
    <t>Comisión de Educación y Cultura (Severina Cerda) / Secretaría de Educación (Glenne Narciso) / INC</t>
  </si>
  <si>
    <t>TdRs para la elaboración de formatos de presentación y  criterios de selección de los proyectos y para la definición los procedimientos de selección</t>
  </si>
  <si>
    <t>TdRs para la elaboración de un estudio sobre perfiles (contenido)de proyectos existentes en las comunidades metas del programa y responder a las necesidades de las comunidades,  incluyendo la definición del formato de presentación de los proyectos</t>
  </si>
  <si>
    <t>Revisar listas de potenciales participantes</t>
  </si>
  <si>
    <t>Realizar una convocatoria pública para lograr la participación de las comunidades en el Fondo ProCultura</t>
  </si>
  <si>
    <t>Capacitar y acompañar a grupos o personas en el uso de los formatos de presentación proyectos hasta su presentación ante la Comisión del Fondo Pro Cultura</t>
  </si>
  <si>
    <t>Capacitar a grupos o personas en el uso de los formatos de presentación proyectos</t>
  </si>
  <si>
    <t>Producto 1.4: Habilitada una red de promotores culturales y Centros Comunitarios de Cultura, articulados con los Centros de cada Cabecera.</t>
  </si>
  <si>
    <t>Establecer  los criterios y el proceso de selección de los centros comunitarios a habilitarse</t>
  </si>
  <si>
    <t>Secretaria de Infraestructura del GRAAN</t>
  </si>
  <si>
    <t>Establecer con los socios el proceso de selección de los centros comunitarios a habilitarse</t>
  </si>
  <si>
    <t>Líderes comunitarios (población) /Comisión de Educación y Cultura CRAAS / Secretaría de Educación GRAAS / Secretaría de Planificación / INTUR / INC</t>
  </si>
  <si>
    <t>Establecer los TDR para el diseño con participación de las comunidades seleccionadas y a partir de los saberes ancestrales</t>
  </si>
  <si>
    <t>Establecer procesos de diseño con participación de la comunidad y a partir de los saberes ancestrales</t>
  </si>
  <si>
    <t xml:space="preserve">Comisión de Asuntos Municipales (Gillermo Espinoza) Secretaría de Asuntos Municipales (Jhon Marley) </t>
  </si>
  <si>
    <t xml:space="preserve">Secretaría de Infraestructura (César Cárdenas/ Comisión de Infraestructura (Alberto Espinoza) </t>
  </si>
  <si>
    <t>Identificar en las comunidades las capacidades existentes</t>
  </si>
  <si>
    <t>Secretaria de Asuntos Municipales</t>
  </si>
  <si>
    <t>Secretaria de Infraestructura</t>
  </si>
  <si>
    <t>Adecuar los programas de capacitación</t>
  </si>
  <si>
    <t>Secretaría de Producción</t>
  </si>
  <si>
    <t>INATEC</t>
  </si>
  <si>
    <t>Integrar a las comunidades para que presenten propuestas y aporten para la transferencia de conocimientos ancestrales que se tomarán en cuenta en el diseño yo habilitación de Centros Comunitarios.</t>
  </si>
  <si>
    <t>Secretaría de Planificación</t>
  </si>
  <si>
    <t>Integrar a las comunidades para que presenten propuestas</t>
  </si>
  <si>
    <t>Definir las modalidades de contratación</t>
  </si>
  <si>
    <t>Secretaría de Finanzas / Producción</t>
  </si>
  <si>
    <t>Unidad de Adquisiciones</t>
  </si>
  <si>
    <t>Identificar las barreras  y oportunidades que ofrecen las leyes para la contratación de la MYPIMES</t>
  </si>
  <si>
    <t>Unidad de Adquisiciones / CAMIPYME</t>
  </si>
  <si>
    <t>Realizar los procesos de habilitación y complementación de la mano de obra local</t>
  </si>
  <si>
    <t>Transferencia de conocimientos ancestrales</t>
  </si>
  <si>
    <t>INATEC / INC</t>
  </si>
  <si>
    <t xml:space="preserve">Proceso y entrega de acreditación, certificación e inscripción en el MTI que permitan la contratación de los grupos locales </t>
  </si>
  <si>
    <t>Coordinar con los socios , la OIT y la UNESCO, la aplicación del diseño y de las modalidades de contratación</t>
  </si>
  <si>
    <t>Comisión de Infraestructura (Porfirio Padilla) / Secretaría de Infraestructura (Russell Colleman)</t>
  </si>
  <si>
    <t>Secretaria de  Infraestructura</t>
  </si>
  <si>
    <t>Contratación de la mano de obra de las comunidades</t>
  </si>
  <si>
    <t>Compra de los materiales</t>
  </si>
  <si>
    <t>Ejecución de la obra</t>
  </si>
  <si>
    <t>1.4.4. Al menos 50 cursos en diversas áreas de la creación y difusión cultural y artística elaborados y ejecutados en los Centros Integrados de Cultura y la red de Centros Comunitarios .</t>
  </si>
  <si>
    <t>En base a Diagnóstico elaborado definir los contenidos y los públicos destinatarios de los cursos</t>
  </si>
  <si>
    <t>Definir los contenidos y los públicos destinatarios de los cursos</t>
  </si>
  <si>
    <t>Líderes comunitarios (población) /Comisión de Educación y Cultura CRAAS / Secretaría de Educación GRAAS / INC</t>
  </si>
  <si>
    <t>Identificar y elaborar los TdRs de los contratos de los capacitadores</t>
  </si>
  <si>
    <t>Difundir los cursos para identificar a los destinatarios</t>
  </si>
  <si>
    <t>Implementar y evaluar los cursos</t>
  </si>
  <si>
    <t>Junta Directiva del Consejo Regional</t>
  </si>
  <si>
    <t>Producto 1.5: Dos Centros Integrados de Cultura construidos, habilitados y funcionando, 1 en Bilwi y 1 en Bluefields, que incorpore museo, espacios para divulgación cultural y mercado artesanal, y tengan un diseño respetuoso de la arquitectura tradicional, y que funcionen como sede de la red de Centros Comunitarios de Cultura.</t>
  </si>
  <si>
    <t>Consensuar los criterios que debe tener el Centro Integrado de La Cultura</t>
  </si>
  <si>
    <t>2. Actividad RAAS: Coordinar con el Gobierno municipal y el gobierno regional para definir el lugar</t>
  </si>
  <si>
    <t>Junta Directiva Consejo Regional</t>
  </si>
  <si>
    <t xml:space="preserve">Gestionar y suscribir contrato de arrendamiento entre las autoriades Regionales y el gobierno territorial de Karata. </t>
  </si>
  <si>
    <t>3. Asesoría jurídica para la legalización del lugar identificado</t>
  </si>
  <si>
    <t>Secretaria Técnica</t>
  </si>
  <si>
    <t>1.Consensuar los criterios que debe tener el Centro Integrado de La Cultura</t>
  </si>
  <si>
    <t xml:space="preserve">Unidad de Adquisiciones del GRAAS / Secretaría de Infraestructura GRAAS </t>
  </si>
  <si>
    <t>Establecer con los socios regionales, la OIT y el PNUD las bases de las licitaciones</t>
  </si>
  <si>
    <t>Divulgar las bases de licitación</t>
  </si>
  <si>
    <t>Recepción de ofertas, selección y redacción de los contratos</t>
  </si>
  <si>
    <t>Impartir cursos de formación de formadores con la metodología "Mejore su negocio de construcción"</t>
  </si>
  <si>
    <t>Actividad RAAS: Impartir cursos de formación de formadores con la metodología "Mejore su negocio de construcción"</t>
  </si>
  <si>
    <t>Capacitar al personal empírico de las comunidades en tecnologías apropiadas para la construcción</t>
  </si>
  <si>
    <t>Capacitar a personal de la secretaría de infraestructura y de los gobiernos regionales y municipales en tecnologías apropiadas para la construcción</t>
  </si>
  <si>
    <t>Identificación y capacitación de pequeños y microempresarios locales de la construcción sobre construcción respetuosa de la arquitectura tradicional</t>
  </si>
  <si>
    <t>INATEC / Secretaria de Educación / INC</t>
  </si>
  <si>
    <t>Secretaria de Infraestructura / Secretaria de Cultura / INC</t>
  </si>
  <si>
    <t xml:space="preserve">Secretaría de Infraestructura </t>
  </si>
  <si>
    <t>Definir los TdR de los contratos de los voluntarios</t>
  </si>
  <si>
    <t>Comisión y Secretaria de Cultura / INC</t>
  </si>
  <si>
    <t>Contratar voluntarios</t>
  </si>
  <si>
    <t>CONTRAPARTE GUBERNAMENTAL (de acuerdo a taller del 30-31 oct 2009)</t>
  </si>
  <si>
    <t>Producto 2.1: autoridades nacionales, regionales, municipales y comunales incorporan políticas, planes y programas favorables a la revitalización y gestión de los bienes culturales patrimoniales (Patrimonio material e inmaterial) y a la creación, producción y difusión de productos creativos</t>
  </si>
  <si>
    <t>En base a los resultados del diagnóstico del mapeo y de los planes de Desarrollo Regionales y Municipales , formular planes estratégicos de desarrollo Cultural con un enfoque intercultural</t>
  </si>
  <si>
    <t>En base a los resultados del diagnóstico y el mapeo, formular planes estratégicos de interculturalidad y dialogo intercultural</t>
  </si>
  <si>
    <t>Secretaria de Cultura / INC / INTUR</t>
  </si>
  <si>
    <t>Comisión de Educación, Cultura y Deportes / Secretaría de Educación / INC / INTUR</t>
  </si>
  <si>
    <t>Conformar equipo de trabajo operativo con los actores que van a ejecutar los planes estratégicos</t>
  </si>
  <si>
    <t>Conformar equipo de trabajo operativo participativos con los actores que van a ejecutar los planes estratégicos</t>
  </si>
  <si>
    <t>Elaborar y consensuar con los socios el perfil de los miembros del equipo</t>
  </si>
  <si>
    <t>Elaborar los TdRs de un especialista para asesorar el trabajo del  equipo</t>
  </si>
  <si>
    <t>Socializar el proceso de elaboración de los planes con las comunidades</t>
  </si>
  <si>
    <t>Aprobación por el CRAAN de los Planes Estratégicos de Desarrollo Cultural propuestos</t>
  </si>
  <si>
    <t xml:space="preserve">Estos planes deberían de servir para captar otros recursos </t>
  </si>
  <si>
    <t>Definir en conjunto los convenios internacionales y  legislacionales nacionales relacionadas con la cultura y los pueblos indígenas que se van a divulgar(diversidad cultural, declaración de derechos de los pueblos indígenas, convenciones de cultura de la UNESCO, ley de lengua, ley de autonomía, derecho consuetudinario, etc.)</t>
  </si>
  <si>
    <t>Definir en conjunto los convenios internacionales y  legislacionales nacionales relacionadas con la cultura y los pueblos indígenas que se van a divulgar(diversidad cultural, declaración de derechos de los pueblos indígenas, convenciones de cultura de la UNESCO, ley de lengua, ley de autonomía, etc.)</t>
  </si>
  <si>
    <t>Comisión de Asuntos Étnicos / INC</t>
  </si>
  <si>
    <t>Comisión de Asuntos Étnicos del CRAAS / INC</t>
  </si>
  <si>
    <t>Traducir a las lenguas originarias los textos identificados</t>
  </si>
  <si>
    <t>Elaborar un plan de divulgación</t>
  </si>
  <si>
    <t xml:space="preserve">Elaborar y ejecutar un plan de capacitación relacionados a los convenios y normas </t>
  </si>
  <si>
    <t>Establecer alianzas con programas de comunicación de instituciones y organizaciones locales</t>
  </si>
  <si>
    <t>Talleres de socialización, interpretación e intercambio de los textos con las comunidades en coordinación  las comisiones de educación comunal y municipal</t>
  </si>
  <si>
    <t>Talleres de socialización e interpretación de los textos con las comunidades en coordinación  las comisiones de educación comunal y municipal</t>
  </si>
  <si>
    <t>Elaboración de TDr para contratar un equipo de especialistas para la formulación de la propuesta de construcción de indicadores Culturales</t>
  </si>
  <si>
    <t>Comisión de Cultura y Deportes (Windel Chow Tucker) / Secretaría de Cultura (Avelino Cox) / INC / INIDE</t>
  </si>
  <si>
    <t>Fortalecer el  liderazgo institucional de la Secretaria de Cultura y la Comisión de Cultura, con el apoyo de INIDE e INC  para la conducción del proyecto de construcción de los indicadores culturales</t>
  </si>
  <si>
    <t xml:space="preserve">Comisión de Educación, Cultura y Deportes / Secretaría de Educación / INC </t>
  </si>
  <si>
    <t>Ejecución del proyecto de construcción de los indicadores culturales con el apoyo de INIDE e INC a partir del diagnostico e indicadores culturales existentes</t>
  </si>
  <si>
    <t>Elaborar un marco conceptual que delimite los alcances del trabajo interinstitucional e identificación de fuentes oportunas</t>
  </si>
  <si>
    <t>Plan de capacitación a las autoridades regionales y municipales en el uso de las estadísticas e indicadores culturales</t>
  </si>
  <si>
    <t>Coordinar con INC, UNESCO, INIDE y Secretarias y Comisiones de Cultural de la RAAS  a fin de hacer un inventario y síntesis de las estadísticas e indicadores culturales existentes</t>
  </si>
  <si>
    <t>Institucionalizar la conducción del proyecto de construcción de los indicadores culturales a nivel Nacional y Regional</t>
  </si>
  <si>
    <t>En base al diagnóstico y los planes estratégicos, levantamiento de información, tabulación, análisis y elaboración de los indicadores culturales</t>
  </si>
  <si>
    <t xml:space="preserve">Creación de una unidad especializada en el INIDE y de mecanismos que permitan la sostenibilidad y la institucionalidad del sistema de indicadores culturales creados </t>
  </si>
  <si>
    <t xml:space="preserve">Establecer un liderazgo institucional para la conducción del proyecto de construcción de los indicadores culturales que asuma la coordinación </t>
  </si>
  <si>
    <t xml:space="preserve">Producto 2.2:  Fortalecidas las instancias culturales de los Gobiernos Autónomos de la Costa Caribe y sus relaciones con el Instituto Nicaragüense de Cultura (INC). </t>
  </si>
  <si>
    <t>Definir las necesidades de fortalecimiento institucional de la Comisión de Cultura y Deportes en las áreas de gestión y ejecución de proyectos culturales, reglamentación y movilización de recursos</t>
  </si>
  <si>
    <t xml:space="preserve">Comisión de Cultura y Deportes (Windel Chow Tucker) / Secretaría de Cultura (Avelino Cox) </t>
  </si>
  <si>
    <t>Definir las necesidades de fortalecimiento institucional de la Comisión/Secretaria de Cultura en las áreas de gestión cultural, reglamentación y movilización de recursos</t>
  </si>
  <si>
    <t>Secretaria de Cultura / Comisión de Educación, Cultura y Deportes</t>
  </si>
  <si>
    <t>Secretaría de Educación / Comisión de Educación Cultura y Deportes</t>
  </si>
  <si>
    <t>Elaborar los TDR de un plan de fortalecimiento Institucional</t>
  </si>
  <si>
    <t>Elaborar un plan de fortalecimiento</t>
  </si>
  <si>
    <t>Ejecutar el Plan de Fortalecimiento Institucional</t>
  </si>
  <si>
    <t>Ejecutar el plan de fortalecimiento</t>
  </si>
  <si>
    <t xml:space="preserve">2.2.2 Fortalecer las capacidades del Instituto Nicaragüense de Cultura (INC) para que pueda articularse con las instancias culturales de los Gobiernos Autónomos de la Costa Caribe y facilite las capacitaciones y la asistencia técnica.    </t>
  </si>
  <si>
    <t>Creación de un enlace del INC con las instancias Regionales</t>
  </si>
  <si>
    <t xml:space="preserve">Creación de un enlace del INC con el  Comisión/Secretaria de Cultura </t>
  </si>
  <si>
    <t>Elaboración de un plan de trabajo y asistencia del INC a la Comisión de Cultura y Deportes para la ejecución de las actividades del programa.</t>
  </si>
  <si>
    <t>Elaboración de un plan de trabajo y asistencia de INC para la Comisión/Secretaría de Cultura para la ejecución de las actividades del programa.</t>
  </si>
  <si>
    <t>Producto 2.3: Fortalecidos los contenidos programáticos del Sistema Educativo Autonómico Regional (SEAR) relacionados a la revitalización cultural y la diversidad lingüística.</t>
  </si>
  <si>
    <t>Capacitar a docentes sobre uso y manejo de los programas transformados con enfoque intercultural bilingüe</t>
  </si>
  <si>
    <t>Secretaría de Educación</t>
  </si>
  <si>
    <t>Elaborar plan para la validación de los textos de tercero a sexto grado EIB (educación intercultural bilingüe)</t>
  </si>
  <si>
    <t xml:space="preserve">Secretaría de Educación </t>
  </si>
  <si>
    <t>Diseñar el instrumento de monitoreo a la implementación de los programas transformados de primero a tercer grado en misquita, mayagna-tuahka y panamahka</t>
  </si>
  <si>
    <t>Revisar, aprobar y ejecutar el plan</t>
  </si>
  <si>
    <t>Monitoreo y seguimiento del plan</t>
  </si>
  <si>
    <t>Capacitación a docentes de escuelas pilotos</t>
  </si>
  <si>
    <t>Impresión de material</t>
  </si>
  <si>
    <t>Contratación de un docente para que enseñe en lengua Ulwa - Lengua en peligro</t>
  </si>
  <si>
    <t>Brindar asistencia para la validación de los materiales educativa</t>
  </si>
  <si>
    <t>Coordinar con la Directora de la Escuela Normal la selección de los docentes a ser capacitados</t>
  </si>
  <si>
    <t>Asistencia técnica para la capacitación de los docentes</t>
  </si>
  <si>
    <t>Elaborar plan de capacitación</t>
  </si>
  <si>
    <t>Ejecutar el plan de capacitación</t>
  </si>
  <si>
    <t>Supervisión de los docentes por parte de la Secretaría de Educación</t>
  </si>
  <si>
    <t xml:space="preserve">Incorporar las acciones  de capacitación  a los planes institucionales de la Secretaría de Educación </t>
  </si>
  <si>
    <t>En base al diagnóstico, identificar las buenas prácticas en educación intercultural</t>
  </si>
  <si>
    <t>Definir criterios para la selección de los participantes en la experiencia de la EIB</t>
  </si>
  <si>
    <t>Elaborar el plan para la realización de los talleres</t>
  </si>
  <si>
    <t>Ejecutar el Plan</t>
  </si>
  <si>
    <t>Divulgación de los resultados del intercambio</t>
  </si>
  <si>
    <t>Producto 2.4: Fortalecida la participación estudiantes y docentes  de la Costa Caribe en los procesos de revitalización, creación, producción y transmisión cultural implementados en este Programa</t>
  </si>
  <si>
    <t>Elaborar un convenio tripartito -GRAAN-Universidades Regionales y MINED para definir el marco de las pasantías</t>
  </si>
  <si>
    <t>Apoya URACCAN y  BICCU / INATEC / Escuela Normal</t>
  </si>
  <si>
    <t>Elaborar un convenio tripartito -GRAAS-Universidades Regionales y MINED para definir el marco de las pasantías</t>
  </si>
  <si>
    <t>Definir el perfil de los participantes y criterios/mecanismos de selección</t>
  </si>
  <si>
    <t>Elaborar  el diseño metodológico de las pasantía y el Plan de trabajo de las mismas</t>
  </si>
  <si>
    <t>Elaborar  el diseño metodológico de las pasantía y el Plan de trabajo de las misma</t>
  </si>
  <si>
    <t>Elaborar un plan de difusión conjunto e inclusivo, creando alianzas para la difusión</t>
  </si>
  <si>
    <t xml:space="preserve">Secretaría de Comunicación del GRAAS </t>
  </si>
  <si>
    <t>Organizar talleres de socialización de documentos en los centros comunitarios y Centros Regionales de Cultura</t>
  </si>
  <si>
    <t>Organizar talleres de socialización del documentos en los centros comunitarios y Centros Regionales de Cultura</t>
  </si>
  <si>
    <t>Elaborar y difundir un catálogo del publicaciones del programa</t>
  </si>
  <si>
    <t>Alimentar al CEDOC con los materiales producidos por el Programa</t>
  </si>
  <si>
    <t>Producto 3.1:  Sistematizadas y divulgadas las investigaciones existentes sobre el patrimonio material e inmaterial, las expresiones de diversidad y creatividad culturales de los pueblos indígenas y afro descendientes de la Costa Caribe.</t>
  </si>
  <si>
    <t>Elaborar los TDRs para la contratación de un investigador que realizará el inventario y que coordinara el levantamiento y procesamiento  los estudios culturales existentes en el país y fuera (a través de medios electrónicos  y centros de documentación)</t>
  </si>
  <si>
    <t>Identificar conjuntamente al investigador que realizará el inventario y que coordinara el levantamiento y procesamiento  los estudios culturales existentes en Nicaragua y fuera de Nicaragua</t>
  </si>
  <si>
    <t xml:space="preserve">Secretaría de Educación / INC </t>
  </si>
  <si>
    <t>Elaborar el inventario</t>
  </si>
  <si>
    <t>Elaborar el Plan de Trabajo para la recopilación, análisis y sistematización de la información recabada.</t>
  </si>
  <si>
    <t>3.1.2   Publicar y divulgar el diagnóstico cultural y artístico (elaborado en resultado 1), estrategias de desarrollo cultural de cada pueblo indígena y afro descendiente, y una colección de estudios relevantes para el Programa.</t>
  </si>
  <si>
    <t>Licitación para identificar un diseñador y un editor</t>
  </si>
  <si>
    <t>Secretaría de Comunicación / Centro de Documentación del CRAAS / INC</t>
  </si>
  <si>
    <t>Definir e implementar plan de divulgación de las publicaciones</t>
  </si>
  <si>
    <t>Incluir en el diagnóstico la identificación de lugares donde se encuentran los archivos históricos de la región</t>
  </si>
  <si>
    <t>Definir medidas para recuperar los archivos históricos de la Costa Caribe, asegurando su preservación</t>
  </si>
  <si>
    <t>Centro de Documentación del CRAAS / INC (Archivo Nacional)</t>
  </si>
  <si>
    <t>Elaborar plan para recuperar los archivos históricos de la Costa Caribe, asegurando su preservación</t>
  </si>
  <si>
    <t>Incluir en el diagnóstico la identificación de lugares donde se encuentras los archivos históricos de la región</t>
  </si>
  <si>
    <t>Identificación de los archivos de la Costa Caribe a nivel nacional</t>
  </si>
  <si>
    <t>Promover una resolución regional encaminada a conservar en la región el acervo documental</t>
  </si>
  <si>
    <t>Promover una ordenanza regional encaminada a conservar en la región el acervo documental</t>
  </si>
  <si>
    <t>Junta Directiva / Pleno CRAAS</t>
  </si>
  <si>
    <t xml:space="preserve">Producto 3.2: Conformado y operando el Fondo de Investigaciones para la Revitalización Cultural  </t>
  </si>
  <si>
    <t>Elaborar TdR para la elaboración del reglamento del Fondo</t>
  </si>
  <si>
    <t>Comisión de Cultura / INC</t>
  </si>
  <si>
    <t>Comisión de Educación, Cultura y Deportes / INC</t>
  </si>
  <si>
    <t>Identificar los miembros de la Comisión Rectora del Fondo</t>
  </si>
  <si>
    <t>Divulgar los objetivos y misión y los mecanismos de funcionamiento del Fondo entre  las comunidades, a través de concurso, proyectos y otras modalidades de investigación participativas</t>
  </si>
  <si>
    <t>Recepción y selección de las propuestas</t>
  </si>
  <si>
    <t>Seguimiento y monitoreo y evaluación de las investigaciones</t>
  </si>
  <si>
    <t>Para el 2do año organizar encuentro de intercambios de los resultados de las mejores investigaciones</t>
  </si>
  <si>
    <t>Nota: Tomar en cuenta en establecimiento de criterios la necesidad de investigaciones arqueológicas</t>
  </si>
  <si>
    <t>Asignación del financiamiento para los proyectos de investigación seleccionados</t>
  </si>
  <si>
    <t>NOTA: SEC Y COM DE EDUCACION, CULTURA Y DEPORTES</t>
  </si>
  <si>
    <t>Producto 4.1: 12 grupos de producción de artesanías han contribuido a la revitalización de la  identidad de sus comunidades a través del emprendimiento en actividades innovadoras de creación, producción, distribución, transmisión y acceso a productos artesanales que se insertan en la esfera de la economía nacional y mundial.</t>
  </si>
  <si>
    <t xml:space="preserve">1.Definir las destrezas y oficios a revitalizar </t>
  </si>
  <si>
    <t>Comisión de cultura y deportes (Windel Chow Tucker) / INC (Se creara la Secretaria de Cultura y Deportes)</t>
  </si>
  <si>
    <t xml:space="preserve">Comisión de Educación / Secretaría de Educación / INC </t>
  </si>
  <si>
    <t>3. Conformar equipo de investigación que trabajará con una metodología de investigación acción participativa (MIAP)</t>
  </si>
  <si>
    <t>Comisión de Cultura y Deportes (Windel Chow Tucker) / Secretaría de Cultura (Avelino Cox) / INC / INTUR</t>
  </si>
  <si>
    <t xml:space="preserve">Organizar talleres de creatividad que propicien la elaboración de nuevos diseños de productos artesanales a partir de un trabajo conjunto de artesanos y artistas plásticos / diseñadores contemporáneos </t>
  </si>
  <si>
    <t>Realizar estudio técnico para establecer una política de precios y de comercialización de los nuevos productos diseñados.</t>
  </si>
  <si>
    <t>Estudio de potencial de mercado de los productos para determinar segmentos y calidad requerida</t>
  </si>
  <si>
    <t>Secretaria de Producción (Tomas Taylor)</t>
  </si>
  <si>
    <t>Secretaría de la Producción (Tomas Taylor)</t>
  </si>
  <si>
    <t>Secretaría de Producción, Industria y Comercio (Steve Heves)</t>
  </si>
  <si>
    <t>Secretaría de Producción, Industria y Comercio (Steve Hayes)</t>
  </si>
  <si>
    <t>Identificar de mejores prácticas de manufactura para procesos artesanales y de alimentos</t>
  </si>
  <si>
    <t>Identificar unidad de producción (personal, familiar, comunitaria, etc)</t>
  </si>
  <si>
    <t>CAMIPYME (Centro de Apoyo a la Pequeña y Mediana Empresa, instancia dentro del Gobierno del Regional, Yaruska Sandoval)</t>
  </si>
  <si>
    <t>Identificar personas con experiencia en articulación de redes</t>
  </si>
  <si>
    <t xml:space="preserve">Comisión de Turismo (Alcides López) </t>
  </si>
  <si>
    <t>Entrenar articuladores de red</t>
  </si>
  <si>
    <t>CAMIPYME (Yeruska Sandoval)</t>
  </si>
  <si>
    <t>CAMIPYME (Centro de Apoyo a la Pequeña y Mediana Empresa, instancia dentro del Gobierno del Regional, Yaruska Sandoval) / INTUR</t>
  </si>
  <si>
    <t>Identificar líderes de redes comunitarias en artesanía</t>
  </si>
  <si>
    <t>Inicio de actividades de articulación de redes</t>
  </si>
  <si>
    <t>Elaborar e implementar plan de divulgación sobre las experiencias de trabajo asociativo en las comunidades</t>
  </si>
  <si>
    <t>Elaboración y ejecución de planes de trabajo de redes</t>
  </si>
  <si>
    <t>Implementación de un plan de monitoreo y seguimiento de las redes</t>
  </si>
  <si>
    <t>Producto 4.2:  Diez (10) emprendimientos  creativos fortalecidos empresarialmente y con experiencia en el mercadeo de su producto.</t>
  </si>
  <si>
    <t xml:space="preserve">Comisión de Cultura y Deportes (Windel Chow Tucker) / Secretaría de Cultura (Avelino Cox) / INC </t>
  </si>
  <si>
    <t>Secretaría de la Juventud (Bertha López) / Artistas (nota se debe promover la asociatividad de los artistas)  / INC</t>
  </si>
  <si>
    <t>CAMIPYME</t>
  </si>
  <si>
    <t>Producto 4.3: Fortalecidos veinte (20) emprendimientos de alimentos pertenecientes a las tradiciones culinarias locales.</t>
  </si>
  <si>
    <t>Identificar los emprendimientos existentes</t>
  </si>
  <si>
    <t>Secretaría de Producción, Industria y Comercio (Steve Hayes) / INC</t>
  </si>
  <si>
    <t xml:space="preserve">Desarrollar criterios de selección </t>
  </si>
  <si>
    <t>Seleccionar los emprendimientos</t>
  </si>
  <si>
    <t>Identificar líderes de redes comunitarias en alimentos</t>
  </si>
  <si>
    <t xml:space="preserve">Inicio de actividades de articulación de red </t>
  </si>
  <si>
    <t>Implementar módulo de capacitación de emprendedores en alimentos</t>
  </si>
  <si>
    <t xml:space="preserve">INATEC (D. Pavón) </t>
  </si>
  <si>
    <t>Realizar planes individuales de desarrollo de producto</t>
  </si>
  <si>
    <t>Identificar certificaciones requeridas para la comercialización</t>
  </si>
  <si>
    <t>Seleccionar certificaciones relevantes para su implementación</t>
  </si>
  <si>
    <t>Brindar asistencia técnica en desarrollo de producto y empaque</t>
  </si>
  <si>
    <t>Identificar equipos y maquinarias necesarios para mejorar los productos</t>
  </si>
  <si>
    <t>Producto 4.4: Está disponible un fondo de crédito revolvente para emprendimientos culturales, creativos y turísticos con plazos e intereses adecuados a la situación de la Costa Caribe</t>
  </si>
  <si>
    <t>Preparar propuesta de TDRs para el fondo a ser aprobado por el Comité Directivo Nacional de los fondos ODM</t>
  </si>
  <si>
    <t>Comisión de Turismo (Alcides Lopez) / Secretaria de Finanzas (Judith Segura)</t>
  </si>
  <si>
    <t xml:space="preserve">Comisión de Cultura y Deportes (Windel Chow Tucker) / Secretaría de Cultura (Avelino Cox) / Comisión de Turismo (Alcides López) </t>
  </si>
  <si>
    <t>Secretaría de Finanzas / Comisión y Secretaría de Educación / INTUR / INC</t>
  </si>
  <si>
    <t>Discutir TDRs con gobiernos regionales, gobierno central</t>
  </si>
  <si>
    <t>Elaborar diseño e implementación del fondo</t>
  </si>
  <si>
    <t>Definir criterios de selección, procedimientos, formatos (reglamento)</t>
  </si>
  <si>
    <t>Aprobar fondo</t>
  </si>
  <si>
    <t>Iniciar proceso de desembolso</t>
  </si>
  <si>
    <t>CONTRAPARTE GUBERNAMENTAL (de acuerdo a taller de Octubre del 2008)</t>
  </si>
  <si>
    <t>Producto 5.1: Identificadas las rutas con un alto potencial turístico cultural y elaborado un estudio de viabilidad, considerando las particularidades culturales y los derechos de los pueblos indígenas y afro descendientes.</t>
  </si>
  <si>
    <t>En base a los resultados del diagnóstico, identificar criterios para la definición de las rutas (TDRs)</t>
  </si>
  <si>
    <t>INTUR (H. Hodgson)</t>
  </si>
  <si>
    <t>Comisión de Turismo (Alcides López) / INTUR</t>
  </si>
  <si>
    <t>Comisión de Educación, Cultura y Deportes / Secretaría de Educación / INTUR</t>
  </si>
  <si>
    <t>Seleccionar a los (as) encargados (as) de definir las rutas</t>
  </si>
  <si>
    <t>Establecer metodología para la definición de las rutas</t>
  </si>
  <si>
    <t>Sistematizar información existente</t>
  </si>
  <si>
    <t>Realizar inventario de recursos turísticos</t>
  </si>
  <si>
    <t>Identificar rutas en conjunto con el sector privado</t>
  </si>
  <si>
    <t>Elaborar políticas específicas regionales para implementar un turismo cultural responsable  (Gobiernos y consejos regionales y gobierno nacional)</t>
  </si>
  <si>
    <t>Comisión de Turismo (Alcides Lopez) / INTUR (H. Hodgson)</t>
  </si>
  <si>
    <t>Consultar las políticas con el sector público y privado en las regiones</t>
  </si>
  <si>
    <t>Secretaría Técnica (definir nombre hasta crear Secretaría de Turismo) y Secretaría de Producción, industria y Comercio (Cherryl Wilson hasta crear secretaría de turismo)</t>
  </si>
  <si>
    <t>Sistematizar, actualizar y elaborar un plan de desarrollo turístico cultural para las regiones</t>
  </si>
  <si>
    <t>Aprobar los planes elaborados</t>
  </si>
  <si>
    <t>Comisión de Turismo (A. Lopez)</t>
  </si>
  <si>
    <t>Secretaría Técnica (definir nombre hasta crear Secretaría de Turismo) y Secretaría de Producción, industria y Comercio (Cherryl Wilson, hasta crear secretaría de turismo)</t>
  </si>
  <si>
    <t>Producto 5.2: Implementadas medidas de protección, puesta en valor, manejo y gestión  del patrimonio histórico-arquitectónico.</t>
  </si>
  <si>
    <t>Comisión de Patrimonio (Pablo Avendaño) / INC</t>
  </si>
  <si>
    <t>Identificar estudios realizados sobre el valor arquitectónico y cultural de los espacios públicos identificados en el mapeo</t>
  </si>
  <si>
    <t>Comisión de Cultura y Deportes / Secretaria de Cultura (Avelino Cox) / INC (Notar que la Secretaria ejecutara)</t>
  </si>
  <si>
    <t>Elaborar TdR de un especialista en manejo y gestión del patrimonio para elaborar propuesta de plan maestro</t>
  </si>
  <si>
    <t>Comisión de Cultura y Deportes / Secretaria de Cultura (Avelino Cox) / INC</t>
  </si>
  <si>
    <t xml:space="preserve">Organizar taller de análisis y validación del Plan Maestro </t>
  </si>
  <si>
    <t>Publicación del Plan Maestro y estudios relevantes</t>
  </si>
  <si>
    <t>Identificar capacidades locales para la ejecución de obras</t>
  </si>
  <si>
    <t>Secretaria de Infraestructura (Rusell Coleman)</t>
  </si>
  <si>
    <t>Secretaría de Infraestructura (César Cárdenas)</t>
  </si>
  <si>
    <t>Secretaría de Infraestructura (César Cárdenas/ Comisión de Infraestructura (Alberto Espinoza)  / INC</t>
  </si>
  <si>
    <t>Detectar necesidades de capacitación (colaboración INATEC)</t>
  </si>
  <si>
    <t>INATEC (Sebastián Morales Rodriguez)</t>
  </si>
  <si>
    <t>INATEC (Dionisio Pavón)</t>
  </si>
  <si>
    <t>Identificar barreras y oportunidades en los aspectos legales</t>
  </si>
  <si>
    <t>Comisión de Infraestructura (Porfirio Padilla)</t>
  </si>
  <si>
    <t>Secretaría de Finanzas (Lilliam Cajina)</t>
  </si>
  <si>
    <t>Diseño de plan de capacitación (colaboración INATEC)</t>
  </si>
  <si>
    <t xml:space="preserve">Crear ambiente propicio para que las empresas puedan participar en las licitaciones </t>
  </si>
  <si>
    <t>Establecimiento de criterios para la selección de la mano de obra participante</t>
  </si>
  <si>
    <t>Formación de formadores (colaboración con INATEC)</t>
  </si>
  <si>
    <t>INATEC (Dionisio Pavón) / BICU</t>
  </si>
  <si>
    <t>Capacitar en técnicas básicas de construcción civil</t>
  </si>
  <si>
    <t>INATEC (Dionisio Pavón) / BICU (averiguar nombre persona a cargo carrera ingeniería)</t>
  </si>
  <si>
    <t xml:space="preserve">Diseñar pliego base </t>
  </si>
  <si>
    <t>Realizar licitación</t>
  </si>
  <si>
    <t>Unidad de adquisiciones del Gobierno Regional (Veronica Watson)</t>
  </si>
  <si>
    <t xml:space="preserve">Adjudicar </t>
  </si>
  <si>
    <t>Dar seguimiento a construcción</t>
  </si>
  <si>
    <t>Capacitar en conocimiento y aplicación de las normas internacionales de trabajo decente</t>
  </si>
  <si>
    <t>Comisión de Asuntos Laborales, Justicia y Derecho Humanos (Ralstan Morris)</t>
  </si>
  <si>
    <t xml:space="preserve">Asesor Legal Gobierno Regional (Emilio Meza) </t>
  </si>
  <si>
    <t>Capacitar en inicie y mejore su negocio de construcción (gerencia)</t>
  </si>
  <si>
    <t>Producto 5.3: Fortalecidas las capacidades en las comunidades receptoras de turismo para el mejoramiento de las rutas turístico-culturales y la promoción responsable de las mismas.</t>
  </si>
  <si>
    <t xml:space="preserve">Realizar un diagnóstico participativo comunitario para identificar las necesidades de capacitación, formación y desarrollo de habilidades en las comunidades </t>
  </si>
  <si>
    <t>Comisión de Educación, Cultura y Deportes / Secretaría de Educación / INTUR / INC</t>
  </si>
  <si>
    <t xml:space="preserve">Identificar los medios más efectivos y metodologías que permitan comunicar aprendizaje y conocimientos a las comunidades  </t>
  </si>
  <si>
    <t>Elaborar campaña de sensibilización para las comunidades a través de los medios más efectivos y con metodologías  acordes con su cosmovisión</t>
  </si>
  <si>
    <t>Hacer rondas de charlas de sensibilización sobre cultura turística a través de las universidades regionales</t>
  </si>
  <si>
    <t>Integrar contenidos específicos sobre el turismo cultural en la primaria, la secundaria y la universidad</t>
  </si>
  <si>
    <t>Promover encuentros sobre gestión empresarial en turismo</t>
  </si>
  <si>
    <t>Crear programa de pasantías y encuentros para ganar experiencia, entre emprendedores del turismo en las comunidades (con metodología que tenga un impacto directo en las comunidades)</t>
  </si>
  <si>
    <t>Promover diálogo con y entre empresas turísticas y las comunidades sobre los efectos positivos y negativos que puede tener el turismo, promoviendo y dando seguimiento a la aplicación del código de conducta</t>
  </si>
  <si>
    <t>Nota: Incorporar temas de turismo cultural responsable al SEAR (revisar con UNICEF)</t>
  </si>
  <si>
    <t>Elaborar y dar seguimiento a planes de mejora para definir inversiones específicas necesarias (INTUR)</t>
  </si>
  <si>
    <t>Establecer los criterios para seleccionar las comunidades donde se realizarán las infraestructuras</t>
  </si>
  <si>
    <t>Desarrollar un mecanismo de competencia para acceder a recursos para la implementación de obras civiles</t>
  </si>
  <si>
    <t xml:space="preserve">Identificar capacidades locales </t>
  </si>
  <si>
    <t>Establecimiento de criterios para la selección</t>
  </si>
  <si>
    <t>Coordinar acciones con la ventana de agua y saneamiento para las comunidades donde se mejorarán las condiciones</t>
  </si>
  <si>
    <t xml:space="preserve">Producto 5.4: Se ha profundizado el aprecio local a las características propias de sus culturas y medio natural a través del desarrollo de un plan de promoción turística que valora el legado histórico, cultural y natural de los pueblos. </t>
  </si>
  <si>
    <t>Identificar los segmentos de mercado meta para el turismo cultural en la zona</t>
  </si>
  <si>
    <t>Desarrollar herramientas de promoción para el turismo cultural (spots, página web, rotulación, mapas, etc.), trabajando de manera coordinada con la empresa privada</t>
  </si>
  <si>
    <t>Desarrollar plan de monitoreo de campaña de promoción</t>
  </si>
  <si>
    <t>Desarrollar herramientas de promoción para el turismo cultural (spots, página web, rotulación, etc.), trabajando de manera coordinada con la empresa privada</t>
  </si>
  <si>
    <t>Promover alianzas con las instituciones a cargo de temas de seguridad (policía nacional, MINSA, SINAPRED, Cruz Roja, etc.)</t>
  </si>
  <si>
    <t xml:space="preserve">5.4.2. Fortalecer a las tour operadoras locales existentes, establecidas por personas de origen indígena o afro descendiente, con asistencia técnica y capacitación, para que puedan comercializar los destinos en la Costa Caribe de manera responsable y con mayor éxito, y relacionarse activamente con las comunidades y grupos que ofrecen productos turísticos y culturales. </t>
  </si>
  <si>
    <t>Identificar a personas o grupos de personas que se dedican a venta de paquetes turísticos</t>
  </si>
  <si>
    <t xml:space="preserve">Comisión de Educación, Cultura y Deportes / Secretaría de Educación / INTUR </t>
  </si>
  <si>
    <t>Elaborar criterios para la selección de personas o grupos a ser beneficiados con equipamiento básico y capacidades</t>
  </si>
  <si>
    <t>Comisión de Turismo</t>
  </si>
  <si>
    <t>Registrar a las personas o empresas que venden paquetes turísticos</t>
  </si>
  <si>
    <t>Identificar las necesidades de fortalecimiento de las personas o grupos identificados</t>
  </si>
  <si>
    <t>Planificar y ejecutar talleres de capacitación</t>
  </si>
  <si>
    <t>Establecer criterios de medición de resultados</t>
  </si>
  <si>
    <t xml:space="preserve">5.4.3 Crear una red de guías turísticos locales,  de origen indígena o afro descendiente, y darles la capacitación requerida para que cumplan con los requisitos para su acreditación por el INTUR y puedan desempeñarse en un contexto de turismo cultural. </t>
  </si>
  <si>
    <t>Identificar a los guías turísticos comunitarios</t>
  </si>
  <si>
    <t>Identificar necesidades de capacitación de los guías turísticos</t>
  </si>
  <si>
    <t>Calendarizar capacitaciones</t>
  </si>
  <si>
    <t>Incluir temas de seguridad (primeros auxilios, pasos a seguir en caso de emergencias) en la capacitación a los guías</t>
  </si>
  <si>
    <t>Iniciar proceso de acreditación de los guías turísticos en INTUR brindándoles información de los requerimientos</t>
  </si>
  <si>
    <t>Crear documentos informativos sobre los emprendedores culturales y creativos para promoverse en los negocios turísticos</t>
  </si>
  <si>
    <t>Facilitar el acceso de los emprendedores culturales y creativos a foros donde pueden promoverse con negocios turísticos</t>
  </si>
  <si>
    <t xml:space="preserve">Nota RAAN: Al crearse las Secretarias de Cultura y Deportes y la Secretaria de Turismo, estas serán las responsables de la ejecución, </t>
  </si>
  <si>
    <t>lideradas por las Comisiones de Cultura y Deportes y de Turismo.  El gobierno y consejo regional definirán la fecha para creación de las secretarias.</t>
  </si>
  <si>
    <t>Existe en el CRAAN una disposición administrativa para la creación de la secretaria de turismo que debe ser aprobada.</t>
  </si>
  <si>
    <t>En el caso de la Secretaria de Cultura, existe una persona a cargo de temas de cultura, pero esta pendiente crear la secretaria de cultura.</t>
  </si>
  <si>
    <t>Anexo 4: Ejecución Financiera MDG-F 1827 (basada en información recibida al 25 de junio, 2009)</t>
  </si>
  <si>
    <t>Monto recibido</t>
  </si>
  <si>
    <t>Monto ejecutado y comprometido al 30 de junio (estimado)</t>
  </si>
  <si>
    <t>Ejecución</t>
  </si>
  <si>
    <t>Comentarios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</si>
</sst>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$&quot;\ #,##0;&quot;C$&quot;\ \-#,##0"/>
    <numFmt numFmtId="165" formatCode="&quot;C$&quot;\ #,##0;[Red]&quot;C$&quot;\ \-#,##0"/>
    <numFmt numFmtId="166" formatCode="&quot;C$&quot;\ #,##0.00;&quot;C$&quot;\ \-#,##0.00"/>
    <numFmt numFmtId="167" formatCode="&quot;C$&quot;\ #,##0.00;[Red]&quot;C$&quot;\ \-#,##0.00"/>
    <numFmt numFmtId="168" formatCode="_ &quot;C$&quot;\ * #,##0_ ;_ &quot;C$&quot;\ * \-#,##0_ ;_ &quot;C$&quot;\ * &quot;-&quot;_ ;_ @_ "/>
    <numFmt numFmtId="169" formatCode="_ * #,##0_ ;_ * \-#,##0_ ;_ * &quot;-&quot;_ ;_ @_ "/>
    <numFmt numFmtId="170" formatCode="_ &quot;C$&quot;\ * #,##0.00_ ;_ &quot;C$&quot;\ * \-#,##0.00_ ;_ &quot;C$&quot;\ * &quot;-&quot;??_ ;_ @_ "/>
    <numFmt numFmtId="171" formatCode="_ * #,##0.00_ ;_ * \-#,##0.00_ ;_ * &quot;-&quot;??_ ;_ @_ "/>
    <numFmt numFmtId="172" formatCode="_(&quot;C$&quot;\ * #,##0_);_(&quot;C$&quot;\ * \(#,##0\);_(&quot;C$&quot;\ * &quot;-&quot;_);_(@_)"/>
    <numFmt numFmtId="173" formatCode="_(&quot;C$&quot;\ * #,##0.00_);_(&quot;C$&quot;\ * \(#,##0.00\);_(&quot;C$&quot;\ * &quot;-&quot;??_);_(@_)"/>
    <numFmt numFmtId="174" formatCode="_(* #,##0_);_(* \(#,##0\);_(* &quot;-&quot;??_);_(@_)"/>
    <numFmt numFmtId="175" formatCode="#,##0.0"/>
    <numFmt numFmtId="176" formatCode="#,##0.000"/>
    <numFmt numFmtId="177" formatCode="#,##0.0000"/>
    <numFmt numFmtId="178" formatCode="_-&quot;€&quot;\ * #,##0.00_-;_-&quot;€&quot;\ * #,##0.00\-;_-&quot;€&quot;\ * &quot;-&quot;??_-;_-@_-"/>
    <numFmt numFmtId="179" formatCode="_(&quot;$&quot;* #,##0_);_(&quot;$&quot;* \(#,##0\);_(&quot;$&quot;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name val="Palatino Linotype"/>
      <family val="1"/>
    </font>
    <font>
      <sz val="8"/>
      <name val="Palatino Linotype"/>
      <family val="1"/>
    </font>
    <font>
      <sz val="12"/>
      <name val="Palatino Linotype"/>
      <family val="1"/>
    </font>
    <font>
      <b/>
      <sz val="14"/>
      <name val="Palatino Linotype"/>
      <family val="1"/>
    </font>
    <font>
      <b/>
      <sz val="12"/>
      <name val="Palatino Linotype"/>
      <family val="1"/>
    </font>
    <font>
      <sz val="12"/>
      <name val="Arial"/>
      <family val="2"/>
    </font>
    <font>
      <b/>
      <sz val="10"/>
      <name val="Palatino Linotype"/>
      <family val="1"/>
    </font>
    <font>
      <sz val="14"/>
      <name val="Palatino Linotype"/>
      <family val="1"/>
    </font>
    <font>
      <sz val="10"/>
      <name val="Palatino Linotype"/>
      <family val="1"/>
    </font>
    <font>
      <sz val="16"/>
      <name val="Palatino Linotype"/>
      <family val="1"/>
    </font>
    <font>
      <sz val="11"/>
      <name val="Palatino Linotype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8"/>
      <name val="Palatino Linotype"/>
      <family val="1"/>
    </font>
    <font>
      <b/>
      <sz val="9"/>
      <name val="Palatino Linotype"/>
      <family val="1"/>
    </font>
    <font>
      <sz val="10"/>
      <color indexed="10"/>
      <name val="Palatino Linotype"/>
      <family val="1"/>
    </font>
    <font>
      <b/>
      <sz val="12"/>
      <name val="Arial"/>
      <family val="2"/>
    </font>
    <font>
      <sz val="9"/>
      <color indexed="8"/>
      <name val="Palatino Linotype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2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39998000860214233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ck"/>
    </border>
    <border>
      <left style="medium"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medium"/>
      <bottom style="thick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>
        <color indexed="63"/>
      </bottom>
    </border>
    <border>
      <left/>
      <right style="thick"/>
      <top style="thick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/>
      <right/>
      <top/>
      <bottom style="medium"/>
    </border>
    <border>
      <left style="medium">
        <color theme="3" tint="0.39998000860214233"/>
      </left>
      <right style="thin"/>
      <top>
        <color indexed="63"/>
      </top>
      <bottom style="thin"/>
    </border>
    <border>
      <left style="thin"/>
      <right style="medium">
        <color theme="3" tint="0.3999800086021423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>
        <color theme="3" tint="0.3999800086021423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>
        <color indexed="62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theme="3" tint="0.3999800086021423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 style="thin"/>
      <bottom style="thin"/>
    </border>
    <border>
      <left style="medium">
        <color indexed="62"/>
      </left>
      <right style="thin"/>
      <top style="thin"/>
      <bottom style="medium"/>
    </border>
    <border>
      <left>
        <color indexed="63"/>
      </left>
      <right style="medium">
        <color indexed="62"/>
      </right>
      <top style="thin"/>
      <bottom style="medium"/>
    </border>
    <border>
      <left style="medium">
        <color theme="3" tint="0.39998000860214233"/>
      </left>
      <right style="thin"/>
      <top style="medium"/>
      <bottom style="thin"/>
    </border>
    <border>
      <left>
        <color indexed="63"/>
      </left>
      <right style="medium">
        <color indexed="62"/>
      </right>
      <top style="medium"/>
      <bottom style="thin"/>
    </border>
    <border>
      <left style="medium"/>
      <right style="medium">
        <color indexed="62"/>
      </right>
      <top>
        <color indexed="63"/>
      </top>
      <bottom/>
    </border>
    <border>
      <left style="medium"/>
      <right style="medium">
        <color indexed="62"/>
      </right>
      <top>
        <color indexed="63"/>
      </top>
      <bottom style="medium"/>
    </border>
    <border>
      <left style="medium"/>
      <right style="medium">
        <color indexed="62"/>
      </right>
      <top style="medium"/>
      <bottom>
        <color indexed="63"/>
      </bottom>
    </border>
    <border>
      <left style="medium">
        <color indexed="62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2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62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2"/>
      </left>
      <right style="medium"/>
      <top>
        <color indexed="63"/>
      </top>
      <bottom/>
    </border>
    <border>
      <left style="medium">
        <color indexed="62"/>
      </left>
      <right style="medium"/>
      <top>
        <color indexed="63"/>
      </top>
      <bottom style="medium"/>
    </border>
    <border>
      <left style="medium">
        <color indexed="62"/>
      </left>
      <right style="thin"/>
      <top>
        <color indexed="63"/>
      </top>
      <bottom style="medium"/>
    </border>
    <border>
      <left>
        <color indexed="63"/>
      </left>
      <right style="medium">
        <color indexed="62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2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1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/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 style="medium"/>
      <bottom>
        <color indexed="63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/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thin"/>
      <right style="medium">
        <color indexed="10"/>
      </right>
      <top>
        <color indexed="63"/>
      </top>
      <bottom style="medium"/>
    </border>
    <border>
      <left style="medium">
        <color indexed="62"/>
      </left>
      <right style="medium">
        <color indexed="62"/>
      </right>
      <top>
        <color indexed="63"/>
      </top>
      <bottom style="medium"/>
    </border>
    <border>
      <left style="medium"/>
      <right style="medium">
        <color indexed="10"/>
      </right>
      <top style="medium"/>
      <bottom>
        <color indexed="63"/>
      </bottom>
    </border>
    <border>
      <left style="medium"/>
      <right style="medium">
        <color indexed="10"/>
      </right>
      <top>
        <color indexed="63"/>
      </top>
      <bottom/>
    </border>
    <border>
      <left style="medium"/>
      <right style="medium">
        <color indexed="10"/>
      </right>
      <top>
        <color indexed="63"/>
      </top>
      <bottom style="medium"/>
    </border>
    <border>
      <left style="medium">
        <color indexed="62"/>
      </left>
      <right style="medium">
        <color indexed="62"/>
      </right>
      <top style="thin">
        <color indexed="18"/>
      </top>
      <bottom>
        <color indexed="63"/>
      </bottom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10"/>
      </top>
      <bottom style="medium"/>
    </border>
    <border>
      <left/>
      <right/>
      <top style="medium">
        <color indexed="10"/>
      </top>
      <bottom style="medium"/>
    </border>
    <border>
      <left/>
      <right style="medium">
        <color indexed="10"/>
      </right>
      <top style="medium">
        <color indexed="10"/>
      </top>
      <bottom style="medium"/>
    </border>
    <border>
      <left style="medium">
        <color indexed="62"/>
      </left>
      <right style="medium"/>
      <top style="thin">
        <color indexed="18"/>
      </top>
      <bottom>
        <color indexed="63"/>
      </bottom>
    </border>
    <border>
      <left style="medium">
        <color indexed="62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/>
      <top style="medium">
        <color indexed="62"/>
      </top>
      <bottom>
        <color indexed="63"/>
      </bottom>
    </border>
    <border>
      <left style="medium"/>
      <right style="medium"/>
      <top style="medium">
        <color indexed="62"/>
      </top>
      <bottom>
        <color indexed="63"/>
      </bottom>
    </border>
    <border>
      <left style="medium"/>
      <right style="medium">
        <color indexed="62"/>
      </right>
      <top style="medium">
        <color indexed="62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28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34" borderId="0" xfId="0" applyFont="1" applyFill="1" applyAlignment="1">
      <alignment/>
    </xf>
    <xf numFmtId="0" fontId="11" fillId="0" borderId="0" xfId="57" applyFont="1">
      <alignment/>
      <protection/>
    </xf>
    <xf numFmtId="0" fontId="12" fillId="0" borderId="0" xfId="57" applyFont="1">
      <alignment/>
      <protection/>
    </xf>
    <xf numFmtId="0" fontId="12" fillId="0" borderId="0" xfId="57" applyFont="1" applyAlignment="1">
      <alignment horizontal="center" vertical="center"/>
      <protection/>
    </xf>
    <xf numFmtId="0" fontId="12" fillId="0" borderId="0" xfId="57" applyFont="1" applyAlignment="1">
      <alignment horizontal="right"/>
      <protection/>
    </xf>
    <xf numFmtId="0" fontId="0" fillId="0" borderId="0" xfId="57">
      <alignment/>
      <protection/>
    </xf>
    <xf numFmtId="0" fontId="6" fillId="33" borderId="11" xfId="57" applyFont="1" applyFill="1" applyBorder="1">
      <alignment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right" vertical="center" wrapText="1"/>
      <protection/>
    </xf>
    <xf numFmtId="0" fontId="7" fillId="0" borderId="0" xfId="57" applyFont="1">
      <alignment/>
      <protection/>
    </xf>
    <xf numFmtId="0" fontId="4" fillId="0" borderId="11" xfId="57" applyFont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4" fontId="6" fillId="33" borderId="11" xfId="57" applyNumberFormat="1" applyFont="1" applyFill="1" applyBorder="1" applyAlignment="1">
      <alignment horizontal="right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6" fillId="33" borderId="12" xfId="57" applyFont="1" applyFill="1" applyBorder="1">
      <alignment/>
      <protection/>
    </xf>
    <xf numFmtId="0" fontId="6" fillId="33" borderId="10" xfId="57" applyFont="1" applyFill="1" applyBorder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0" fontId="0" fillId="0" borderId="0" xfId="57" applyAlignment="1">
      <alignment horizontal="center" vertical="center"/>
      <protection/>
    </xf>
    <xf numFmtId="0" fontId="6" fillId="33" borderId="11" xfId="57" applyFont="1" applyFill="1" applyBorder="1" applyAlignment="1">
      <alignment horizontal="left"/>
      <protection/>
    </xf>
    <xf numFmtId="0" fontId="2" fillId="34" borderId="11" xfId="0" applyFont="1" applyFill="1" applyBorder="1" applyAlignment="1">
      <alignment vertical="top" wrapText="1"/>
    </xf>
    <xf numFmtId="0" fontId="4" fillId="0" borderId="0" xfId="57" applyFont="1">
      <alignment/>
      <protection/>
    </xf>
    <xf numFmtId="0" fontId="7" fillId="0" borderId="0" xfId="57" applyFont="1" applyAlignment="1">
      <alignment horizontal="center" vertical="center"/>
      <protection/>
    </xf>
    <xf numFmtId="0" fontId="3" fillId="0" borderId="11" xfId="57" applyFont="1" applyFill="1" applyBorder="1" applyAlignment="1">
      <alignment vertical="top" wrapText="1"/>
      <protection/>
    </xf>
    <xf numFmtId="0" fontId="3" fillId="0" borderId="11" xfId="57" applyFont="1" applyBorder="1" applyAlignment="1">
      <alignment vertical="top" wrapText="1"/>
      <protection/>
    </xf>
    <xf numFmtId="4" fontId="6" fillId="33" borderId="11" xfId="57" applyNumberFormat="1" applyFont="1" applyFill="1" applyBorder="1" applyAlignment="1">
      <alignment horizontal="center" vertical="center"/>
      <protection/>
    </xf>
    <xf numFmtId="0" fontId="10" fillId="0" borderId="0" xfId="57" applyFont="1">
      <alignment/>
      <protection/>
    </xf>
    <xf numFmtId="4" fontId="8" fillId="33" borderId="13" xfId="0" applyNumberFormat="1" applyFont="1" applyFill="1" applyBorder="1" applyAlignment="1">
      <alignment horizontal="right"/>
    </xf>
    <xf numFmtId="4" fontId="6" fillId="33" borderId="14" xfId="0" applyNumberFormat="1" applyFont="1" applyFill="1" applyBorder="1" applyAlignment="1">
      <alignment/>
    </xf>
    <xf numFmtId="4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17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43" fontId="0" fillId="0" borderId="0" xfId="42" applyFont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4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43" fontId="6" fillId="33" borderId="11" xfId="42" applyFont="1" applyFill="1" applyBorder="1" applyAlignment="1">
      <alignment horizontal="right"/>
    </xf>
    <xf numFmtId="4" fontId="4" fillId="34" borderId="13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0" fillId="0" borderId="0" xfId="57" applyAlignment="1">
      <alignment horizontal="left"/>
      <protection/>
    </xf>
    <xf numFmtId="0" fontId="7" fillId="34" borderId="0" xfId="57" applyFont="1" applyFill="1">
      <alignment/>
      <protection/>
    </xf>
    <xf numFmtId="0" fontId="4" fillId="34" borderId="0" xfId="57" applyFont="1" applyFill="1" applyAlignment="1">
      <alignment horizontal="center" vertical="center"/>
      <protection/>
    </xf>
    <xf numFmtId="0" fontId="4" fillId="34" borderId="0" xfId="57" applyFont="1" applyFill="1">
      <alignment/>
      <protection/>
    </xf>
    <xf numFmtId="0" fontId="0" fillId="34" borderId="0" xfId="57" applyFill="1">
      <alignment/>
      <protection/>
    </xf>
    <xf numFmtId="0" fontId="7" fillId="34" borderId="0" xfId="57" applyFont="1" applyFill="1" applyAlignment="1">
      <alignment horizontal="center" vertical="center"/>
      <protection/>
    </xf>
    <xf numFmtId="0" fontId="0" fillId="34" borderId="0" xfId="57" applyFill="1" applyAlignment="1">
      <alignment horizontal="left"/>
      <protection/>
    </xf>
    <xf numFmtId="43" fontId="10" fillId="34" borderId="11" xfId="42" applyFont="1" applyFill="1" applyBorder="1" applyAlignment="1">
      <alignment horizontal="right"/>
    </xf>
    <xf numFmtId="0" fontId="4" fillId="34" borderId="11" xfId="57" applyFont="1" applyFill="1" applyBorder="1" applyAlignment="1">
      <alignment horizontal="center" vertical="center" wrapText="1"/>
      <protection/>
    </xf>
    <xf numFmtId="0" fontId="10" fillId="0" borderId="0" xfId="57" applyFont="1" applyAlignment="1">
      <alignment horizontal="center" vertical="center"/>
      <protection/>
    </xf>
    <xf numFmtId="0" fontId="10" fillId="34" borderId="0" xfId="57" applyFont="1" applyFill="1">
      <alignment/>
      <protection/>
    </xf>
    <xf numFmtId="0" fontId="11" fillId="34" borderId="0" xfId="57" applyFont="1" applyFill="1">
      <alignment/>
      <protection/>
    </xf>
    <xf numFmtId="0" fontId="12" fillId="34" borderId="0" xfId="57" applyFont="1" applyFill="1" applyAlignment="1">
      <alignment horizontal="center" vertical="center"/>
      <protection/>
    </xf>
    <xf numFmtId="0" fontId="12" fillId="34" borderId="0" xfId="57" applyFont="1" applyFill="1" applyAlignment="1">
      <alignment horizontal="right"/>
      <protection/>
    </xf>
    <xf numFmtId="0" fontId="12" fillId="34" borderId="0" xfId="57" applyFont="1" applyFill="1">
      <alignment/>
      <protection/>
    </xf>
    <xf numFmtId="4" fontId="4" fillId="34" borderId="0" xfId="57" applyNumberFormat="1" applyFont="1" applyFill="1">
      <alignment/>
      <protection/>
    </xf>
    <xf numFmtId="0" fontId="10" fillId="34" borderId="0" xfId="57" applyFont="1" applyFill="1" applyAlignment="1">
      <alignment horizontal="center" vertical="center"/>
      <protection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43" fontId="10" fillId="34" borderId="0" xfId="42" applyFont="1" applyFill="1" applyAlignment="1">
      <alignment/>
    </xf>
    <xf numFmtId="4" fontId="10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8" fillId="33" borderId="11" xfId="57" applyFont="1" applyFill="1" applyBorder="1" applyAlignment="1">
      <alignment horizontal="center" vertical="center" wrapText="1"/>
      <protection/>
    </xf>
    <xf numFmtId="4" fontId="10" fillId="0" borderId="11" xfId="57" applyNumberFormat="1" applyFont="1" applyBorder="1" applyAlignment="1">
      <alignment horizontal="right" vertical="center"/>
      <protection/>
    </xf>
    <xf numFmtId="4" fontId="6" fillId="33" borderId="11" xfId="57" applyNumberFormat="1" applyFont="1" applyFill="1" applyBorder="1" applyAlignment="1">
      <alignment horizontal="right" vertical="center"/>
      <protection/>
    </xf>
    <xf numFmtId="4" fontId="10" fillId="0" borderId="11" xfId="57" applyNumberFormat="1" applyFont="1" applyFill="1" applyBorder="1" applyAlignment="1">
      <alignment horizontal="right" vertical="center"/>
      <protection/>
    </xf>
    <xf numFmtId="0" fontId="4" fillId="34" borderId="0" xfId="57" applyFont="1" applyFill="1" applyAlignment="1">
      <alignment horizontal="right" vertical="center"/>
      <protection/>
    </xf>
    <xf numFmtId="4" fontId="6" fillId="33" borderId="10" xfId="57" applyNumberFormat="1" applyFont="1" applyFill="1" applyBorder="1" applyAlignment="1">
      <alignment horizontal="right" vertical="center"/>
      <protection/>
    </xf>
    <xf numFmtId="4" fontId="10" fillId="34" borderId="0" xfId="57" applyNumberFormat="1" applyFont="1" applyFill="1">
      <alignment/>
      <protection/>
    </xf>
    <xf numFmtId="0" fontId="10" fillId="34" borderId="0" xfId="57" applyFont="1" applyFill="1" applyAlignment="1">
      <alignment horizontal="right"/>
      <protection/>
    </xf>
    <xf numFmtId="0" fontId="8" fillId="33" borderId="11" xfId="57" applyFont="1" applyFill="1" applyBorder="1">
      <alignment/>
      <protection/>
    </xf>
    <xf numFmtId="0" fontId="8" fillId="33" borderId="11" xfId="57" applyFont="1" applyFill="1" applyBorder="1" applyAlignment="1">
      <alignment horizontal="right" vertical="center" wrapText="1"/>
      <protection/>
    </xf>
    <xf numFmtId="0" fontId="8" fillId="33" borderId="11" xfId="57" applyFont="1" applyFill="1" applyBorder="1" applyAlignment="1">
      <alignment horizontal="center" vertical="center"/>
      <protection/>
    </xf>
    <xf numFmtId="4" fontId="8" fillId="33" borderId="11" xfId="57" applyNumberFormat="1" applyFont="1" applyFill="1" applyBorder="1" applyAlignment="1">
      <alignment horizontal="right"/>
      <protection/>
    </xf>
    <xf numFmtId="0" fontId="8" fillId="33" borderId="12" xfId="57" applyFont="1" applyFill="1" applyBorder="1">
      <alignment/>
      <protection/>
    </xf>
    <xf numFmtId="0" fontId="8" fillId="33" borderId="10" xfId="57" applyFont="1" applyFill="1" applyBorder="1" applyAlignment="1">
      <alignment horizontal="center" vertical="center"/>
      <protection/>
    </xf>
    <xf numFmtId="4" fontId="8" fillId="33" borderId="10" xfId="57" applyNumberFormat="1" applyFont="1" applyFill="1" applyBorder="1" applyAlignment="1">
      <alignment horizontal="right"/>
      <protection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34" borderId="0" xfId="0" applyFont="1" applyFill="1" applyAlignment="1">
      <alignment horizontal="left" vertical="center" wrapText="1"/>
    </xf>
    <xf numFmtId="0" fontId="10" fillId="34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34" borderId="0" xfId="57" applyFont="1" applyFill="1" applyBorder="1">
      <alignment/>
      <protection/>
    </xf>
    <xf numFmtId="0" fontId="10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43" fontId="6" fillId="35" borderId="14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43" fontId="10" fillId="0" borderId="18" xfId="42" applyFont="1" applyBorder="1" applyAlignment="1">
      <alignment vertical="top"/>
    </xf>
    <xf numFmtId="43" fontId="10" fillId="0" borderId="19" xfId="42" applyFont="1" applyBorder="1" applyAlignment="1">
      <alignment vertical="top"/>
    </xf>
    <xf numFmtId="4" fontId="6" fillId="35" borderId="21" xfId="0" applyNumberFormat="1" applyFont="1" applyFill="1" applyBorder="1" applyAlignment="1">
      <alignment horizontal="center" vertical="center" wrapText="1"/>
    </xf>
    <xf numFmtId="4" fontId="6" fillId="35" borderId="22" xfId="0" applyNumberFormat="1" applyFont="1" applyFill="1" applyBorder="1" applyAlignment="1">
      <alignment horizontal="center" vertical="center" wrapText="1"/>
    </xf>
    <xf numFmtId="4" fontId="6" fillId="35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vertical="top" wrapText="1"/>
    </xf>
    <xf numFmtId="4" fontId="2" fillId="0" borderId="25" xfId="0" applyNumberFormat="1" applyFont="1" applyFill="1" applyBorder="1" applyAlignment="1">
      <alignment horizontal="right" vertical="top" wrapText="1"/>
    </xf>
    <xf numFmtId="0" fontId="0" fillId="0" borderId="26" xfId="0" applyNumberFormat="1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1" xfId="57" applyFont="1" applyBorder="1" applyAlignment="1">
      <alignment horizontal="center" vertical="center" wrapText="1"/>
      <protection/>
    </xf>
    <xf numFmtId="4" fontId="2" fillId="0" borderId="0" xfId="0" applyNumberFormat="1" applyFont="1" applyAlignment="1">
      <alignment/>
    </xf>
    <xf numFmtId="49" fontId="10" fillId="0" borderId="27" xfId="57" applyNumberFormat="1" applyFont="1" applyBorder="1" applyAlignment="1">
      <alignment horizontal="center" vertical="center" wrapText="1"/>
      <protection/>
    </xf>
    <xf numFmtId="0" fontId="10" fillId="34" borderId="11" xfId="57" applyFont="1" applyFill="1" applyBorder="1" applyAlignment="1">
      <alignment horizontal="center" vertical="center" wrapText="1"/>
      <protection/>
    </xf>
    <xf numFmtId="0" fontId="10" fillId="34" borderId="11" xfId="57" applyNumberFormat="1" applyFont="1" applyFill="1" applyBorder="1" applyAlignment="1">
      <alignment horizontal="center" vertical="center" wrapText="1"/>
      <protection/>
    </xf>
    <xf numFmtId="0" fontId="6" fillId="33" borderId="27" xfId="57" applyFont="1" applyFill="1" applyBorder="1">
      <alignment/>
      <protection/>
    </xf>
    <xf numFmtId="0" fontId="6" fillId="33" borderId="25" xfId="57" applyFont="1" applyFill="1" applyBorder="1">
      <alignment/>
      <protection/>
    </xf>
    <xf numFmtId="0" fontId="10" fillId="0" borderId="11" xfId="57" applyNumberFormat="1" applyFont="1" applyBorder="1" applyAlignment="1">
      <alignment horizontal="center" vertical="center" wrapText="1"/>
      <protection/>
    </xf>
    <xf numFmtId="0" fontId="10" fillId="0" borderId="27" xfId="57" applyFont="1" applyBorder="1" applyAlignment="1">
      <alignment horizontal="center" vertical="center" wrapText="1"/>
      <protection/>
    </xf>
    <xf numFmtId="0" fontId="10" fillId="0" borderId="0" xfId="57" applyFont="1" applyFill="1">
      <alignment/>
      <protection/>
    </xf>
    <xf numFmtId="0" fontId="10" fillId="0" borderId="28" xfId="57" applyFont="1" applyBorder="1" applyAlignment="1">
      <alignment vertical="top" wrapText="1"/>
      <protection/>
    </xf>
    <xf numFmtId="4" fontId="10" fillId="0" borderId="18" xfId="57" applyNumberFormat="1" applyFont="1" applyBorder="1">
      <alignment/>
      <protection/>
    </xf>
    <xf numFmtId="4" fontId="10" fillId="0" borderId="21" xfId="57" applyNumberFormat="1" applyFont="1" applyBorder="1">
      <alignment/>
      <protection/>
    </xf>
    <xf numFmtId="0" fontId="10" fillId="0" borderId="29" xfId="57" applyFont="1" applyBorder="1" applyAlignment="1">
      <alignment vertical="top" wrapText="1"/>
      <protection/>
    </xf>
    <xf numFmtId="4" fontId="10" fillId="0" borderId="19" xfId="57" applyNumberFormat="1" applyFont="1" applyBorder="1">
      <alignment/>
      <protection/>
    </xf>
    <xf numFmtId="4" fontId="10" fillId="0" borderId="22" xfId="57" applyNumberFormat="1" applyFont="1" applyBorder="1">
      <alignment/>
      <protection/>
    </xf>
    <xf numFmtId="0" fontId="10" fillId="0" borderId="29" xfId="57" applyFont="1" applyFill="1" applyBorder="1" applyAlignment="1">
      <alignment vertical="top" wrapText="1"/>
      <protection/>
    </xf>
    <xf numFmtId="0" fontId="10" fillId="0" borderId="30" xfId="57" applyFont="1" applyFill="1" applyBorder="1" applyAlignment="1">
      <alignment vertical="top" wrapText="1"/>
      <protection/>
    </xf>
    <xf numFmtId="4" fontId="10" fillId="0" borderId="20" xfId="57" applyNumberFormat="1" applyFont="1" applyBorder="1">
      <alignment/>
      <protection/>
    </xf>
    <xf numFmtId="4" fontId="10" fillId="0" borderId="23" xfId="57" applyNumberFormat="1" applyFont="1" applyBorder="1">
      <alignment/>
      <protection/>
    </xf>
    <xf numFmtId="0" fontId="10" fillId="34" borderId="28" xfId="57" applyFont="1" applyFill="1" applyBorder="1" applyAlignment="1">
      <alignment vertical="top" wrapText="1"/>
      <protection/>
    </xf>
    <xf numFmtId="0" fontId="10" fillId="34" borderId="29" xfId="57" applyFont="1" applyFill="1" applyBorder="1" applyAlignment="1">
      <alignment vertical="top" wrapText="1"/>
      <protection/>
    </xf>
    <xf numFmtId="0" fontId="10" fillId="34" borderId="30" xfId="57" applyFont="1" applyFill="1" applyBorder="1" applyAlignment="1">
      <alignment vertical="top" wrapText="1"/>
      <protection/>
    </xf>
    <xf numFmtId="4" fontId="10" fillId="0" borderId="18" xfId="57" applyNumberFormat="1" applyFont="1" applyFill="1" applyBorder="1" applyAlignment="1">
      <alignment horizontal="right"/>
      <protection/>
    </xf>
    <xf numFmtId="4" fontId="10" fillId="0" borderId="19" xfId="57" applyNumberFormat="1" applyFont="1" applyFill="1" applyBorder="1" applyAlignment="1">
      <alignment horizontal="right"/>
      <protection/>
    </xf>
    <xf numFmtId="4" fontId="10" fillId="0" borderId="20" xfId="57" applyNumberFormat="1" applyFont="1" applyFill="1" applyBorder="1" applyAlignment="1">
      <alignment horizontal="right"/>
      <protection/>
    </xf>
    <xf numFmtId="4" fontId="2" fillId="0" borderId="11" xfId="57" applyNumberFormat="1" applyFont="1" applyBorder="1">
      <alignment/>
      <protection/>
    </xf>
    <xf numFmtId="0" fontId="3" fillId="0" borderId="28" xfId="57" applyFont="1" applyBorder="1" applyAlignment="1">
      <alignment vertical="top" wrapText="1"/>
      <protection/>
    </xf>
    <xf numFmtId="0" fontId="3" fillId="0" borderId="29" xfId="57" applyFont="1" applyBorder="1" applyAlignment="1">
      <alignment vertical="top" wrapText="1"/>
      <protection/>
    </xf>
    <xf numFmtId="0" fontId="3" fillId="0" borderId="29" xfId="57" applyFont="1" applyFill="1" applyBorder="1" applyAlignment="1">
      <alignment vertical="top" wrapText="1"/>
      <protection/>
    </xf>
    <xf numFmtId="0" fontId="3" fillId="0" borderId="30" xfId="57" applyFont="1" applyFill="1" applyBorder="1" applyAlignment="1">
      <alignment vertical="top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0" fillId="34" borderId="14" xfId="57" applyFont="1" applyFill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0" fillId="34" borderId="11" xfId="5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34" borderId="18" xfId="0" applyFont="1" applyFill="1" applyBorder="1" applyAlignment="1">
      <alignment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0" fontId="2" fillId="34" borderId="19" xfId="0" applyFont="1" applyFill="1" applyBorder="1" applyAlignment="1">
      <alignment vertical="top" wrapText="1"/>
    </xf>
    <xf numFmtId="4" fontId="2" fillId="0" borderId="19" xfId="0" applyNumberFormat="1" applyFont="1" applyFill="1" applyBorder="1" applyAlignment="1">
      <alignment horizontal="right" vertical="top" wrapText="1"/>
    </xf>
    <xf numFmtId="4" fontId="2" fillId="0" borderId="22" xfId="0" applyNumberFormat="1" applyFont="1" applyFill="1" applyBorder="1" applyAlignment="1">
      <alignment horizontal="right" vertical="top" wrapText="1"/>
    </xf>
    <xf numFmtId="0" fontId="2" fillId="34" borderId="20" xfId="0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right" vertical="top" wrapText="1"/>
    </xf>
    <xf numFmtId="4" fontId="2" fillId="0" borderId="23" xfId="0" applyNumberFormat="1" applyFont="1" applyFill="1" applyBorder="1" applyAlignment="1">
      <alignment horizontal="right" vertical="top" wrapText="1"/>
    </xf>
    <xf numFmtId="0" fontId="10" fillId="34" borderId="18" xfId="0" applyFont="1" applyFill="1" applyBorder="1" applyAlignment="1">
      <alignment vertical="top" wrapText="1"/>
    </xf>
    <xf numFmtId="0" fontId="10" fillId="34" borderId="19" xfId="0" applyFont="1" applyFill="1" applyBorder="1" applyAlignment="1">
      <alignment vertical="top" wrapText="1"/>
    </xf>
    <xf numFmtId="0" fontId="10" fillId="34" borderId="20" xfId="0" applyFont="1" applyFill="1" applyBorder="1" applyAlignment="1">
      <alignment vertical="top" wrapText="1"/>
    </xf>
    <xf numFmtId="4" fontId="10" fillId="0" borderId="18" xfId="0" applyNumberFormat="1" applyFont="1" applyFill="1" applyBorder="1" applyAlignment="1">
      <alignment horizontal="right" vertical="top" wrapText="1"/>
    </xf>
    <xf numFmtId="4" fontId="10" fillId="0" borderId="21" xfId="0" applyNumberFormat="1" applyFont="1" applyFill="1" applyBorder="1" applyAlignment="1">
      <alignment horizontal="right" vertical="top" wrapText="1"/>
    </xf>
    <xf numFmtId="4" fontId="10" fillId="0" borderId="19" xfId="0" applyNumberFormat="1" applyFont="1" applyFill="1" applyBorder="1" applyAlignment="1">
      <alignment horizontal="right" vertical="top" wrapText="1"/>
    </xf>
    <xf numFmtId="4" fontId="10" fillId="0" borderId="20" xfId="0" applyNumberFormat="1" applyFont="1" applyFill="1" applyBorder="1" applyAlignment="1">
      <alignment horizontal="right" vertical="top" wrapText="1"/>
    </xf>
    <xf numFmtId="4" fontId="19" fillId="36" borderId="11" xfId="0" applyNumberFormat="1" applyFont="1" applyFill="1" applyBorder="1" applyAlignment="1">
      <alignment horizontal="right" vertical="top" wrapText="1"/>
    </xf>
    <xf numFmtId="4" fontId="19" fillId="36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top" wrapText="1"/>
    </xf>
    <xf numFmtId="4" fontId="19" fillId="36" borderId="11" xfId="0" applyNumberFormat="1" applyFont="1" applyFill="1" applyBorder="1" applyAlignment="1">
      <alignment horizontal="right" wrapText="1"/>
    </xf>
    <xf numFmtId="0" fontId="10" fillId="34" borderId="0" xfId="0" applyNumberFormat="1" applyFont="1" applyFill="1" applyAlignment="1">
      <alignment wrapText="1"/>
    </xf>
    <xf numFmtId="0" fontId="10" fillId="34" borderId="0" xfId="0" applyNumberFormat="1" applyFont="1" applyFill="1" applyAlignment="1">
      <alignment/>
    </xf>
    <xf numFmtId="0" fontId="10" fillId="34" borderId="0" xfId="0" applyNumberFormat="1" applyFont="1" applyFill="1" applyAlignment="1">
      <alignment vertical="center"/>
    </xf>
    <xf numFmtId="0" fontId="10" fillId="0" borderId="0" xfId="0" applyNumberFormat="1" applyFont="1" applyAlignment="1">
      <alignment/>
    </xf>
    <xf numFmtId="43" fontId="10" fillId="0" borderId="20" xfId="42" applyFont="1" applyBorder="1" applyAlignment="1">
      <alignment vertical="top"/>
    </xf>
    <xf numFmtId="9" fontId="0" fillId="34" borderId="0" xfId="62" applyFont="1" applyFill="1" applyAlignment="1">
      <alignment/>
    </xf>
    <xf numFmtId="4" fontId="10" fillId="0" borderId="31" xfId="0" applyNumberFormat="1" applyFont="1" applyFill="1" applyBorder="1" applyAlignment="1">
      <alignment horizontal="right" vertical="top" wrapText="1"/>
    </xf>
    <xf numFmtId="0" fontId="10" fillId="0" borderId="25" xfId="57" applyFont="1" applyFill="1" applyBorder="1" applyAlignment="1">
      <alignment horizontal="center" vertical="center"/>
      <protection/>
    </xf>
    <xf numFmtId="173" fontId="10" fillId="34" borderId="0" xfId="44" applyFont="1" applyFill="1" applyAlignment="1">
      <alignment/>
    </xf>
    <xf numFmtId="0" fontId="0" fillId="34" borderId="0" xfId="57" applyFont="1" applyFill="1">
      <alignment/>
      <protection/>
    </xf>
    <xf numFmtId="9" fontId="0" fillId="34" borderId="0" xfId="57" applyNumberFormat="1" applyFill="1">
      <alignment/>
      <protection/>
    </xf>
    <xf numFmtId="9" fontId="10" fillId="34" borderId="0" xfId="62" applyFont="1" applyFill="1" applyAlignment="1">
      <alignment/>
    </xf>
    <xf numFmtId="0" fontId="0" fillId="34" borderId="32" xfId="57" applyFill="1" applyBorder="1">
      <alignment/>
      <protection/>
    </xf>
    <xf numFmtId="9" fontId="21" fillId="33" borderId="32" xfId="62" applyFont="1" applyFill="1" applyBorder="1" applyAlignment="1">
      <alignment horizontal="center"/>
    </xf>
    <xf numFmtId="0" fontId="0" fillId="34" borderId="32" xfId="57" applyFill="1" applyBorder="1" applyAlignment="1">
      <alignment horizontal="left"/>
      <protection/>
    </xf>
    <xf numFmtId="0" fontId="7" fillId="34" borderId="32" xfId="57" applyFont="1" applyFill="1" applyBorder="1">
      <alignment/>
      <protection/>
    </xf>
    <xf numFmtId="0" fontId="7" fillId="34" borderId="33" xfId="57" applyFont="1" applyFill="1" applyBorder="1">
      <alignment/>
      <protection/>
    </xf>
    <xf numFmtId="0" fontId="4" fillId="34" borderId="0" xfId="57" applyFont="1" applyFill="1" applyBorder="1" applyAlignment="1">
      <alignment horizontal="center" vertical="center"/>
      <protection/>
    </xf>
    <xf numFmtId="0" fontId="6" fillId="33" borderId="34" xfId="57" applyFont="1" applyFill="1" applyBorder="1">
      <alignment/>
      <protection/>
    </xf>
    <xf numFmtId="0" fontId="6" fillId="33" borderId="35" xfId="57" applyFont="1" applyFill="1" applyBorder="1" applyAlignment="1">
      <alignment horizontal="center" vertical="center"/>
      <protection/>
    </xf>
    <xf numFmtId="9" fontId="21" fillId="33" borderId="26" xfId="62" applyFont="1" applyFill="1" applyBorder="1" applyAlignment="1">
      <alignment horizontal="center"/>
    </xf>
    <xf numFmtId="4" fontId="6" fillId="33" borderId="36" xfId="57" applyNumberFormat="1" applyFont="1" applyFill="1" applyBorder="1" applyAlignment="1">
      <alignment horizontal="right" vertical="center"/>
      <protection/>
    </xf>
    <xf numFmtId="0" fontId="7" fillId="34" borderId="24" xfId="57" applyFont="1" applyFill="1" applyBorder="1">
      <alignment/>
      <protection/>
    </xf>
    <xf numFmtId="0" fontId="0" fillId="34" borderId="26" xfId="57" applyFill="1" applyBorder="1">
      <alignment/>
      <protection/>
    </xf>
    <xf numFmtId="0" fontId="7" fillId="34" borderId="16" xfId="57" applyFont="1" applyFill="1" applyBorder="1">
      <alignment/>
      <protection/>
    </xf>
    <xf numFmtId="0" fontId="0" fillId="34" borderId="14" xfId="57" applyFont="1" applyFill="1" applyBorder="1">
      <alignment/>
      <protection/>
    </xf>
    <xf numFmtId="0" fontId="0" fillId="34" borderId="14" xfId="57" applyFill="1" applyBorder="1">
      <alignment/>
      <protection/>
    </xf>
    <xf numFmtId="43" fontId="10" fillId="34" borderId="0" xfId="0" applyNumberFormat="1" applyFont="1" applyFill="1" applyAlignment="1">
      <alignment/>
    </xf>
    <xf numFmtId="4" fontId="0" fillId="0" borderId="0" xfId="0" applyNumberFormat="1" applyAlignment="1">
      <alignment/>
    </xf>
    <xf numFmtId="9" fontId="2" fillId="34" borderId="0" xfId="62" applyFont="1" applyFill="1" applyAlignment="1">
      <alignment horizontal="center"/>
    </xf>
    <xf numFmtId="43" fontId="2" fillId="34" borderId="0" xfId="42" applyFont="1" applyFill="1" applyAlignment="1">
      <alignment/>
    </xf>
    <xf numFmtId="4" fontId="19" fillId="34" borderId="0" xfId="0" applyNumberFormat="1" applyFont="1" applyFill="1" applyAlignment="1">
      <alignment horizontal="right"/>
    </xf>
    <xf numFmtId="4" fontId="24" fillId="0" borderId="0" xfId="0" applyNumberFormat="1" applyFont="1" applyAlignment="1">
      <alignment horizontal="right"/>
    </xf>
    <xf numFmtId="0" fontId="2" fillId="34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0" fillId="0" borderId="11" xfId="0" applyNumberFormat="1" applyFont="1" applyFill="1" applyBorder="1" applyAlignment="1">
      <alignment/>
    </xf>
    <xf numFmtId="10" fontId="0" fillId="34" borderId="0" xfId="62" applyNumberFormat="1" applyFont="1" applyFill="1" applyAlignment="1">
      <alignment/>
    </xf>
    <xf numFmtId="174" fontId="2" fillId="0" borderId="0" xfId="42" applyNumberFormat="1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4" fontId="20" fillId="0" borderId="11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9" xfId="0" applyFont="1" applyFill="1" applyBorder="1" applyAlignment="1">
      <alignment/>
    </xf>
    <xf numFmtId="43" fontId="2" fillId="34" borderId="19" xfId="42" applyFont="1" applyFill="1" applyBorder="1" applyAlignment="1">
      <alignment/>
    </xf>
    <xf numFmtId="40" fontId="2" fillId="34" borderId="19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17" fontId="2" fillId="34" borderId="19" xfId="0" applyNumberFormat="1" applyFont="1" applyFill="1" applyBorder="1" applyAlignment="1">
      <alignment/>
    </xf>
    <xf numFmtId="4" fontId="23" fillId="0" borderId="19" xfId="0" applyNumberFormat="1" applyFont="1" applyBorder="1" applyAlignment="1">
      <alignment horizontal="right"/>
    </xf>
    <xf numFmtId="0" fontId="2" fillId="34" borderId="18" xfId="0" applyFont="1" applyFill="1" applyBorder="1" applyAlignment="1">
      <alignment/>
    </xf>
    <xf numFmtId="43" fontId="2" fillId="34" borderId="18" xfId="42" applyFont="1" applyFill="1" applyBorder="1" applyAlignment="1">
      <alignment/>
    </xf>
    <xf numFmtId="40" fontId="2" fillId="34" borderId="18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34" borderId="20" xfId="0" applyFont="1" applyFill="1" applyBorder="1" applyAlignment="1">
      <alignment/>
    </xf>
    <xf numFmtId="43" fontId="2" fillId="34" borderId="20" xfId="42" applyFont="1" applyFill="1" applyBorder="1" applyAlignment="1">
      <alignment/>
    </xf>
    <xf numFmtId="40" fontId="2" fillId="34" borderId="20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 horizontal="right"/>
    </xf>
    <xf numFmtId="4" fontId="23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9" fontId="2" fillId="34" borderId="37" xfId="62" applyFont="1" applyFill="1" applyBorder="1" applyAlignment="1">
      <alignment horizontal="center"/>
    </xf>
    <xf numFmtId="9" fontId="2" fillId="34" borderId="38" xfId="62" applyFont="1" applyFill="1" applyBorder="1" applyAlignment="1">
      <alignment horizontal="center"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4" fontId="4" fillId="33" borderId="27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4" fontId="4" fillId="33" borderId="17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right" vertical="top" wrapText="1"/>
    </xf>
    <xf numFmtId="0" fontId="10" fillId="34" borderId="40" xfId="57" applyFont="1" applyFill="1" applyBorder="1" applyAlignment="1">
      <alignment vertical="top" wrapText="1"/>
      <protection/>
    </xf>
    <xf numFmtId="0" fontId="2" fillId="0" borderId="41" xfId="0" applyFont="1" applyBorder="1" applyAlignment="1">
      <alignment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19" fillId="33" borderId="16" xfId="0" applyFont="1" applyFill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19" fillId="33" borderId="43" xfId="0" applyNumberFormat="1" applyFont="1" applyFill="1" applyBorder="1" applyAlignment="1">
      <alignment horizontal="right"/>
    </xf>
    <xf numFmtId="4" fontId="19" fillId="33" borderId="44" xfId="0" applyNumberFormat="1" applyFont="1" applyFill="1" applyBorder="1" applyAlignment="1">
      <alignment horizontal="right"/>
    </xf>
    <xf numFmtId="4" fontId="2" fillId="0" borderId="48" xfId="0" applyNumberFormat="1" applyFont="1" applyFill="1" applyBorder="1" applyAlignment="1">
      <alignment horizontal="right" vertical="top" wrapText="1"/>
    </xf>
    <xf numFmtId="4" fontId="2" fillId="0" borderId="49" xfId="0" applyNumberFormat="1" applyFont="1" applyFill="1" applyBorder="1" applyAlignment="1">
      <alignment horizontal="right" vertical="top" wrapText="1"/>
    </xf>
    <xf numFmtId="4" fontId="19" fillId="36" borderId="16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10" fillId="0" borderId="11" xfId="57" applyNumberFormat="1" applyFont="1" applyBorder="1" applyAlignment="1">
      <alignment horizontal="right" vertical="center"/>
      <protection/>
    </xf>
    <xf numFmtId="3" fontId="6" fillId="33" borderId="11" xfId="57" applyNumberFormat="1" applyFont="1" applyFill="1" applyBorder="1" applyAlignment="1">
      <alignment horizontal="right" vertical="center"/>
      <protection/>
    </xf>
    <xf numFmtId="3" fontId="10" fillId="0" borderId="11" xfId="57" applyNumberFormat="1" applyFont="1" applyFill="1" applyBorder="1" applyAlignment="1">
      <alignment horizontal="right" vertical="center"/>
      <protection/>
    </xf>
    <xf numFmtId="3" fontId="10" fillId="34" borderId="11" xfId="57" applyNumberFormat="1" applyFont="1" applyFill="1" applyBorder="1" applyAlignment="1">
      <alignment horizontal="right" vertical="center"/>
      <protection/>
    </xf>
    <xf numFmtId="3" fontId="4" fillId="34" borderId="0" xfId="57" applyNumberFormat="1" applyFont="1" applyFill="1" applyBorder="1" applyAlignment="1">
      <alignment horizontal="right" vertical="center"/>
      <protection/>
    </xf>
    <xf numFmtId="3" fontId="6" fillId="33" borderId="35" xfId="57" applyNumberFormat="1" applyFont="1" applyFill="1" applyBorder="1" applyAlignment="1">
      <alignment horizontal="right" vertical="center"/>
      <protection/>
    </xf>
    <xf numFmtId="3" fontId="6" fillId="33" borderId="51" xfId="57" applyNumberFormat="1" applyFont="1" applyFill="1" applyBorder="1" applyAlignment="1">
      <alignment horizontal="right" vertical="center"/>
      <protection/>
    </xf>
    <xf numFmtId="0" fontId="10" fillId="37" borderId="19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/>
    </xf>
    <xf numFmtId="0" fontId="2" fillId="0" borderId="52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5" fillId="40" borderId="28" xfId="0" applyFont="1" applyFill="1" applyBorder="1" applyAlignment="1">
      <alignment/>
    </xf>
    <xf numFmtId="0" fontId="45" fillId="41" borderId="18" xfId="0" applyFont="1" applyFill="1" applyBorder="1" applyAlignment="1">
      <alignment/>
    </xf>
    <xf numFmtId="0" fontId="45" fillId="40" borderId="18" xfId="59" applyFont="1" applyFill="1" applyBorder="1">
      <alignment/>
      <protection/>
    </xf>
    <xf numFmtId="0" fontId="45" fillId="40" borderId="21" xfId="59" applyFont="1" applyFill="1" applyBorder="1">
      <alignment/>
      <protection/>
    </xf>
    <xf numFmtId="0" fontId="46" fillId="0" borderId="29" xfId="0" applyFont="1" applyBorder="1" applyAlignment="1">
      <alignment horizontal="center" vertical="center" wrapText="1"/>
    </xf>
    <xf numFmtId="0" fontId="42" fillId="0" borderId="19" xfId="0" applyFont="1" applyFill="1" applyBorder="1" applyAlignment="1">
      <alignment/>
    </xf>
    <xf numFmtId="0" fontId="42" fillId="0" borderId="19" xfId="59" applyFont="1" applyBorder="1" applyAlignment="1">
      <alignment horizontal="left" vertical="top" wrapText="1"/>
      <protection/>
    </xf>
    <xf numFmtId="0" fontId="42" fillId="0" borderId="19" xfId="59" applyFont="1" applyBorder="1" applyAlignment="1">
      <alignment horizontal="left" vertical="top"/>
      <protection/>
    </xf>
    <xf numFmtId="0" fontId="42" fillId="0" borderId="22" xfId="59" applyFont="1" applyBorder="1" applyAlignment="1">
      <alignment horizontal="left" vertical="top"/>
      <protection/>
    </xf>
    <xf numFmtId="0" fontId="47" fillId="0" borderId="19" xfId="59" applyFont="1" applyFill="1" applyBorder="1" applyAlignment="1">
      <alignment horizontal="left" vertical="top" wrapText="1"/>
      <protection/>
    </xf>
    <xf numFmtId="0" fontId="1" fillId="0" borderId="22" xfId="59" applyFont="1" applyBorder="1" applyAlignment="1">
      <alignment horizontal="left" vertical="top" wrapText="1"/>
      <protection/>
    </xf>
    <xf numFmtId="0" fontId="1" fillId="0" borderId="19" xfId="59" applyFont="1" applyBorder="1" applyAlignment="1">
      <alignment horizontal="left" vertical="top" wrapText="1"/>
      <protection/>
    </xf>
    <xf numFmtId="15" fontId="1" fillId="0" borderId="19" xfId="59" applyNumberFormat="1" applyFont="1" applyBorder="1" applyAlignment="1">
      <alignment horizontal="left" vertical="top" wrapText="1"/>
      <protection/>
    </xf>
    <xf numFmtId="0" fontId="1" fillId="0" borderId="19" xfId="59" applyFont="1" applyBorder="1" applyAlignment="1">
      <alignment horizontal="justify" vertical="top"/>
      <protection/>
    </xf>
    <xf numFmtId="0" fontId="47" fillId="0" borderId="19" xfId="59" applyFont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vertical="top" wrapText="1"/>
      <protection/>
    </xf>
    <xf numFmtId="0" fontId="1" fillId="0" borderId="19" xfId="59" applyFont="1" applyFill="1" applyBorder="1" applyAlignment="1">
      <alignment horizontal="left" vertical="top"/>
      <protection/>
    </xf>
    <xf numFmtId="0" fontId="1" fillId="0" borderId="22" xfId="59" applyFont="1" applyFill="1" applyBorder="1" applyAlignment="1">
      <alignment horizontal="left" vertical="justify"/>
      <protection/>
    </xf>
    <xf numFmtId="15" fontId="26" fillId="0" borderId="19" xfId="59" applyNumberFormat="1" applyFont="1" applyBorder="1" applyAlignment="1">
      <alignment horizontal="left" vertical="top" wrapText="1"/>
      <protection/>
    </xf>
    <xf numFmtId="0" fontId="1" fillId="0" borderId="19" xfId="59" applyFont="1" applyBorder="1" applyAlignment="1">
      <alignment horizontal="left" vertical="top"/>
      <protection/>
    </xf>
    <xf numFmtId="0" fontId="1" fillId="0" borderId="22" xfId="59" applyFont="1" applyBorder="1" applyAlignment="1">
      <alignment horizontal="left" vertical="top"/>
      <protection/>
    </xf>
    <xf numFmtId="0" fontId="1" fillId="0" borderId="22" xfId="59" applyFont="1" applyFill="1" applyBorder="1" applyAlignment="1">
      <alignment horizontal="left" vertical="top" wrapText="1"/>
      <protection/>
    </xf>
    <xf numFmtId="15" fontId="1" fillId="0" borderId="19" xfId="59" applyNumberFormat="1" applyFont="1" applyFill="1" applyBorder="1" applyAlignment="1">
      <alignment horizontal="left" vertical="top" wrapText="1"/>
      <protection/>
    </xf>
    <xf numFmtId="15" fontId="1" fillId="0" borderId="22" xfId="59" applyNumberFormat="1" applyFont="1" applyFill="1" applyBorder="1" applyAlignment="1">
      <alignment horizontal="left" vertical="top" wrapText="1"/>
      <protection/>
    </xf>
    <xf numFmtId="15" fontId="26" fillId="0" borderId="19" xfId="59" applyNumberFormat="1" applyFont="1" applyFill="1" applyBorder="1" applyAlignment="1">
      <alignment horizontal="left" vertical="top" wrapText="1"/>
      <protection/>
    </xf>
    <xf numFmtId="15" fontId="26" fillId="42" borderId="19" xfId="59" applyNumberFormat="1" applyFont="1" applyFill="1" applyBorder="1" applyAlignment="1">
      <alignment horizontal="left" vertical="top" wrapText="1"/>
      <protection/>
    </xf>
    <xf numFmtId="15" fontId="1" fillId="42" borderId="19" xfId="59" applyNumberFormat="1" applyFont="1" applyFill="1" applyBorder="1" applyAlignment="1">
      <alignment horizontal="left" vertical="top" wrapText="1"/>
      <protection/>
    </xf>
    <xf numFmtId="0" fontId="46" fillId="0" borderId="29" xfId="0" applyFont="1" applyBorder="1" applyAlignment="1">
      <alignment horizontal="center" vertical="center"/>
    </xf>
    <xf numFmtId="0" fontId="26" fillId="0" borderId="22" xfId="0" applyFont="1" applyFill="1" applyBorder="1" applyAlignment="1">
      <alignment wrapText="1"/>
    </xf>
    <xf numFmtId="0" fontId="43" fillId="0" borderId="0" xfId="0" applyFont="1" applyBorder="1" applyAlignment="1">
      <alignment/>
    </xf>
    <xf numFmtId="15" fontId="26" fillId="0" borderId="19" xfId="0" applyNumberFormat="1" applyFont="1" applyFill="1" applyBorder="1" applyAlignment="1">
      <alignment horizontal="left" vertical="top" wrapText="1"/>
    </xf>
    <xf numFmtId="0" fontId="43" fillId="0" borderId="19" xfId="0" applyFont="1" applyBorder="1" applyAlignment="1">
      <alignment/>
    </xf>
    <xf numFmtId="179" fontId="48" fillId="0" borderId="19" xfId="44" applyNumberFormat="1" applyFont="1" applyBorder="1" applyAlignment="1">
      <alignment/>
    </xf>
    <xf numFmtId="179" fontId="48" fillId="0" borderId="19" xfId="44" applyNumberFormat="1" applyFont="1" applyBorder="1" applyAlignment="1" quotePrefix="1">
      <alignment/>
    </xf>
    <xf numFmtId="44" fontId="26" fillId="0" borderId="22" xfId="44" applyNumberFormat="1" applyFont="1" applyFill="1" applyBorder="1" applyAlignment="1">
      <alignment horizontal="left" vertical="top" wrapText="1"/>
    </xf>
    <xf numFmtId="15" fontId="1" fillId="0" borderId="20" xfId="59" applyNumberFormat="1" applyFont="1" applyBorder="1" applyAlignment="1">
      <alignment horizontal="left" vertical="top" wrapText="1"/>
      <protection/>
    </xf>
    <xf numFmtId="44" fontId="1" fillId="0" borderId="20" xfId="44" applyNumberFormat="1" applyFont="1" applyBorder="1" applyAlignment="1">
      <alignment horizontal="left" vertical="top" wrapText="1"/>
    </xf>
    <xf numFmtId="0" fontId="1" fillId="0" borderId="20" xfId="59" applyFont="1" applyBorder="1" applyAlignment="1">
      <alignment horizontal="left" vertical="top"/>
      <protection/>
    </xf>
    <xf numFmtId="0" fontId="1" fillId="0" borderId="23" xfId="59" applyFont="1" applyBorder="1" applyAlignment="1">
      <alignment horizontal="left" vertical="top" wrapText="1"/>
      <protection/>
    </xf>
    <xf numFmtId="0" fontId="6" fillId="34" borderId="54" xfId="57" applyFont="1" applyFill="1" applyBorder="1" applyAlignment="1">
      <alignment vertical="center"/>
      <protection/>
    </xf>
    <xf numFmtId="0" fontId="6" fillId="34" borderId="54" xfId="57" applyFont="1" applyFill="1" applyBorder="1" applyAlignment="1">
      <alignment vertical="top"/>
      <protection/>
    </xf>
    <xf numFmtId="0" fontId="3" fillId="33" borderId="27" xfId="0" applyFont="1" applyFill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34" borderId="19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left" vertical="center" wrapText="1"/>
    </xf>
    <xf numFmtId="0" fontId="2" fillId="43" borderId="38" xfId="0" applyFont="1" applyFill="1" applyBorder="1" applyAlignment="1">
      <alignment horizontal="left" vertical="center" wrapText="1"/>
    </xf>
    <xf numFmtId="0" fontId="10" fillId="43" borderId="19" xfId="0" applyFont="1" applyFill="1" applyBorder="1" applyAlignment="1">
      <alignment vertical="center" wrapText="1"/>
    </xf>
    <xf numFmtId="0" fontId="2" fillId="43" borderId="19" xfId="0" applyFont="1" applyFill="1" applyBorder="1" applyAlignment="1">
      <alignment horizontal="left" vertical="center" wrapText="1"/>
    </xf>
    <xf numFmtId="43" fontId="10" fillId="0" borderId="57" xfId="42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43" fontId="10" fillId="0" borderId="59" xfId="42" applyFont="1" applyBorder="1" applyAlignment="1">
      <alignment horizontal="center" vertical="center"/>
    </xf>
    <xf numFmtId="0" fontId="2" fillId="42" borderId="19" xfId="0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43" fontId="10" fillId="0" borderId="61" xfId="42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2" fillId="43" borderId="63" xfId="0" applyFont="1" applyFill="1" applyBorder="1" applyAlignment="1">
      <alignment horizontal="left" vertical="center" wrapText="1"/>
    </xf>
    <xf numFmtId="0" fontId="2" fillId="43" borderId="37" xfId="0" applyFont="1" applyFill="1" applyBorder="1" applyAlignment="1">
      <alignment horizontal="left" vertical="center" wrapText="1"/>
    </xf>
    <xf numFmtId="0" fontId="10" fillId="0" borderId="64" xfId="0" applyNumberFormat="1" applyFont="1" applyBorder="1" applyAlignment="1">
      <alignment/>
    </xf>
    <xf numFmtId="0" fontId="10" fillId="0" borderId="65" xfId="0" applyNumberFormat="1" applyFont="1" applyBorder="1" applyAlignment="1">
      <alignment/>
    </xf>
    <xf numFmtId="0" fontId="10" fillId="43" borderId="0" xfId="0" applyNumberFormat="1" applyFont="1" applyFill="1" applyBorder="1" applyAlignment="1">
      <alignment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43" borderId="39" xfId="0" applyFont="1" applyFill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2" fillId="0" borderId="73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left" vertical="center" wrapText="1"/>
    </xf>
    <xf numFmtId="0" fontId="22" fillId="43" borderId="75" xfId="0" applyFont="1" applyFill="1" applyBorder="1" applyAlignment="1">
      <alignment horizontal="left" vertical="center" wrapText="1"/>
    </xf>
    <xf numFmtId="0" fontId="22" fillId="0" borderId="65" xfId="0" applyFont="1" applyBorder="1" applyAlignment="1">
      <alignment horizontal="left" vertical="center" wrapText="1"/>
    </xf>
    <xf numFmtId="0" fontId="22" fillId="43" borderId="76" xfId="0" applyFont="1" applyFill="1" applyBorder="1" applyAlignment="1">
      <alignment horizontal="left" vertical="center" wrapText="1"/>
    </xf>
    <xf numFmtId="0" fontId="22" fillId="0" borderId="77" xfId="0" applyFont="1" applyBorder="1" applyAlignment="1">
      <alignment horizontal="left" vertical="center" wrapText="1"/>
    </xf>
    <xf numFmtId="0" fontId="22" fillId="0" borderId="78" xfId="0" applyFont="1" applyBorder="1" applyAlignment="1">
      <alignment horizontal="left" vertical="center" wrapText="1"/>
    </xf>
    <xf numFmtId="0" fontId="22" fillId="0" borderId="76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left" vertical="center" wrapText="1"/>
    </xf>
    <xf numFmtId="0" fontId="22" fillId="0" borderId="76" xfId="0" applyFont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43" fontId="10" fillId="0" borderId="79" xfId="42" applyFont="1" applyBorder="1" applyAlignment="1">
      <alignment vertical="top"/>
    </xf>
    <xf numFmtId="0" fontId="10" fillId="0" borderId="16" xfId="0" applyFont="1" applyBorder="1" applyAlignment="1">
      <alignment horizontal="center" vertical="top" wrapText="1"/>
    </xf>
    <xf numFmtId="0" fontId="22" fillId="0" borderId="80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34" borderId="50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22" fillId="43" borderId="81" xfId="0" applyFont="1" applyFill="1" applyBorder="1" applyAlignment="1">
      <alignment horizontal="left" vertical="center" wrapText="1"/>
    </xf>
    <xf numFmtId="0" fontId="10" fillId="43" borderId="50" xfId="0" applyFont="1" applyFill="1" applyBorder="1" applyAlignment="1">
      <alignment horizontal="center" vertical="center" wrapText="1"/>
    </xf>
    <xf numFmtId="0" fontId="4" fillId="43" borderId="50" xfId="0" applyFont="1" applyFill="1" applyBorder="1" applyAlignment="1">
      <alignment horizontal="center" vertical="center" wrapText="1"/>
    </xf>
    <xf numFmtId="0" fontId="22" fillId="43" borderId="27" xfId="0" applyFont="1" applyFill="1" applyBorder="1" applyAlignment="1">
      <alignment horizontal="left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34" borderId="50" xfId="57" applyFont="1" applyFill="1" applyBorder="1" applyAlignment="1">
      <alignment vertical="top" wrapText="1"/>
      <protection/>
    </xf>
    <xf numFmtId="43" fontId="10" fillId="0" borderId="50" xfId="42" applyFont="1" applyBorder="1" applyAlignment="1">
      <alignment vertical="top"/>
    </xf>
    <xf numFmtId="43" fontId="10" fillId="0" borderId="81" xfId="42" applyFont="1" applyBorder="1" applyAlignment="1">
      <alignment horizontal="center" vertical="center"/>
    </xf>
    <xf numFmtId="0" fontId="10" fillId="34" borderId="82" xfId="0" applyFont="1" applyFill="1" applyBorder="1" applyAlignment="1">
      <alignment/>
    </xf>
    <xf numFmtId="0" fontId="10" fillId="34" borderId="71" xfId="0" applyFont="1" applyFill="1" applyBorder="1" applyAlignment="1">
      <alignment/>
    </xf>
    <xf numFmtId="0" fontId="10" fillId="43" borderId="32" xfId="0" applyFont="1" applyFill="1" applyBorder="1" applyAlignment="1">
      <alignment/>
    </xf>
    <xf numFmtId="0" fontId="10" fillId="43" borderId="53" xfId="0" applyFont="1" applyFill="1" applyBorder="1" applyAlignment="1">
      <alignment/>
    </xf>
    <xf numFmtId="0" fontId="10" fillId="34" borderId="0" xfId="57" applyFont="1" applyFill="1" applyBorder="1" applyAlignment="1">
      <alignment vertical="top" wrapText="1"/>
      <protection/>
    </xf>
    <xf numFmtId="43" fontId="10" fillId="0" borderId="0" xfId="42" applyFont="1" applyBorder="1" applyAlignment="1">
      <alignment vertical="top"/>
    </xf>
    <xf numFmtId="43" fontId="10" fillId="0" borderId="32" xfId="42" applyFont="1" applyBorder="1" applyAlignment="1">
      <alignment horizontal="center" vertical="center"/>
    </xf>
    <xf numFmtId="0" fontId="2" fillId="0" borderId="82" xfId="0" applyFont="1" applyBorder="1" applyAlignment="1">
      <alignment horizontal="left" vertical="center" wrapText="1"/>
    </xf>
    <xf numFmtId="0" fontId="2" fillId="43" borderId="32" xfId="0" applyFont="1" applyFill="1" applyBorder="1" applyAlignment="1">
      <alignment horizontal="left" vertical="center" wrapText="1"/>
    </xf>
    <xf numFmtId="0" fontId="2" fillId="43" borderId="53" xfId="0" applyFont="1" applyFill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" fillId="43" borderId="26" xfId="0" applyFont="1" applyFill="1" applyBorder="1" applyAlignment="1">
      <alignment horizontal="left" vertical="center" wrapText="1"/>
    </xf>
    <xf numFmtId="0" fontId="2" fillId="43" borderId="25" xfId="0" applyFont="1" applyFill="1" applyBorder="1" applyAlignment="1">
      <alignment horizontal="left" vertical="center" wrapText="1"/>
    </xf>
    <xf numFmtId="0" fontId="10" fillId="34" borderId="54" xfId="57" applyFont="1" applyFill="1" applyBorder="1" applyAlignment="1">
      <alignment vertical="top" wrapText="1"/>
      <protection/>
    </xf>
    <xf numFmtId="43" fontId="10" fillId="0" borderId="54" xfId="42" applyFont="1" applyBorder="1" applyAlignment="1">
      <alignment vertical="top"/>
    </xf>
    <xf numFmtId="43" fontId="10" fillId="0" borderId="26" xfId="42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43" borderId="76" xfId="0" applyFont="1" applyFill="1" applyBorder="1" applyAlignment="1">
      <alignment horizontal="left" vertical="center" wrapText="1"/>
    </xf>
    <xf numFmtId="0" fontId="10" fillId="34" borderId="41" xfId="57" applyFont="1" applyFill="1" applyBorder="1" applyAlignment="1">
      <alignment vertical="top" wrapText="1"/>
      <protection/>
    </xf>
    <xf numFmtId="43" fontId="10" fillId="0" borderId="31" xfId="42" applyFont="1" applyBorder="1" applyAlignment="1">
      <alignment vertical="top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2" fillId="43" borderId="86" xfId="0" applyFont="1" applyFill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43" borderId="75" xfId="0" applyFont="1" applyFill="1" applyBorder="1" applyAlignment="1">
      <alignment horizontal="left" vertical="center" wrapText="1"/>
    </xf>
    <xf numFmtId="0" fontId="2" fillId="34" borderId="77" xfId="0" applyFont="1" applyFill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2" fillId="43" borderId="89" xfId="0" applyFont="1" applyFill="1" applyBorder="1" applyAlignment="1">
      <alignment horizontal="left" vertical="center" wrapText="1"/>
    </xf>
    <xf numFmtId="0" fontId="10" fillId="34" borderId="0" xfId="0" applyFont="1" applyFill="1" applyAlignment="1">
      <alignment vertical="top"/>
    </xf>
    <xf numFmtId="0" fontId="10" fillId="0" borderId="2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43" borderId="50" xfId="0" applyFont="1" applyFill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43" borderId="0" xfId="0" applyFont="1" applyFill="1" applyBorder="1" applyAlignment="1">
      <alignment horizontal="left" vertical="center" wrapText="1"/>
    </xf>
    <xf numFmtId="0" fontId="10" fillId="43" borderId="0" xfId="0" applyNumberFormat="1" applyFont="1" applyFill="1" applyAlignment="1">
      <alignment/>
    </xf>
    <xf numFmtId="0" fontId="10" fillId="0" borderId="0" xfId="0" applyNumberFormat="1" applyFont="1" applyBorder="1" applyAlignment="1">
      <alignment/>
    </xf>
    <xf numFmtId="0" fontId="2" fillId="0" borderId="54" xfId="0" applyFont="1" applyBorder="1" applyAlignment="1">
      <alignment horizontal="left" vertical="center" wrapText="1"/>
    </xf>
    <xf numFmtId="0" fontId="2" fillId="43" borderId="54" xfId="0" applyFont="1" applyFill="1" applyBorder="1" applyAlignment="1">
      <alignment horizontal="left" vertical="center" wrapText="1"/>
    </xf>
    <xf numFmtId="0" fontId="10" fillId="0" borderId="79" xfId="0" applyFont="1" applyBorder="1" applyAlignment="1">
      <alignment horizontal="center" vertical="center"/>
    </xf>
    <xf numFmtId="0" fontId="10" fillId="43" borderId="79" xfId="0" applyFont="1" applyFill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43" borderId="9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43" borderId="31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left" vertical="center" wrapText="1"/>
    </xf>
    <xf numFmtId="0" fontId="2" fillId="43" borderId="27" xfId="0" applyFont="1" applyFill="1" applyBorder="1" applyAlignment="1">
      <alignment horizontal="left" vertical="center" wrapText="1"/>
    </xf>
    <xf numFmtId="0" fontId="2" fillId="43" borderId="81" xfId="0" applyFont="1" applyFill="1" applyBorder="1" applyAlignment="1">
      <alignment horizontal="left" vertical="center" wrapText="1"/>
    </xf>
    <xf numFmtId="0" fontId="10" fillId="0" borderId="32" xfId="0" applyNumberFormat="1" applyFont="1" applyBorder="1" applyAlignment="1">
      <alignment/>
    </xf>
    <xf numFmtId="0" fontId="10" fillId="43" borderId="53" xfId="0" applyNumberFormat="1" applyFont="1" applyFill="1" applyBorder="1" applyAlignment="1">
      <alignment/>
    </xf>
    <xf numFmtId="0" fontId="10" fillId="43" borderId="32" xfId="0" applyNumberFormat="1" applyFont="1" applyFill="1" applyBorder="1" applyAlignment="1">
      <alignment/>
    </xf>
    <xf numFmtId="0" fontId="2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2" fillId="0" borderId="75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2" fillId="43" borderId="91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left" vertical="center" wrapText="1"/>
    </xf>
    <xf numFmtId="0" fontId="10" fillId="43" borderId="75" xfId="0" applyFont="1" applyFill="1" applyBorder="1" applyAlignment="1">
      <alignment horizontal="left" vertical="center" wrapText="1"/>
    </xf>
    <xf numFmtId="0" fontId="10" fillId="0" borderId="76" xfId="0" applyFont="1" applyBorder="1" applyAlignment="1">
      <alignment horizontal="left" vertical="center" wrapText="1"/>
    </xf>
    <xf numFmtId="0" fontId="10" fillId="43" borderId="76" xfId="0" applyFont="1" applyFill="1" applyBorder="1" applyAlignment="1">
      <alignment horizontal="left" vertical="center" wrapText="1"/>
    </xf>
    <xf numFmtId="0" fontId="27" fillId="0" borderId="76" xfId="0" applyFont="1" applyBorder="1" applyAlignment="1">
      <alignment horizontal="left" vertical="center" wrapText="1"/>
    </xf>
    <xf numFmtId="0" fontId="27" fillId="43" borderId="76" xfId="0" applyFont="1" applyFill="1" applyBorder="1" applyAlignment="1">
      <alignment horizontal="left" vertical="center" wrapText="1"/>
    </xf>
    <xf numFmtId="0" fontId="10" fillId="0" borderId="91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43" borderId="46" xfId="0" applyFont="1" applyFill="1" applyBorder="1" applyAlignment="1">
      <alignment horizontal="left" vertical="center" wrapText="1"/>
    </xf>
    <xf numFmtId="0" fontId="10" fillId="43" borderId="27" xfId="0" applyFont="1" applyFill="1" applyBorder="1" applyAlignment="1">
      <alignment vertical="center" wrapText="1"/>
    </xf>
    <xf numFmtId="0" fontId="10" fillId="43" borderId="53" xfId="0" applyFont="1" applyFill="1" applyBorder="1" applyAlignment="1">
      <alignment vertical="center" wrapText="1"/>
    </xf>
    <xf numFmtId="0" fontId="10" fillId="43" borderId="53" xfId="0" applyFont="1" applyFill="1" applyBorder="1" applyAlignment="1">
      <alignment horizontal="left" vertical="center" wrapText="1"/>
    </xf>
    <xf numFmtId="0" fontId="10" fillId="43" borderId="25" xfId="0" applyFont="1" applyFill="1" applyBorder="1" applyAlignment="1">
      <alignment horizontal="left" vertical="center" wrapText="1"/>
    </xf>
    <xf numFmtId="0" fontId="10" fillId="43" borderId="46" xfId="0" applyFont="1" applyFill="1" applyBorder="1" applyAlignment="1">
      <alignment vertical="center" wrapText="1"/>
    </xf>
    <xf numFmtId="0" fontId="10" fillId="43" borderId="90" xfId="0" applyFont="1" applyFill="1" applyBorder="1" applyAlignment="1">
      <alignment vertical="center" wrapText="1"/>
    </xf>
    <xf numFmtId="0" fontId="10" fillId="34" borderId="31" xfId="0" applyFont="1" applyFill="1" applyBorder="1" applyAlignment="1">
      <alignment vertical="center" wrapText="1"/>
    </xf>
    <xf numFmtId="0" fontId="10" fillId="43" borderId="31" xfId="0" applyFont="1" applyFill="1" applyBorder="1" applyAlignment="1">
      <alignment vertical="center" wrapText="1"/>
    </xf>
    <xf numFmtId="0" fontId="10" fillId="43" borderId="27" xfId="0" applyFont="1" applyFill="1" applyBorder="1" applyAlignment="1">
      <alignment horizontal="left" vertical="center" wrapText="1"/>
    </xf>
    <xf numFmtId="0" fontId="10" fillId="43" borderId="19" xfId="0" applyFont="1" applyFill="1" applyBorder="1" applyAlignment="1">
      <alignment horizontal="left" vertical="center" wrapText="1"/>
    </xf>
    <xf numFmtId="0" fontId="10" fillId="0" borderId="53" xfId="0" applyNumberFormat="1" applyFont="1" applyBorder="1" applyAlignment="1">
      <alignment/>
    </xf>
    <xf numFmtId="0" fontId="10" fillId="0" borderId="19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34" borderId="46" xfId="0" applyFont="1" applyFill="1" applyBorder="1" applyAlignment="1">
      <alignment vertical="center" wrapText="1"/>
    </xf>
    <xf numFmtId="0" fontId="10" fillId="34" borderId="90" xfId="0" applyFont="1" applyFill="1" applyBorder="1" applyAlignment="1">
      <alignment vertical="center" wrapText="1"/>
    </xf>
    <xf numFmtId="0" fontId="10" fillId="0" borderId="90" xfId="0" applyFont="1" applyBorder="1" applyAlignment="1">
      <alignment horizontal="left" vertical="center" wrapText="1"/>
    </xf>
    <xf numFmtId="0" fontId="10" fillId="43" borderId="90" xfId="0" applyFont="1" applyFill="1" applyBorder="1" applyAlignment="1">
      <alignment horizontal="left" vertical="center" wrapText="1"/>
    </xf>
    <xf numFmtId="0" fontId="10" fillId="34" borderId="27" xfId="0" applyFont="1" applyFill="1" applyBorder="1" applyAlignment="1">
      <alignment vertical="center" wrapText="1"/>
    </xf>
    <xf numFmtId="0" fontId="10" fillId="34" borderId="53" xfId="0" applyFont="1" applyFill="1" applyBorder="1" applyAlignment="1">
      <alignment vertical="center" wrapText="1"/>
    </xf>
    <xf numFmtId="0" fontId="20" fillId="43" borderId="53" xfId="0" applyFont="1" applyFill="1" applyBorder="1" applyAlignment="1">
      <alignment horizontal="left" vertical="center" wrapText="1"/>
    </xf>
    <xf numFmtId="0" fontId="10" fillId="44" borderId="53" xfId="0" applyFont="1" applyFill="1" applyBorder="1" applyAlignment="1">
      <alignment horizontal="left" vertical="center" wrapText="1"/>
    </xf>
    <xf numFmtId="0" fontId="10" fillId="34" borderId="53" xfId="0" applyFont="1" applyFill="1" applyBorder="1" applyAlignment="1">
      <alignment/>
    </xf>
    <xf numFmtId="0" fontId="20" fillId="0" borderId="76" xfId="0" applyFont="1" applyBorder="1" applyAlignment="1">
      <alignment horizontal="left" vertical="center" wrapText="1"/>
    </xf>
    <xf numFmtId="0" fontId="20" fillId="43" borderId="76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0" fontId="2" fillId="0" borderId="92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3" fontId="10" fillId="0" borderId="21" xfId="42" applyFont="1" applyBorder="1" applyAlignment="1">
      <alignment horizontal="center" vertical="center"/>
    </xf>
    <xf numFmtId="43" fontId="10" fillId="0" borderId="22" xfId="42" applyFont="1" applyBorder="1" applyAlignment="1">
      <alignment horizontal="center" vertical="center"/>
    </xf>
    <xf numFmtId="43" fontId="10" fillId="0" borderId="23" xfId="42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43" fontId="10" fillId="0" borderId="47" xfId="42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10" fillId="39" borderId="18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10" fillId="39" borderId="2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39" borderId="79" xfId="0" applyFont="1" applyFill="1" applyBorder="1" applyAlignment="1">
      <alignment horizontal="center" vertical="center" wrapText="1"/>
    </xf>
    <xf numFmtId="0" fontId="10" fillId="39" borderId="90" xfId="0" applyFont="1" applyFill="1" applyBorder="1" applyAlignment="1">
      <alignment horizontal="center" vertical="center" wrapText="1"/>
    </xf>
    <xf numFmtId="0" fontId="10" fillId="39" borderId="3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81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4" borderId="79" xfId="0" applyFont="1" applyFill="1" applyBorder="1" applyAlignment="1">
      <alignment horizontal="center" vertical="center" wrapText="1"/>
    </xf>
    <xf numFmtId="0" fontId="10" fillId="34" borderId="9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10" fillId="37" borderId="79" xfId="0" applyFont="1" applyFill="1" applyBorder="1" applyAlignment="1">
      <alignment horizontal="center" vertical="center" wrapText="1"/>
    </xf>
    <xf numFmtId="0" fontId="10" fillId="37" borderId="90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2" fillId="0" borderId="92" xfId="0" applyFont="1" applyBorder="1" applyAlignment="1">
      <alignment horizontal="left" vertical="center" wrapText="1"/>
    </xf>
    <xf numFmtId="0" fontId="22" fillId="0" borderId="93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10" fillId="0" borderId="95" xfId="0" applyFont="1" applyBorder="1" applyAlignment="1">
      <alignment horizontal="left" vertical="center" wrapText="1"/>
    </xf>
    <xf numFmtId="0" fontId="10" fillId="0" borderId="96" xfId="0" applyFont="1" applyBorder="1" applyAlignment="1">
      <alignment horizontal="left" vertical="center" wrapText="1"/>
    </xf>
    <xf numFmtId="0" fontId="10" fillId="38" borderId="79" xfId="0" applyFont="1" applyFill="1" applyBorder="1" applyAlignment="1">
      <alignment horizontal="center" vertical="center" wrapText="1"/>
    </xf>
    <xf numFmtId="0" fontId="10" fillId="38" borderId="90" xfId="0" applyFont="1" applyFill="1" applyBorder="1" applyAlignment="1">
      <alignment horizontal="center" vertical="center" wrapText="1"/>
    </xf>
    <xf numFmtId="0" fontId="10" fillId="38" borderId="31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/>
    </xf>
    <xf numFmtId="0" fontId="8" fillId="33" borderId="27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6" fillId="34" borderId="0" xfId="57" applyFont="1" applyFill="1" applyAlignment="1">
      <alignment horizontal="center" vertical="center"/>
      <protection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5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43" fontId="10" fillId="0" borderId="18" xfId="42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4" fontId="10" fillId="0" borderId="47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43" fontId="10" fillId="0" borderId="19" xfId="42" applyFont="1" applyFill="1" applyBorder="1" applyAlignment="1">
      <alignment horizontal="center" vertical="center" wrapText="1"/>
    </xf>
    <xf numFmtId="43" fontId="10" fillId="0" borderId="19" xfId="42" applyFont="1" applyBorder="1" applyAlignment="1">
      <alignment horizontal="center" vertical="center" wrapText="1"/>
    </xf>
    <xf numFmtId="43" fontId="10" fillId="0" borderId="20" xfId="42" applyFont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2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9" fontId="6" fillId="35" borderId="19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 vertical="center" wrapText="1"/>
    </xf>
    <xf numFmtId="0" fontId="10" fillId="34" borderId="91" xfId="0" applyFont="1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19" fillId="36" borderId="16" xfId="0" applyFont="1" applyFill="1" applyBorder="1" applyAlignment="1">
      <alignment horizontal="right" vertical="center"/>
    </xf>
    <xf numFmtId="0" fontId="19" fillId="36" borderId="15" xfId="0" applyFont="1" applyFill="1" applyBorder="1" applyAlignment="1">
      <alignment horizontal="right" vertical="center"/>
    </xf>
    <xf numFmtId="0" fontId="19" fillId="36" borderId="14" xfId="0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left" vertical="center" wrapText="1"/>
    </xf>
    <xf numFmtId="0" fontId="2" fillId="34" borderId="81" xfId="0" applyNumberFormat="1" applyFont="1" applyFill="1" applyBorder="1" applyAlignment="1">
      <alignment horizontal="center" vertical="center" wrapText="1"/>
    </xf>
    <xf numFmtId="0" fontId="2" fillId="34" borderId="32" xfId="0" applyNumberFormat="1" applyFont="1" applyFill="1" applyBorder="1" applyAlignment="1">
      <alignment horizontal="center" vertical="center" wrapText="1"/>
    </xf>
    <xf numFmtId="0" fontId="2" fillId="34" borderId="26" xfId="0" applyNumberFormat="1" applyFont="1" applyFill="1" applyBorder="1" applyAlignment="1">
      <alignment horizontal="center" vertical="center" wrapText="1"/>
    </xf>
    <xf numFmtId="4" fontId="10" fillId="34" borderId="79" xfId="0" applyNumberFormat="1" applyFont="1" applyFill="1" applyBorder="1" applyAlignment="1">
      <alignment horizontal="center" vertical="center" wrapText="1"/>
    </xf>
    <xf numFmtId="4" fontId="10" fillId="34" borderId="90" xfId="0" applyNumberFormat="1" applyFont="1" applyFill="1" applyBorder="1" applyAlignment="1">
      <alignment horizontal="center" vertical="center" wrapText="1"/>
    </xf>
    <xf numFmtId="4" fontId="10" fillId="34" borderId="91" xfId="0" applyNumberFormat="1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4" fillId="34" borderId="90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4" fontId="10" fillId="34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9" fillId="0" borderId="54" xfId="0" applyNumberFormat="1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8" fillId="33" borderId="27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0" fillId="0" borderId="81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0" fillId="0" borderId="97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19" fillId="36" borderId="16" xfId="0" applyFont="1" applyFill="1" applyBorder="1" applyAlignment="1">
      <alignment horizontal="right"/>
    </xf>
    <xf numFmtId="0" fontId="19" fillId="36" borderId="15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right" vertical="center" wrapText="1"/>
    </xf>
    <xf numFmtId="0" fontId="8" fillId="36" borderId="15" xfId="0" applyFont="1" applyFill="1" applyBorder="1" applyAlignment="1">
      <alignment horizontal="right" vertical="center" wrapText="1"/>
    </xf>
    <xf numFmtId="0" fontId="8" fillId="36" borderId="14" xfId="0" applyFont="1" applyFill="1" applyBorder="1" applyAlignment="1">
      <alignment horizontal="right" vertical="center" wrapText="1"/>
    </xf>
    <xf numFmtId="0" fontId="9" fillId="0" borderId="54" xfId="0" applyFont="1" applyBorder="1" applyAlignment="1">
      <alignment horizontal="left" wrapText="1"/>
    </xf>
    <xf numFmtId="0" fontId="8" fillId="33" borderId="16" xfId="0" applyFont="1" applyFill="1" applyBorder="1" applyAlignment="1">
      <alignment horizontal="center" vertical="top" wrapText="1"/>
    </xf>
    <xf numFmtId="0" fontId="10" fillId="0" borderId="11" xfId="57" applyFont="1" applyBorder="1" applyAlignment="1">
      <alignment horizontal="center" vertical="center" wrapText="1"/>
      <protection/>
    </xf>
    <xf numFmtId="49" fontId="10" fillId="0" borderId="11" xfId="57" applyNumberFormat="1" applyFont="1" applyBorder="1" applyAlignment="1">
      <alignment horizontal="center" vertical="center" wrapText="1"/>
      <protection/>
    </xf>
    <xf numFmtId="49" fontId="10" fillId="0" borderId="27" xfId="57" applyNumberFormat="1" applyFont="1" applyBorder="1" applyAlignment="1">
      <alignment horizontal="center" vertical="center" wrapText="1"/>
      <protection/>
    </xf>
    <xf numFmtId="49" fontId="10" fillId="0" borderId="53" xfId="57" applyNumberFormat="1" applyFont="1" applyBorder="1" applyAlignment="1">
      <alignment horizontal="center" vertical="center" wrapText="1"/>
      <protection/>
    </xf>
    <xf numFmtId="49" fontId="10" fillId="0" borderId="25" xfId="57" applyNumberFormat="1" applyFont="1" applyBorder="1" applyAlignment="1">
      <alignment horizontal="center" vertical="center" wrapText="1"/>
      <protection/>
    </xf>
    <xf numFmtId="0" fontId="10" fillId="0" borderId="27" xfId="57" applyFont="1" applyBorder="1" applyAlignment="1">
      <alignment horizontal="center" vertical="center" wrapText="1"/>
      <protection/>
    </xf>
    <xf numFmtId="0" fontId="10" fillId="0" borderId="53" xfId="57" applyFont="1" applyBorder="1" applyAlignment="1">
      <alignment horizontal="center" vertical="center" wrapText="1"/>
      <protection/>
    </xf>
    <xf numFmtId="0" fontId="10" fillId="0" borderId="25" xfId="57" applyFont="1" applyBorder="1" applyAlignment="1">
      <alignment horizontal="center" vertical="center" wrapText="1"/>
      <protection/>
    </xf>
    <xf numFmtId="0" fontId="10" fillId="0" borderId="17" xfId="57" applyFont="1" applyBorder="1" applyAlignment="1">
      <alignment horizontal="center" vertical="center" wrapText="1"/>
      <protection/>
    </xf>
    <xf numFmtId="0" fontId="10" fillId="0" borderId="33" xfId="57" applyFont="1" applyBorder="1" applyAlignment="1">
      <alignment horizontal="center" vertical="center" wrapText="1"/>
      <protection/>
    </xf>
    <xf numFmtId="0" fontId="10" fillId="0" borderId="27" xfId="57" applyFont="1" applyFill="1" applyBorder="1" applyAlignment="1">
      <alignment horizontal="center" vertical="center" wrapText="1"/>
      <protection/>
    </xf>
    <xf numFmtId="0" fontId="10" fillId="0" borderId="25" xfId="57" applyFont="1" applyFill="1" applyBorder="1" applyAlignment="1">
      <alignment horizontal="center" vertical="center" wrapText="1"/>
      <protection/>
    </xf>
    <xf numFmtId="0" fontId="10" fillId="0" borderId="11" xfId="57" applyNumberFormat="1" applyFont="1" applyBorder="1" applyAlignment="1">
      <alignment horizontal="center" vertical="center" wrapText="1"/>
      <protection/>
    </xf>
    <xf numFmtId="0" fontId="10" fillId="0" borderId="27" xfId="57" applyNumberFormat="1" applyFont="1" applyBorder="1" applyAlignment="1">
      <alignment horizontal="center" vertical="center" wrapText="1"/>
      <protection/>
    </xf>
    <xf numFmtId="0" fontId="10" fillId="0" borderId="25" xfId="57" applyNumberFormat="1" applyFont="1" applyBorder="1" applyAlignment="1">
      <alignment horizontal="center" vertical="center" wrapText="1"/>
      <protection/>
    </xf>
    <xf numFmtId="0" fontId="10" fillId="0" borderId="27" xfId="57" applyFont="1" applyFill="1" applyBorder="1" applyAlignment="1">
      <alignment horizontal="center" vertical="center"/>
      <protection/>
    </xf>
    <xf numFmtId="0" fontId="10" fillId="0" borderId="53" xfId="57" applyFont="1" applyFill="1" applyBorder="1" applyAlignment="1">
      <alignment horizontal="center" vertical="center"/>
      <protection/>
    </xf>
    <xf numFmtId="0" fontId="10" fillId="0" borderId="25" xfId="57" applyFont="1" applyFill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27" xfId="57" applyFont="1" applyBorder="1" applyAlignment="1">
      <alignment horizontal="center" vertical="center" wrapText="1"/>
      <protection/>
    </xf>
    <xf numFmtId="0" fontId="0" fillId="0" borderId="53" xfId="57" applyFont="1" applyBorder="1" applyAlignment="1">
      <alignment horizontal="center" vertical="center" wrapText="1"/>
      <protection/>
    </xf>
    <xf numFmtId="0" fontId="0" fillId="0" borderId="25" xfId="57" applyFont="1" applyBorder="1" applyAlignment="1">
      <alignment horizontal="center" vertical="center" wrapText="1"/>
      <protection/>
    </xf>
    <xf numFmtId="0" fontId="0" fillId="0" borderId="27" xfId="57" applyNumberFormat="1" applyFont="1" applyBorder="1" applyAlignment="1">
      <alignment horizontal="center" vertical="center" wrapText="1"/>
      <protection/>
    </xf>
    <xf numFmtId="0" fontId="0" fillId="0" borderId="53" xfId="57" applyNumberFormat="1" applyFont="1" applyBorder="1" applyAlignment="1">
      <alignment horizontal="center" vertical="center" wrapText="1"/>
      <protection/>
    </xf>
    <xf numFmtId="0" fontId="0" fillId="0" borderId="25" xfId="57" applyNumberFormat="1" applyFont="1" applyBorder="1" applyAlignment="1">
      <alignment horizontal="center" vertical="center" wrapText="1"/>
      <protection/>
    </xf>
    <xf numFmtId="0" fontId="10" fillId="0" borderId="53" xfId="57" applyFont="1" applyFill="1" applyBorder="1" applyAlignment="1">
      <alignment horizontal="center" vertical="center" wrapText="1"/>
      <protection/>
    </xf>
    <xf numFmtId="0" fontId="10" fillId="34" borderId="27" xfId="57" applyFont="1" applyFill="1" applyBorder="1" applyAlignment="1">
      <alignment horizontal="center" vertical="center" wrapText="1"/>
      <protection/>
    </xf>
    <xf numFmtId="0" fontId="10" fillId="34" borderId="53" xfId="57" applyFont="1" applyFill="1" applyBorder="1" applyAlignment="1">
      <alignment horizontal="center" vertical="center" wrapText="1"/>
      <protection/>
    </xf>
    <xf numFmtId="0" fontId="10" fillId="34" borderId="25" xfId="57" applyFont="1" applyFill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53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10" fillId="0" borderId="27" xfId="57" applyFont="1" applyBorder="1" applyAlignment="1">
      <alignment horizontal="left" vertical="center" wrapText="1"/>
      <protection/>
    </xf>
    <xf numFmtId="0" fontId="10" fillId="0" borderId="53" xfId="57" applyFont="1" applyBorder="1" applyAlignment="1">
      <alignment horizontal="left" vertical="center" wrapText="1"/>
      <protection/>
    </xf>
    <xf numFmtId="0" fontId="10" fillId="34" borderId="27" xfId="57" applyFont="1" applyFill="1" applyBorder="1" applyAlignment="1">
      <alignment horizontal="left" vertical="center" wrapText="1"/>
      <protection/>
    </xf>
    <xf numFmtId="0" fontId="10" fillId="34" borderId="53" xfId="57" applyFont="1" applyFill="1" applyBorder="1" applyAlignment="1">
      <alignment horizontal="left" vertical="center" wrapText="1"/>
      <protection/>
    </xf>
    <xf numFmtId="0" fontId="21" fillId="0" borderId="54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2" fillId="0" borderId="19" xfId="59" applyFont="1" applyBorder="1" applyAlignment="1">
      <alignment horizontal="left" vertical="top" wrapText="1"/>
      <protection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2" fillId="0" borderId="19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47" fillId="0" borderId="19" xfId="59" applyFont="1" applyBorder="1" applyAlignment="1">
      <alignment horizontal="left" vertical="top" wrapText="1"/>
      <protection/>
    </xf>
    <xf numFmtId="0" fontId="47" fillId="0" borderId="20" xfId="59" applyFont="1" applyBorder="1" applyAlignment="1">
      <alignment horizontal="left" vertical="top" wrapText="1"/>
      <protection/>
    </xf>
    <xf numFmtId="0" fontId="44" fillId="0" borderId="54" xfId="0" applyFont="1" applyBorder="1" applyAlignment="1">
      <alignment horizontal="center"/>
    </xf>
    <xf numFmtId="0" fontId="45" fillId="40" borderId="18" xfId="59" applyFont="1" applyFill="1" applyBorder="1" applyAlignment="1">
      <alignment horizontal="center"/>
      <protection/>
    </xf>
    <xf numFmtId="0" fontId="1" fillId="0" borderId="19" xfId="59" applyFont="1" applyBorder="1" applyAlignment="1">
      <alignment horizontal="left" vertical="top" wrapText="1"/>
      <protection/>
    </xf>
    <xf numFmtId="0" fontId="43" fillId="0" borderId="19" xfId="0" applyFont="1" applyBorder="1" applyAlignment="1">
      <alignment horizontal="left" vertical="top" wrapText="1"/>
    </xf>
    <xf numFmtId="0" fontId="10" fillId="43" borderId="92" xfId="0" applyFont="1" applyFill="1" applyBorder="1" applyAlignment="1">
      <alignment horizontal="center" vertical="center" wrapText="1"/>
    </xf>
    <xf numFmtId="0" fontId="10" fillId="43" borderId="93" xfId="0" applyFont="1" applyFill="1" applyBorder="1" applyAlignment="1">
      <alignment horizontal="center" vertical="center" wrapText="1"/>
    </xf>
    <xf numFmtId="0" fontId="10" fillId="43" borderId="52" xfId="0" applyFont="1" applyFill="1" applyBorder="1" applyAlignment="1">
      <alignment horizontal="center" vertical="center" wrapText="1"/>
    </xf>
    <xf numFmtId="0" fontId="10" fillId="43" borderId="79" xfId="0" applyFont="1" applyFill="1" applyBorder="1" applyAlignment="1">
      <alignment horizontal="center" vertical="center" wrapText="1"/>
    </xf>
    <xf numFmtId="0" fontId="10" fillId="43" borderId="90" xfId="0" applyFont="1" applyFill="1" applyBorder="1" applyAlignment="1">
      <alignment horizontal="center" vertical="center" wrapText="1"/>
    </xf>
    <xf numFmtId="0" fontId="10" fillId="43" borderId="91" xfId="0" applyFont="1" applyFill="1" applyBorder="1" applyAlignment="1">
      <alignment horizontal="center" vertical="center" wrapText="1"/>
    </xf>
    <xf numFmtId="0" fontId="4" fillId="43" borderId="57" xfId="0" applyFont="1" applyFill="1" applyBorder="1" applyAlignment="1">
      <alignment horizontal="center" vertical="center" wrapText="1"/>
    </xf>
    <xf numFmtId="0" fontId="4" fillId="43" borderId="59" xfId="0" applyFont="1" applyFill="1" applyBorder="1" applyAlignment="1">
      <alignment horizontal="center" vertical="center" wrapText="1"/>
    </xf>
    <xf numFmtId="0" fontId="4" fillId="43" borderId="61" xfId="0" applyFont="1" applyFill="1" applyBorder="1" applyAlignment="1">
      <alignment horizontal="center" vertical="center" wrapText="1"/>
    </xf>
    <xf numFmtId="0" fontId="4" fillId="43" borderId="79" xfId="0" applyFont="1" applyFill="1" applyBorder="1" applyAlignment="1">
      <alignment horizontal="center" vertical="center" wrapText="1"/>
    </xf>
    <xf numFmtId="0" fontId="4" fillId="43" borderId="90" xfId="0" applyFont="1" applyFill="1" applyBorder="1" applyAlignment="1">
      <alignment horizontal="center" vertical="center" wrapText="1"/>
    </xf>
    <xf numFmtId="0" fontId="4" fillId="43" borderId="91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left" vertical="center" wrapText="1"/>
    </xf>
    <xf numFmtId="0" fontId="10" fillId="0" borderId="93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8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4" fillId="34" borderId="98" xfId="0" applyFont="1" applyFill="1" applyBorder="1" applyAlignment="1">
      <alignment horizontal="center" vertical="center" wrapText="1"/>
    </xf>
    <xf numFmtId="0" fontId="4" fillId="34" borderId="99" xfId="0" applyFont="1" applyFill="1" applyBorder="1" applyAlignment="1">
      <alignment horizontal="center" vertical="center" wrapText="1"/>
    </xf>
    <xf numFmtId="0" fontId="4" fillId="34" borderId="100" xfId="0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53" xfId="0" applyNumberFormat="1" applyFont="1" applyFill="1" applyBorder="1" applyAlignment="1">
      <alignment horizontal="center" vertical="center" wrapText="1"/>
    </xf>
    <xf numFmtId="0" fontId="8" fillId="33" borderId="101" xfId="0" applyNumberFormat="1" applyFont="1" applyFill="1" applyBorder="1" applyAlignment="1">
      <alignment horizontal="center" vertical="center" wrapText="1"/>
    </xf>
    <xf numFmtId="0" fontId="18" fillId="33" borderId="102" xfId="0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top" wrapText="1"/>
    </xf>
    <xf numFmtId="0" fontId="4" fillId="43" borderId="92" xfId="0" applyFont="1" applyFill="1" applyBorder="1" applyAlignment="1">
      <alignment horizontal="center" vertical="center" wrapText="1"/>
    </xf>
    <xf numFmtId="0" fontId="4" fillId="43" borderId="93" xfId="0" applyFont="1" applyFill="1" applyBorder="1" applyAlignment="1">
      <alignment horizontal="center" vertical="center" wrapText="1"/>
    </xf>
    <xf numFmtId="0" fontId="4" fillId="43" borderId="52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0" fillId="43" borderId="57" xfId="0" applyFont="1" applyFill="1" applyBorder="1" applyAlignment="1">
      <alignment horizontal="center" vertical="center" wrapText="1"/>
    </xf>
    <xf numFmtId="0" fontId="10" fillId="43" borderId="59" xfId="0" applyFont="1" applyFill="1" applyBorder="1" applyAlignment="1">
      <alignment horizontal="center" vertical="center" wrapText="1"/>
    </xf>
    <xf numFmtId="0" fontId="10" fillId="43" borderId="61" xfId="0" applyFont="1" applyFill="1" applyBorder="1" applyAlignment="1">
      <alignment horizontal="center" vertical="center" wrapText="1"/>
    </xf>
    <xf numFmtId="0" fontId="10" fillId="34" borderId="57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10" fillId="34" borderId="61" xfId="0" applyFont="1" applyFill="1" applyBorder="1" applyAlignment="1">
      <alignment horizontal="center" vertical="center" wrapText="1"/>
    </xf>
    <xf numFmtId="0" fontId="10" fillId="43" borderId="27" xfId="0" applyFont="1" applyFill="1" applyBorder="1" applyAlignment="1">
      <alignment horizontal="center" vertical="center" wrapText="1"/>
    </xf>
    <xf numFmtId="0" fontId="10" fillId="43" borderId="53" xfId="0" applyFont="1" applyFill="1" applyBorder="1" applyAlignment="1">
      <alignment horizontal="center" vertical="center" wrapText="1"/>
    </xf>
    <xf numFmtId="0" fontId="10" fillId="43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43" borderId="31" xfId="0" applyFont="1" applyFill="1" applyBorder="1" applyAlignment="1">
      <alignment horizontal="center" vertical="center" wrapText="1"/>
    </xf>
    <xf numFmtId="0" fontId="4" fillId="43" borderId="46" xfId="0" applyFont="1" applyFill="1" applyBorder="1" applyAlignment="1">
      <alignment horizontal="center" vertical="center" wrapText="1"/>
    </xf>
    <xf numFmtId="0" fontId="4" fillId="43" borderId="31" xfId="0" applyFont="1" applyFill="1" applyBorder="1" applyAlignment="1">
      <alignment horizontal="center" vertical="center" wrapText="1"/>
    </xf>
    <xf numFmtId="0" fontId="4" fillId="43" borderId="27" xfId="0" applyFont="1" applyFill="1" applyBorder="1" applyAlignment="1">
      <alignment horizontal="center" vertical="center" wrapText="1"/>
    </xf>
    <xf numFmtId="0" fontId="4" fillId="43" borderId="53" xfId="0" applyFont="1" applyFill="1" applyBorder="1" applyAlignment="1">
      <alignment horizontal="center" vertical="center" wrapText="1"/>
    </xf>
    <xf numFmtId="0" fontId="4" fillId="43" borderId="101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10" fillId="34" borderId="103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0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8" fillId="33" borderId="101" xfId="0" applyFont="1" applyFill="1" applyBorder="1" applyAlignment="1">
      <alignment horizontal="center" vertical="center" wrapText="1"/>
    </xf>
    <xf numFmtId="0" fontId="4" fillId="43" borderId="104" xfId="0" applyFont="1" applyFill="1" applyBorder="1" applyAlignment="1">
      <alignment horizontal="center" vertical="center" wrapText="1"/>
    </xf>
    <xf numFmtId="0" fontId="10" fillId="43" borderId="105" xfId="0" applyFont="1" applyFill="1" applyBorder="1" applyAlignment="1">
      <alignment horizontal="center" vertical="center" wrapText="1"/>
    </xf>
    <xf numFmtId="0" fontId="10" fillId="43" borderId="106" xfId="0" applyFont="1" applyFill="1" applyBorder="1" applyAlignment="1">
      <alignment horizontal="center" vertical="center" wrapText="1"/>
    </xf>
    <xf numFmtId="0" fontId="10" fillId="43" borderId="107" xfId="0" applyFont="1" applyFill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4" fillId="34" borderId="111" xfId="0" applyFont="1" applyFill="1" applyBorder="1" applyAlignment="1">
      <alignment horizontal="center" vertical="center" wrapText="1"/>
    </xf>
    <xf numFmtId="0" fontId="10" fillId="34" borderId="112" xfId="0" applyFont="1" applyFill="1" applyBorder="1" applyAlignment="1">
      <alignment horizontal="center" vertical="center" wrapText="1"/>
    </xf>
    <xf numFmtId="0" fontId="10" fillId="34" borderId="113" xfId="0" applyFont="1" applyFill="1" applyBorder="1" applyAlignment="1">
      <alignment horizontal="center" vertical="center" wrapText="1"/>
    </xf>
    <xf numFmtId="0" fontId="10" fillId="34" borderId="114" xfId="0" applyFont="1" applyFill="1" applyBorder="1" applyAlignment="1">
      <alignment horizontal="center" vertical="center" wrapText="1"/>
    </xf>
    <xf numFmtId="0" fontId="10" fillId="43" borderId="104" xfId="0" applyFont="1" applyFill="1" applyBorder="1" applyAlignment="1">
      <alignment horizontal="center" vertical="center" wrapText="1"/>
    </xf>
    <xf numFmtId="0" fontId="10" fillId="43" borderId="115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34" borderId="116" xfId="0" applyFont="1" applyFill="1" applyBorder="1" applyAlignment="1">
      <alignment horizontal="center" vertical="center" wrapText="1"/>
    </xf>
    <xf numFmtId="0" fontId="10" fillId="43" borderId="0" xfId="0" applyFont="1" applyFill="1" applyBorder="1" applyAlignment="1">
      <alignment horizontal="center" vertical="center" wrapText="1"/>
    </xf>
    <xf numFmtId="0" fontId="10" fillId="43" borderId="54" xfId="0" applyFont="1" applyFill="1" applyBorder="1" applyAlignment="1">
      <alignment horizontal="center" vertical="center" wrapText="1"/>
    </xf>
    <xf numFmtId="0" fontId="4" fillId="43" borderId="32" xfId="0" applyFont="1" applyFill="1" applyBorder="1" applyAlignment="1">
      <alignment horizontal="center" vertical="center" wrapText="1"/>
    </xf>
    <xf numFmtId="0" fontId="4" fillId="43" borderId="26" xfId="0" applyFont="1" applyFill="1" applyBorder="1" applyAlignment="1">
      <alignment horizontal="center" vertical="center" wrapText="1"/>
    </xf>
    <xf numFmtId="0" fontId="10" fillId="43" borderId="117" xfId="0" applyFont="1" applyFill="1" applyBorder="1" applyAlignment="1">
      <alignment horizontal="center" vertical="center" wrapText="1"/>
    </xf>
    <xf numFmtId="0" fontId="10" fillId="43" borderId="118" xfId="0" applyFont="1" applyFill="1" applyBorder="1" applyAlignment="1">
      <alignment horizontal="center" vertical="center" wrapText="1"/>
    </xf>
    <xf numFmtId="0" fontId="10" fillId="43" borderId="11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0" fillId="43" borderId="33" xfId="0" applyFont="1" applyFill="1" applyBorder="1" applyAlignment="1">
      <alignment horizontal="center" vertical="center" wrapText="1"/>
    </xf>
    <xf numFmtId="0" fontId="10" fillId="43" borderId="24" xfId="0" applyFont="1" applyFill="1" applyBorder="1" applyAlignment="1">
      <alignment horizontal="center" vertical="center" wrapText="1"/>
    </xf>
    <xf numFmtId="0" fontId="10" fillId="34" borderId="78" xfId="0" applyFont="1" applyFill="1" applyBorder="1" applyAlignment="1">
      <alignment horizontal="center" vertical="center" wrapText="1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85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73" xfId="0" applyFont="1" applyBorder="1" applyAlignment="1">
      <alignment horizontal="left" vertical="center" wrapText="1"/>
    </xf>
    <xf numFmtId="0" fontId="22" fillId="0" borderId="71" xfId="0" applyFont="1" applyBorder="1" applyAlignment="1">
      <alignment horizontal="left" vertical="center" wrapText="1"/>
    </xf>
    <xf numFmtId="0" fontId="22" fillId="0" borderId="72" xfId="0" applyFont="1" applyBorder="1" applyAlignment="1">
      <alignment horizontal="left" vertical="center" wrapText="1"/>
    </xf>
    <xf numFmtId="0" fontId="10" fillId="43" borderId="46" xfId="0" applyFont="1" applyFill="1" applyBorder="1" applyAlignment="1">
      <alignment horizontal="center" vertical="center" wrapText="1"/>
    </xf>
    <xf numFmtId="0" fontId="18" fillId="33" borderId="120" xfId="0" applyFont="1" applyFill="1" applyBorder="1" applyAlignment="1">
      <alignment horizontal="center" vertical="center" wrapText="1"/>
    </xf>
    <xf numFmtId="0" fontId="18" fillId="33" borderId="113" xfId="0" applyFont="1" applyFill="1" applyBorder="1" applyAlignment="1">
      <alignment horizontal="center" vertical="center" wrapText="1"/>
    </xf>
    <xf numFmtId="0" fontId="18" fillId="33" borderId="116" xfId="0" applyFont="1" applyFill="1" applyBorder="1" applyAlignment="1">
      <alignment horizontal="center" vertical="center" wrapText="1"/>
    </xf>
    <xf numFmtId="0" fontId="8" fillId="33" borderId="121" xfId="0" applyFont="1" applyFill="1" applyBorder="1" applyAlignment="1">
      <alignment horizontal="center" vertical="center" wrapText="1"/>
    </xf>
    <xf numFmtId="0" fontId="8" fillId="33" borderId="12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top" wrapText="1"/>
    </xf>
    <xf numFmtId="0" fontId="0" fillId="0" borderId="77" xfId="0" applyFont="1" applyFill="1" applyBorder="1" applyAlignment="1">
      <alignment horizontal="center" vertical="top" wrapText="1"/>
    </xf>
    <xf numFmtId="0" fontId="0" fillId="0" borderId="84" xfId="0" applyFont="1" applyFill="1" applyBorder="1" applyAlignment="1">
      <alignment horizontal="center" vertical="top" wrapText="1"/>
    </xf>
    <xf numFmtId="0" fontId="6" fillId="45" borderId="123" xfId="57" applyFont="1" applyFill="1" applyBorder="1" applyAlignment="1">
      <alignment horizontal="center" vertical="center"/>
      <protection/>
    </xf>
    <xf numFmtId="0" fontId="6" fillId="45" borderId="124" xfId="57" applyFont="1" applyFill="1" applyBorder="1" applyAlignment="1">
      <alignment horizontal="center" vertical="center"/>
      <protection/>
    </xf>
    <xf numFmtId="0" fontId="6" fillId="45" borderId="125" xfId="57" applyFont="1" applyFill="1" applyBorder="1" applyAlignment="1">
      <alignment horizontal="center" vertical="center"/>
      <protection/>
    </xf>
    <xf numFmtId="0" fontId="6" fillId="43" borderId="126" xfId="57" applyFont="1" applyFill="1" applyBorder="1" applyAlignment="1">
      <alignment horizontal="center" vertical="center"/>
      <protection/>
    </xf>
    <xf numFmtId="0" fontId="6" fillId="43" borderId="127" xfId="57" applyFont="1" applyFill="1" applyBorder="1" applyAlignment="1">
      <alignment horizontal="center" vertical="center"/>
      <protection/>
    </xf>
    <xf numFmtId="0" fontId="6" fillId="43" borderId="128" xfId="57" applyFont="1" applyFill="1" applyBorder="1" applyAlignment="1">
      <alignment horizontal="center" vertical="center"/>
      <protection/>
    </xf>
    <xf numFmtId="0" fontId="8" fillId="33" borderId="73" xfId="0" applyNumberFormat="1" applyFont="1" applyFill="1" applyBorder="1" applyAlignment="1">
      <alignment horizontal="center" vertical="center" wrapText="1"/>
    </xf>
    <xf numFmtId="0" fontId="8" fillId="33" borderId="71" xfId="0" applyNumberFormat="1" applyFont="1" applyFill="1" applyBorder="1" applyAlignment="1">
      <alignment horizontal="center" vertical="center" wrapText="1"/>
    </xf>
    <xf numFmtId="0" fontId="8" fillId="33" borderId="72" xfId="0" applyNumberFormat="1" applyFont="1" applyFill="1" applyBorder="1" applyAlignment="1">
      <alignment horizontal="center" vertical="center" wrapText="1"/>
    </xf>
    <xf numFmtId="0" fontId="8" fillId="33" borderId="129" xfId="0" applyNumberFormat="1" applyFont="1" applyFill="1" applyBorder="1" applyAlignment="1">
      <alignment horizontal="center" vertical="center" wrapText="1"/>
    </xf>
    <xf numFmtId="0" fontId="8" fillId="33" borderId="82" xfId="0" applyNumberFormat="1" applyFont="1" applyFill="1" applyBorder="1" applyAlignment="1">
      <alignment horizontal="center" vertical="center" wrapText="1"/>
    </xf>
    <xf numFmtId="0" fontId="8" fillId="33" borderId="130" xfId="0" applyNumberFormat="1" applyFont="1" applyFill="1" applyBorder="1" applyAlignment="1">
      <alignment horizontal="center" vertical="center" wrapText="1"/>
    </xf>
    <xf numFmtId="0" fontId="8" fillId="33" borderId="131" xfId="0" applyFont="1" applyFill="1" applyBorder="1" applyAlignment="1">
      <alignment horizontal="center" vertical="center" wrapText="1"/>
    </xf>
    <xf numFmtId="0" fontId="8" fillId="33" borderId="124" xfId="0" applyFont="1" applyFill="1" applyBorder="1" applyAlignment="1">
      <alignment horizontal="center" vertical="center" wrapText="1"/>
    </xf>
    <xf numFmtId="0" fontId="8" fillId="33" borderId="132" xfId="0" applyFont="1" applyFill="1" applyBorder="1" applyAlignment="1">
      <alignment horizontal="center" vertical="center" wrapText="1"/>
    </xf>
    <xf numFmtId="0" fontId="8" fillId="33" borderId="133" xfId="0" applyFont="1" applyFill="1" applyBorder="1" applyAlignment="1">
      <alignment horizontal="center" vertical="center" wrapText="1"/>
    </xf>
    <xf numFmtId="0" fontId="8" fillId="33" borderId="134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2" fillId="46" borderId="19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19" xfId="0" applyBorder="1" applyAlignment="1">
      <alignment/>
    </xf>
    <xf numFmtId="9" fontId="48" fillId="0" borderId="19" xfId="62" applyFon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right"/>
    </xf>
    <xf numFmtId="0" fontId="0" fillId="0" borderId="0" xfId="0" applyAlignment="1">
      <alignment wrapText="1"/>
    </xf>
    <xf numFmtId="179" fontId="48" fillId="0" borderId="0" xfId="44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</xdr:row>
      <xdr:rowOff>209550</xdr:rowOff>
    </xdr:from>
    <xdr:to>
      <xdr:col>1</xdr:col>
      <xdr:colOff>466725</xdr:colOff>
      <xdr:row>3</xdr:row>
      <xdr:rowOff>390525</xdr:rowOff>
    </xdr:to>
    <xdr:sp>
      <xdr:nvSpPr>
        <xdr:cNvPr id="1" name="3 Elipse"/>
        <xdr:cNvSpPr>
          <a:spLocks/>
        </xdr:cNvSpPr>
      </xdr:nvSpPr>
      <xdr:spPr>
        <a:xfrm>
          <a:off x="714375" y="1476375"/>
          <a:ext cx="152400" cy="180975"/>
        </a:xfrm>
        <a:prstGeom prst="ellipse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11</xdr:row>
      <xdr:rowOff>104775</xdr:rowOff>
    </xdr:from>
    <xdr:to>
      <xdr:col>1</xdr:col>
      <xdr:colOff>438150</xdr:colOff>
      <xdr:row>11</xdr:row>
      <xdr:rowOff>285750</xdr:rowOff>
    </xdr:to>
    <xdr:sp>
      <xdr:nvSpPr>
        <xdr:cNvPr id="2" name="13 Elipse"/>
        <xdr:cNvSpPr>
          <a:spLocks/>
        </xdr:cNvSpPr>
      </xdr:nvSpPr>
      <xdr:spPr>
        <a:xfrm>
          <a:off x="685800" y="8401050"/>
          <a:ext cx="152400" cy="18097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11</xdr:row>
      <xdr:rowOff>114300</xdr:rowOff>
    </xdr:from>
    <xdr:to>
      <xdr:col>1</xdr:col>
      <xdr:colOff>447675</xdr:colOff>
      <xdr:row>11</xdr:row>
      <xdr:rowOff>295275</xdr:rowOff>
    </xdr:to>
    <xdr:sp>
      <xdr:nvSpPr>
        <xdr:cNvPr id="3" name="26 Elipse"/>
        <xdr:cNvSpPr>
          <a:spLocks/>
        </xdr:cNvSpPr>
      </xdr:nvSpPr>
      <xdr:spPr>
        <a:xfrm>
          <a:off x="695325" y="8410575"/>
          <a:ext cx="152400" cy="180975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12</xdr:row>
      <xdr:rowOff>114300</xdr:rowOff>
    </xdr:from>
    <xdr:to>
      <xdr:col>1</xdr:col>
      <xdr:colOff>447675</xdr:colOff>
      <xdr:row>12</xdr:row>
      <xdr:rowOff>295275</xdr:rowOff>
    </xdr:to>
    <xdr:sp>
      <xdr:nvSpPr>
        <xdr:cNvPr id="4" name="26 Elipse"/>
        <xdr:cNvSpPr>
          <a:spLocks/>
        </xdr:cNvSpPr>
      </xdr:nvSpPr>
      <xdr:spPr>
        <a:xfrm>
          <a:off x="695325" y="9391650"/>
          <a:ext cx="152400" cy="180975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57150</xdr:rowOff>
    </xdr:from>
    <xdr:to>
      <xdr:col>1</xdr:col>
      <xdr:colOff>447675</xdr:colOff>
      <xdr:row>4</xdr:row>
      <xdr:rowOff>238125</xdr:rowOff>
    </xdr:to>
    <xdr:sp>
      <xdr:nvSpPr>
        <xdr:cNvPr id="5" name="26 Elipse"/>
        <xdr:cNvSpPr>
          <a:spLocks/>
        </xdr:cNvSpPr>
      </xdr:nvSpPr>
      <xdr:spPr>
        <a:xfrm>
          <a:off x="695325" y="2152650"/>
          <a:ext cx="152400" cy="180975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57150</xdr:rowOff>
    </xdr:from>
    <xdr:to>
      <xdr:col>1</xdr:col>
      <xdr:colOff>447675</xdr:colOff>
      <xdr:row>5</xdr:row>
      <xdr:rowOff>228600</xdr:rowOff>
    </xdr:to>
    <xdr:sp>
      <xdr:nvSpPr>
        <xdr:cNvPr id="6" name="26 Elipse"/>
        <xdr:cNvSpPr>
          <a:spLocks/>
        </xdr:cNvSpPr>
      </xdr:nvSpPr>
      <xdr:spPr>
        <a:xfrm>
          <a:off x="695325" y="4057650"/>
          <a:ext cx="152400" cy="171450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66675</xdr:rowOff>
    </xdr:from>
    <xdr:to>
      <xdr:col>1</xdr:col>
      <xdr:colOff>447675</xdr:colOff>
      <xdr:row>6</xdr:row>
      <xdr:rowOff>238125</xdr:rowOff>
    </xdr:to>
    <xdr:sp>
      <xdr:nvSpPr>
        <xdr:cNvPr id="7" name="26 Elipse"/>
        <xdr:cNvSpPr>
          <a:spLocks/>
        </xdr:cNvSpPr>
      </xdr:nvSpPr>
      <xdr:spPr>
        <a:xfrm>
          <a:off x="695325" y="5153025"/>
          <a:ext cx="152400" cy="171450"/>
        </a:xfrm>
        <a:prstGeom prst="ellipse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</xdr:row>
      <xdr:rowOff>47625</xdr:rowOff>
    </xdr:from>
    <xdr:to>
      <xdr:col>1</xdr:col>
      <xdr:colOff>447675</xdr:colOff>
      <xdr:row>7</xdr:row>
      <xdr:rowOff>228600</xdr:rowOff>
    </xdr:to>
    <xdr:sp>
      <xdr:nvSpPr>
        <xdr:cNvPr id="8" name="26 Elipse"/>
        <xdr:cNvSpPr>
          <a:spLocks/>
        </xdr:cNvSpPr>
      </xdr:nvSpPr>
      <xdr:spPr>
        <a:xfrm>
          <a:off x="695325" y="6086475"/>
          <a:ext cx="152400" cy="180975"/>
        </a:xfrm>
        <a:prstGeom prst="ellipse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21</xdr:row>
      <xdr:rowOff>114300</xdr:rowOff>
    </xdr:from>
    <xdr:to>
      <xdr:col>1</xdr:col>
      <xdr:colOff>447675</xdr:colOff>
      <xdr:row>21</xdr:row>
      <xdr:rowOff>304800</xdr:rowOff>
    </xdr:to>
    <xdr:sp>
      <xdr:nvSpPr>
        <xdr:cNvPr id="9" name="23 Elipse"/>
        <xdr:cNvSpPr>
          <a:spLocks/>
        </xdr:cNvSpPr>
      </xdr:nvSpPr>
      <xdr:spPr>
        <a:xfrm>
          <a:off x="695325" y="23717250"/>
          <a:ext cx="152400" cy="190500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22</xdr:row>
      <xdr:rowOff>123825</xdr:rowOff>
    </xdr:from>
    <xdr:to>
      <xdr:col>1</xdr:col>
      <xdr:colOff>438150</xdr:colOff>
      <xdr:row>22</xdr:row>
      <xdr:rowOff>314325</xdr:rowOff>
    </xdr:to>
    <xdr:sp>
      <xdr:nvSpPr>
        <xdr:cNvPr id="10" name="25 Elipse"/>
        <xdr:cNvSpPr>
          <a:spLocks/>
        </xdr:cNvSpPr>
      </xdr:nvSpPr>
      <xdr:spPr>
        <a:xfrm>
          <a:off x="685800" y="24641175"/>
          <a:ext cx="152400" cy="190500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19050</xdr:rowOff>
    </xdr:from>
    <xdr:to>
      <xdr:col>2</xdr:col>
      <xdr:colOff>1104900</xdr:colOff>
      <xdr:row>0</xdr:row>
      <xdr:rowOff>609600</xdr:rowOff>
    </xdr:to>
    <xdr:pic>
      <xdr:nvPicPr>
        <xdr:cNvPr id="11" name="Picture 1" descr="LOGO_SP_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1752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9</xdr:row>
      <xdr:rowOff>114300</xdr:rowOff>
    </xdr:from>
    <xdr:to>
      <xdr:col>1</xdr:col>
      <xdr:colOff>409575</xdr:colOff>
      <xdr:row>9</xdr:row>
      <xdr:rowOff>295275</xdr:rowOff>
    </xdr:to>
    <xdr:sp>
      <xdr:nvSpPr>
        <xdr:cNvPr id="12" name="12 Elipse"/>
        <xdr:cNvSpPr>
          <a:spLocks/>
        </xdr:cNvSpPr>
      </xdr:nvSpPr>
      <xdr:spPr>
        <a:xfrm>
          <a:off x="657225" y="7296150"/>
          <a:ext cx="152400" cy="180975"/>
        </a:xfrm>
        <a:prstGeom prst="ellipse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14</xdr:row>
      <xdr:rowOff>104775</xdr:rowOff>
    </xdr:from>
    <xdr:to>
      <xdr:col>1</xdr:col>
      <xdr:colOff>447675</xdr:colOff>
      <xdr:row>14</xdr:row>
      <xdr:rowOff>276225</xdr:rowOff>
    </xdr:to>
    <xdr:sp>
      <xdr:nvSpPr>
        <xdr:cNvPr id="13" name="26 Elipse"/>
        <xdr:cNvSpPr>
          <a:spLocks/>
        </xdr:cNvSpPr>
      </xdr:nvSpPr>
      <xdr:spPr>
        <a:xfrm>
          <a:off x="695325" y="13315950"/>
          <a:ext cx="152400" cy="180975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</xdr:row>
      <xdr:rowOff>114300</xdr:rowOff>
    </xdr:from>
    <xdr:to>
      <xdr:col>1</xdr:col>
      <xdr:colOff>447675</xdr:colOff>
      <xdr:row>15</xdr:row>
      <xdr:rowOff>295275</xdr:rowOff>
    </xdr:to>
    <xdr:sp>
      <xdr:nvSpPr>
        <xdr:cNvPr id="14" name="26 Elipse"/>
        <xdr:cNvSpPr>
          <a:spLocks/>
        </xdr:cNvSpPr>
      </xdr:nvSpPr>
      <xdr:spPr>
        <a:xfrm>
          <a:off x="695325" y="15316200"/>
          <a:ext cx="152400" cy="180975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17</xdr:row>
      <xdr:rowOff>152400</xdr:rowOff>
    </xdr:from>
    <xdr:to>
      <xdr:col>1</xdr:col>
      <xdr:colOff>447675</xdr:colOff>
      <xdr:row>17</xdr:row>
      <xdr:rowOff>323850</xdr:rowOff>
    </xdr:to>
    <xdr:sp>
      <xdr:nvSpPr>
        <xdr:cNvPr id="15" name="26 Elipse"/>
        <xdr:cNvSpPr>
          <a:spLocks/>
        </xdr:cNvSpPr>
      </xdr:nvSpPr>
      <xdr:spPr>
        <a:xfrm>
          <a:off x="695325" y="18678525"/>
          <a:ext cx="152400" cy="171450"/>
        </a:xfrm>
        <a:prstGeom prst="ellipse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23</xdr:row>
      <xdr:rowOff>114300</xdr:rowOff>
    </xdr:from>
    <xdr:to>
      <xdr:col>1</xdr:col>
      <xdr:colOff>438150</xdr:colOff>
      <xdr:row>23</xdr:row>
      <xdr:rowOff>314325</xdr:rowOff>
    </xdr:to>
    <xdr:sp>
      <xdr:nvSpPr>
        <xdr:cNvPr id="16" name="25 Elipse"/>
        <xdr:cNvSpPr>
          <a:spLocks/>
        </xdr:cNvSpPr>
      </xdr:nvSpPr>
      <xdr:spPr>
        <a:xfrm>
          <a:off x="685800" y="25822275"/>
          <a:ext cx="152400" cy="20002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26</xdr:row>
      <xdr:rowOff>133350</xdr:rowOff>
    </xdr:from>
    <xdr:to>
      <xdr:col>1</xdr:col>
      <xdr:colOff>447675</xdr:colOff>
      <xdr:row>26</xdr:row>
      <xdr:rowOff>323850</xdr:rowOff>
    </xdr:to>
    <xdr:sp>
      <xdr:nvSpPr>
        <xdr:cNvPr id="17" name="23 Elipse"/>
        <xdr:cNvSpPr>
          <a:spLocks/>
        </xdr:cNvSpPr>
      </xdr:nvSpPr>
      <xdr:spPr>
        <a:xfrm>
          <a:off x="695325" y="29546550"/>
          <a:ext cx="152400" cy="190500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8</xdr:row>
      <xdr:rowOff>114300</xdr:rowOff>
    </xdr:from>
    <xdr:to>
      <xdr:col>1</xdr:col>
      <xdr:colOff>419100</xdr:colOff>
      <xdr:row>8</xdr:row>
      <xdr:rowOff>295275</xdr:rowOff>
    </xdr:to>
    <xdr:sp>
      <xdr:nvSpPr>
        <xdr:cNvPr id="18" name="12 Elipse"/>
        <xdr:cNvSpPr>
          <a:spLocks/>
        </xdr:cNvSpPr>
      </xdr:nvSpPr>
      <xdr:spPr>
        <a:xfrm>
          <a:off x="666750" y="6724650"/>
          <a:ext cx="152400" cy="180975"/>
        </a:xfrm>
        <a:prstGeom prst="ellipse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</xdr:row>
      <xdr:rowOff>133350</xdr:rowOff>
    </xdr:from>
    <xdr:to>
      <xdr:col>1</xdr:col>
      <xdr:colOff>466725</xdr:colOff>
      <xdr:row>2</xdr:row>
      <xdr:rowOff>314325</xdr:rowOff>
    </xdr:to>
    <xdr:sp>
      <xdr:nvSpPr>
        <xdr:cNvPr id="19" name="30 Elipse"/>
        <xdr:cNvSpPr>
          <a:spLocks/>
        </xdr:cNvSpPr>
      </xdr:nvSpPr>
      <xdr:spPr>
        <a:xfrm>
          <a:off x="714375" y="1019175"/>
          <a:ext cx="152400" cy="180975"/>
        </a:xfrm>
        <a:prstGeom prst="ellipse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123825</xdr:rowOff>
    </xdr:from>
    <xdr:to>
      <xdr:col>1</xdr:col>
      <xdr:colOff>428625</xdr:colOff>
      <xdr:row>25</xdr:row>
      <xdr:rowOff>314325</xdr:rowOff>
    </xdr:to>
    <xdr:sp>
      <xdr:nvSpPr>
        <xdr:cNvPr id="20" name="23 Elipse"/>
        <xdr:cNvSpPr>
          <a:spLocks/>
        </xdr:cNvSpPr>
      </xdr:nvSpPr>
      <xdr:spPr>
        <a:xfrm>
          <a:off x="676275" y="28213050"/>
          <a:ext cx="152400" cy="190500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27</xdr:row>
      <xdr:rowOff>76200</xdr:rowOff>
    </xdr:from>
    <xdr:to>
      <xdr:col>1</xdr:col>
      <xdr:colOff>419100</xdr:colOff>
      <xdr:row>27</xdr:row>
      <xdr:rowOff>266700</xdr:rowOff>
    </xdr:to>
    <xdr:sp>
      <xdr:nvSpPr>
        <xdr:cNvPr id="21" name="23 Elipse"/>
        <xdr:cNvSpPr>
          <a:spLocks/>
        </xdr:cNvSpPr>
      </xdr:nvSpPr>
      <xdr:spPr>
        <a:xfrm>
          <a:off x="666750" y="30699075"/>
          <a:ext cx="152400" cy="190500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10</xdr:row>
      <xdr:rowOff>114300</xdr:rowOff>
    </xdr:from>
    <xdr:to>
      <xdr:col>1</xdr:col>
      <xdr:colOff>409575</xdr:colOff>
      <xdr:row>10</xdr:row>
      <xdr:rowOff>295275</xdr:rowOff>
    </xdr:to>
    <xdr:sp>
      <xdr:nvSpPr>
        <xdr:cNvPr id="22" name="12 Elipse"/>
        <xdr:cNvSpPr>
          <a:spLocks/>
        </xdr:cNvSpPr>
      </xdr:nvSpPr>
      <xdr:spPr>
        <a:xfrm>
          <a:off x="657225" y="8001000"/>
          <a:ext cx="152400" cy="180975"/>
        </a:xfrm>
        <a:prstGeom prst="ellipse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13</xdr:row>
      <xdr:rowOff>123825</xdr:rowOff>
    </xdr:from>
    <xdr:to>
      <xdr:col>1</xdr:col>
      <xdr:colOff>419100</xdr:colOff>
      <xdr:row>13</xdr:row>
      <xdr:rowOff>304800</xdr:rowOff>
    </xdr:to>
    <xdr:sp>
      <xdr:nvSpPr>
        <xdr:cNvPr id="23" name="12 Elipse"/>
        <xdr:cNvSpPr>
          <a:spLocks/>
        </xdr:cNvSpPr>
      </xdr:nvSpPr>
      <xdr:spPr>
        <a:xfrm>
          <a:off x="666750" y="10668000"/>
          <a:ext cx="152400" cy="180975"/>
        </a:xfrm>
        <a:prstGeom prst="ellipse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20</xdr:row>
      <xdr:rowOff>152400</xdr:rowOff>
    </xdr:from>
    <xdr:to>
      <xdr:col>1</xdr:col>
      <xdr:colOff>419100</xdr:colOff>
      <xdr:row>20</xdr:row>
      <xdr:rowOff>333375</xdr:rowOff>
    </xdr:to>
    <xdr:sp>
      <xdr:nvSpPr>
        <xdr:cNvPr id="24" name="26 Elipse"/>
        <xdr:cNvSpPr>
          <a:spLocks/>
        </xdr:cNvSpPr>
      </xdr:nvSpPr>
      <xdr:spPr>
        <a:xfrm>
          <a:off x="666750" y="22555200"/>
          <a:ext cx="152400" cy="180975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19</xdr:row>
      <xdr:rowOff>180975</xdr:rowOff>
    </xdr:from>
    <xdr:to>
      <xdr:col>1</xdr:col>
      <xdr:colOff>419100</xdr:colOff>
      <xdr:row>19</xdr:row>
      <xdr:rowOff>352425</xdr:rowOff>
    </xdr:to>
    <xdr:sp>
      <xdr:nvSpPr>
        <xdr:cNvPr id="25" name="26 Elipse"/>
        <xdr:cNvSpPr>
          <a:spLocks/>
        </xdr:cNvSpPr>
      </xdr:nvSpPr>
      <xdr:spPr>
        <a:xfrm>
          <a:off x="666750" y="21250275"/>
          <a:ext cx="152400" cy="171450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16</xdr:row>
      <xdr:rowOff>190500</xdr:rowOff>
    </xdr:from>
    <xdr:to>
      <xdr:col>1</xdr:col>
      <xdr:colOff>447675</xdr:colOff>
      <xdr:row>16</xdr:row>
      <xdr:rowOff>361950</xdr:rowOff>
    </xdr:to>
    <xdr:sp>
      <xdr:nvSpPr>
        <xdr:cNvPr id="26" name="26 Elipse"/>
        <xdr:cNvSpPr>
          <a:spLocks/>
        </xdr:cNvSpPr>
      </xdr:nvSpPr>
      <xdr:spPr>
        <a:xfrm>
          <a:off x="695325" y="17383125"/>
          <a:ext cx="152400" cy="171450"/>
        </a:xfrm>
        <a:prstGeom prst="ellipse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18</xdr:row>
      <xdr:rowOff>352425</xdr:rowOff>
    </xdr:from>
    <xdr:to>
      <xdr:col>1</xdr:col>
      <xdr:colOff>447675</xdr:colOff>
      <xdr:row>18</xdr:row>
      <xdr:rowOff>523875</xdr:rowOff>
    </xdr:to>
    <xdr:sp>
      <xdr:nvSpPr>
        <xdr:cNvPr id="27" name="26 Elipse"/>
        <xdr:cNvSpPr>
          <a:spLocks/>
        </xdr:cNvSpPr>
      </xdr:nvSpPr>
      <xdr:spPr>
        <a:xfrm>
          <a:off x="695325" y="19516725"/>
          <a:ext cx="152400" cy="180975"/>
        </a:xfrm>
        <a:prstGeom prst="ellipse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24</xdr:row>
      <xdr:rowOff>142875</xdr:rowOff>
    </xdr:from>
    <xdr:to>
      <xdr:col>1</xdr:col>
      <xdr:colOff>419100</xdr:colOff>
      <xdr:row>24</xdr:row>
      <xdr:rowOff>333375</xdr:rowOff>
    </xdr:to>
    <xdr:sp>
      <xdr:nvSpPr>
        <xdr:cNvPr id="28" name="23 Elipse"/>
        <xdr:cNvSpPr>
          <a:spLocks/>
        </xdr:cNvSpPr>
      </xdr:nvSpPr>
      <xdr:spPr>
        <a:xfrm>
          <a:off x="666750" y="27279600"/>
          <a:ext cx="152400" cy="190500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m_rivas\Mis%20documentos\MDGF\Cultura\Nicaragua\Reformulaci&#243;n\17.05.08%20CyD%20matriz%20resultados%20Nicaragu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abio\AppData\Local\Microsoft\Windows\Temporary%20Internet%20Files\OLK4AF6\R1.%20UNESCO.%20Presupuesto%20desglos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abio\AppData\Local\Microsoft\Windows\Temporary%20Internet%20Files\OLK4AF6\R2.%20UNESCO.%20Presupuesto%20desglosa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abio\AppData\Local\Microsoft\Windows\Temporary%20Internet%20Files\OLK4AF6\R3.%20UNESCO.%20Presupuesto%20desglos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I89Settings\m_rivas\Mis%20documentos\MDGF\Cultura\Nicaragua\Reformulaci&#243;n\17.05.08%20CyD%20matriz%20resultados%20Nicaragu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abio\AppData\Local\Microsoft\Windows\Temporary%20Internet%20Files\OLK4AF6\R4.%20UNESCO.%20Presupuesto%20desglosa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abio\AppData\Local\Microsoft\Windows\Temporary%20Internet%20Files\OLK4AF6\R5.%20UNESCO.%20Presupuesto%20desglosad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rnaz.shemirani\Local%20Settings\Temp\Anexo%203%20POA%20C%20y%20D%20RAAS%20y%20RAAN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_rivas\Configuraci&#243;n%20local\Archivos%20temporales%20de%20Internet\Content.Outlook\RV220ZPR\Bilwi%20Feb%2009\Documents%20and%20Settings\m_rivas\Mis%20documentos\MDGF\Cultura\Nicaragua\Reformulaci&#243;n\17.05.08%20CyD%20matriz%20resultados%20Nicarag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1"/>
      <sheetName val="Resultado 2"/>
      <sheetName val="Resultado 3"/>
      <sheetName val="Resultado 4"/>
      <sheetName val="Resultado 5"/>
      <sheetName val="Resumen por Rubro"/>
    </sheetNames>
    <sheetDataSet>
      <sheetData sheetId="0">
        <row r="7">
          <cell r="C7" t="str">
            <v>1.1.1 Diseñar una metodología para la realización de diagnósticos y mapeos culturales que incluyan información sobre los bienes culturales patrimoniales (patrimonio material e inmaterial), inventario de oficios y productos artesanales, de recetas tradicio</v>
          </cell>
          <cell r="F7" t="str">
            <v>GRAAN, GRAAS (Secretarías de Cultura), INC</v>
          </cell>
        </row>
        <row r="8">
          <cell r="C8" t="str">
            <v>1.1.2  Ejecutar el diagnóstico y el mapeo participativo involucrando a las poblaciones participantes y a los actores locales pertinentes y crear la línea de base y directorios.</v>
          </cell>
          <cell r="F8" t="str">
            <v>GRAAN, GRAAS (Secretarías de Cultura), INC</v>
          </cell>
        </row>
        <row r="9">
          <cell r="C9" t="str">
            <v>1.2.1 Revitalizar y salvaguardar al menos cuatro (4) expresiones del patrimonio cultural inmaterial en peligro, como experiencias emblemáticas que nutran los procesos de capacitación, gestión y promoción cultural propios de las acciones de revitalización </v>
          </cell>
          <cell r="F9" t="str">
            <v>GRAAN, GRAAS (Secretarías de Cultura), INC</v>
          </cell>
        </row>
        <row r="10">
          <cell r="C10" t="str">
            <v>1.2.2 Elaborar e implementar un programa innovador en gestión cultural para formar a 100 personas activas en la cultura como los promotores culturales, líderes de organizaciones culturales, funcionarios de la cultura, guías turísticos, entre otros.</v>
          </cell>
          <cell r="F10" t="str">
            <v>SEAR, INC, MINED                </v>
          </cell>
        </row>
        <row r="11">
          <cell r="C11" t="str">
            <v>1.2.3 Implementar, a través de iniciativas existentes, 20 programas de comunicación masiva audiovisual, realizados por niño/as y personas jóvenes, y basados en los procesos de revitalización en marcha y en investigaciones culturales existentes.</v>
          </cell>
          <cell r="F11" t="str">
            <v>GRAAN, GRAAS (Secretarías de Cultura), INC</v>
          </cell>
        </row>
        <row r="12">
          <cell r="D12" t="str">
            <v>PNUD</v>
          </cell>
          <cell r="E12" t="str">
            <v>UNESCO</v>
          </cell>
          <cell r="F12" t="str">
            <v>GRAAN, GRAAS (Secretarías de Cultura), INC</v>
          </cell>
        </row>
        <row r="22">
          <cell r="D22" t="str">
            <v>PNUD</v>
          </cell>
          <cell r="E22" t="str">
            <v>UNESCO</v>
          </cell>
          <cell r="F22" t="str">
            <v>GRAAN, GRAAS (Secretarías de Cultura), INC</v>
          </cell>
        </row>
        <row r="23">
          <cell r="F23" t="str">
            <v>GRAAN, GRAAS (Secretarías de Cultura), INC</v>
          </cell>
        </row>
        <row r="24">
          <cell r="D24" t="str">
            <v>PNUD</v>
          </cell>
          <cell r="E24" t="str">
            <v>UNESCO</v>
          </cell>
          <cell r="F24" t="str">
            <v>GRAAN, GRAAS (Secretarías de Cultura), INC</v>
          </cell>
        </row>
      </sheetData>
      <sheetData sheetId="1">
        <row r="3">
          <cell r="C3" t="str">
            <v>2.1.1 Elaborar 6 planes estratégicos de desarrollo cultural orientados a resultados, uno por cada población participante, con los insumos del diagnóstico realizado; los planes alimentan las políticas y programas culturales Regionales. </v>
          </cell>
          <cell r="D3" t="str">
            <v>UNESCO</v>
          </cell>
          <cell r="E3" t="str">
            <v>PNUD, OMT</v>
          </cell>
          <cell r="F3" t="str">
            <v>GRAAN, GRAAS (Secretarías de Cultura), INC</v>
          </cell>
        </row>
        <row r="4">
          <cell r="C4" t="str">
            <v>2.1.2 Desarrollar acciones de socialización de contenidos de convenios internacionales y legislación nacionalque fortatlezcan el derecho a la diversidad de los pueblos indígenas y afrodescendientes. </v>
          </cell>
          <cell r="F4" t="str">
            <v>GRAAN, GRAAS (Secretarías de Cultura), INC</v>
          </cell>
        </row>
        <row r="5">
          <cell r="C5" t="str">
            <v>2.1.3 Desarrollar indicadores culturales que mejoren la calidad de las estadísticas nacionales existentes y que las completen introduciendo datos sobre la economía de la cultura.</v>
          </cell>
          <cell r="D5" t="str">
            <v>PNUD</v>
          </cell>
          <cell r="E5" t="str">
            <v>UNESCO</v>
          </cell>
          <cell r="F5" t="str">
            <v>GRAAN, GRAAS (Secretarías de Cultura), INC</v>
          </cell>
        </row>
        <row r="6">
          <cell r="C6" t="str">
            <v>2.2.1 Acompañar técnicamente a los gobiernos regionales para el fortalecimiento de su Secretaría de Cultura encaminado a desarrollar sus capacidades de gestión cultural, reglamentación y de movilización de recursos. </v>
          </cell>
          <cell r="D6" t="str">
            <v>UNESCO</v>
          </cell>
          <cell r="E6" t="str">
            <v>PNUD</v>
          </cell>
        </row>
        <row r="7">
          <cell r="C7" t="str">
            <v>2.2.2 Fortalecer las capacidades del Instituto Nicaraguense de Cultura (INC) para que pueda articularse con las instancias culturales de los Gobiernos Autónomos de la Costa Caribe y facilite las capacitaciones y la asistencia técnica.    </v>
          </cell>
          <cell r="D7" t="str">
            <v>UNESCO</v>
          </cell>
          <cell r="E7" t="str">
            <v>PNUD</v>
          </cell>
          <cell r="F7" t="str">
            <v>GRAAN, GRAAS (Secretarías de Cultura), INC</v>
          </cell>
        </row>
        <row r="8">
          <cell r="C8" t="str">
            <v>2.3.1 Desarrollar y validar curricula y materiales para educación primaria en cuatro lenguas originarias a partir del fortalecimiento del SEAR con recursos técnicos y financieros.</v>
          </cell>
          <cell r="D8" t="str">
            <v>UNICEF</v>
          </cell>
          <cell r="E8" t="str">
            <v>UNESCO</v>
          </cell>
          <cell r="F8" t="str">
            <v>SEAR, INC</v>
          </cell>
        </row>
        <row r="9">
          <cell r="C9" t="str">
            <v>2.3.2 Capacitar a los instructores de las Escuelas formadoras de maestros, en Bilwi y en Bluefields, para el desarrollo de contenidos curriculares vinculados a la interculturalidad.</v>
          </cell>
        </row>
        <row r="10">
          <cell r="C10" t="str">
            <v>2.3.3 Socializar a través de talleres de análisis de buenas prácticas, las experiencias en educación intercultural desarrolladas en la Costa Caribe.</v>
          </cell>
        </row>
        <row r="11">
          <cell r="C11" t="str">
            <v>2.4.1 Desarrollar al menos 50 pasantías para fomentar la participación de docentes y estudiantes de nivel medio, técnico y universitario en las actividades de este Programa para fomentar la apropiación de procesos que contribuyen a la revitalización cultu</v>
          </cell>
          <cell r="D11" t="str">
            <v>PNUD </v>
          </cell>
          <cell r="E11" t="str">
            <v>OMT, UNESCO, PNUD</v>
          </cell>
          <cell r="F11" t="str">
            <v>SEAR, INC</v>
          </cell>
        </row>
        <row r="12">
          <cell r="C12" t="str">
            <v>2.4.2 Socializar los materiales educativos e informativos producidos por el Programa a través de la red de centros comunitarios de cultura.</v>
          </cell>
          <cell r="D12" t="str">
            <v>UNESCO </v>
          </cell>
          <cell r="E12" t="str">
            <v>OMT, UNESCO, PNUD</v>
          </cell>
          <cell r="F12" t="str">
            <v>GRAAN, GRAAS (Secretarías de Cultura), INC</v>
          </cell>
        </row>
      </sheetData>
      <sheetData sheetId="2">
        <row r="3">
          <cell r="C3" t="str">
            <v>3.1.1 Elaborar un inventario sistematizado de los estudios culturales existentes que contribuyan a las actividades del Programa.</v>
          </cell>
          <cell r="D3" t="str">
            <v>UNESCO</v>
          </cell>
          <cell r="E3" t="str">
            <v>OMT, PNUD</v>
          </cell>
          <cell r="F3" t="str">
            <v>GRAAN, GRAAS (Secretarías de Cultura), INC</v>
          </cell>
        </row>
        <row r="4">
          <cell r="C4" t="str">
            <v>3.1.2   Publicar y divulgar el diagnóstico cultural y artístico (elaborado en resultado 1), estrategias de desarrollo cultural de cada pueblo indígena y afrodescendiente, y una colección de estudios relevantes para el Programa.</v>
          </cell>
          <cell r="D4" t="str">
            <v>OMT</v>
          </cell>
          <cell r="E4" t="str">
            <v>UNESCO, PNUD</v>
          </cell>
          <cell r="F4" t="str">
            <v>GRAAN, GRAAS (Secretarías de Cultura), INC, SEAR</v>
          </cell>
        </row>
        <row r="5">
          <cell r="C5" t="str">
            <v>3.1.3  Garantizar el resguardo del acervo documental  e histórico de la Costa Atlántica en el Archivo y Biblioteca Nacional creando vínculos, procedimientos y capacitando a los actores involucrados. </v>
          </cell>
          <cell r="D5" t="str">
            <v>UNESCO</v>
          </cell>
          <cell r="E5" t="str">
            <v>PNUD</v>
          </cell>
          <cell r="F5" t="str">
            <v>GRAAN, GRAAS (Secretarías de Cultura), INC</v>
          </cell>
        </row>
        <row r="6">
          <cell r="D6" t="str">
            <v>UNESCO</v>
          </cell>
          <cell r="E6" t="str">
            <v>OMT, PNUD</v>
          </cell>
          <cell r="F6" t="str">
            <v>GRAAN, GRAAS (Secretarías de Cultura), INC</v>
          </cell>
        </row>
        <row r="7">
          <cell r="D7" t="str">
            <v>UNESCO</v>
          </cell>
          <cell r="E7" t="str">
            <v>OMT, PNUD</v>
          </cell>
          <cell r="F7" t="str">
            <v>GRAAN, GRAAS (Secretarías de Cultura), INC</v>
          </cell>
        </row>
      </sheetData>
      <sheetData sheetId="3">
        <row r="3">
          <cell r="C3" t="str">
            <v>4.1.1.  Revitalizar las destrezas y oficios tradicionales  producción de artesanía en riesgo y propiciar su transmisión, tomando como base al inventario de los productos y destrezas artesanales existentes en las dos regiones.</v>
          </cell>
          <cell r="D3" t="str">
            <v>UNESCO</v>
          </cell>
          <cell r="E3" t="str">
            <v>ONUDI</v>
          </cell>
          <cell r="F3" t="str">
            <v>GRAAN, GRAAS (Secretarías de Cultura), INC</v>
          </cell>
        </row>
        <row r="4">
          <cell r="C4" t="str">
            <v>4.1.2. Estimular la innovación de los productos artesanales con el objetivo de garantizar que la artesanía siga siendo pertinente, valiosa y comercializable en la vida moderna. </v>
          </cell>
          <cell r="D4" t="str">
            <v>UNESCO</v>
          </cell>
          <cell r="E4" t="str">
            <v>ONUDI</v>
          </cell>
          <cell r="F4" t="str">
            <v>GRAAN, GRAAS (Secretarías de Cultura), INC, INPYME</v>
          </cell>
        </row>
        <row r="5">
          <cell r="C5" t="str">
            <v>4.1.3. Establecer un mecanismo de control de calidad como instrumento de promoción que asegure a los consumidores que adquieren auténticos productos culturales de calidad, producidos con responsabilidad social y respeto del medio ambiente.</v>
          </cell>
          <cell r="D5" t="str">
            <v>ONUDI</v>
          </cell>
          <cell r="E5" t="str">
            <v>UNESCO</v>
          </cell>
          <cell r="F5" t="str">
            <v>INC, INPYME</v>
          </cell>
        </row>
        <row r="6">
          <cell r="C6" t="str">
            <v>4.1.4.  Capacitar y brindar asistencia a los artesanos organizados en red, a fin de que mejoren el diseño, producción y comercialización de sus productos, la capacitación de productora a productora, sus capacidades como emprendedores y la protección de su</v>
          </cell>
          <cell r="D6" t="str">
            <v>ONUDI </v>
          </cell>
          <cell r="E6" t="str">
            <v>UNESCO</v>
          </cell>
          <cell r="F6" t="str">
            <v>INC, INPYME,   INATEC</v>
          </cell>
        </row>
        <row r="7">
          <cell r="C7" t="str">
            <v>4.1.5 Desarrollar redes de productores artesanales y compradores para facilitar la producción y la participación en exposiciones y ferias comerciales para proporcionar nuevas oportunidades de comercialización a nivel nacional e internacional</v>
          </cell>
          <cell r="D7" t="str">
            <v>ONUDI</v>
          </cell>
          <cell r="E7" t="str">
            <v>OMT, UNESCO</v>
          </cell>
          <cell r="F7" t="str">
            <v>INC, INPYME, INTUR</v>
          </cell>
        </row>
        <row r="8">
          <cell r="C8" t="str">
            <v>4.1.6 Crear cuatro nuevos espacios físicos para la comercialización y promoción de los productos culturales de la Costa Caribe y el mecanismo para su funcionamiento y sostenibilidad</v>
          </cell>
          <cell r="D8" t="str">
            <v>OMT</v>
          </cell>
          <cell r="E8" t="str">
            <v>UNESCO, PNUD, ONUDI</v>
          </cell>
          <cell r="F8" t="str">
            <v>INC, INPYME, INTUR</v>
          </cell>
        </row>
        <row r="9">
          <cell r="C9" t="str">
            <v>4.2.1. Brindar oportunidades de capacitación técnica especializada para mejorar la calidad y estimular la innovación de los emprendimientos creativos en los ámbitos de la música, el cine, los medios audiovisuales, las artes visuales y escénicas.</v>
          </cell>
          <cell r="D9" t="str">
            <v>ONUDI</v>
          </cell>
          <cell r="E9" t="str">
            <v>UNESCO</v>
          </cell>
          <cell r="F9" t="str">
            <v>GRAAN, GRAAS (Secretarías de Cultura), INC</v>
          </cell>
        </row>
        <row r="10">
          <cell r="C10" t="str">
            <v>4.2.2 Capacitar en emprendedurismo y comercialización a los emprendedores creativos.</v>
          </cell>
          <cell r="D10" t="str">
            <v>ONUDI</v>
          </cell>
          <cell r="E10" t="str">
            <v>UNESCO</v>
          </cell>
          <cell r="F10" t="str">
            <v>INC, INPYME</v>
          </cell>
        </row>
        <row r="11">
          <cell r="C11" t="str">
            <v>4.3.1 Seleccionar los emprendimientos existentes relacionados con alimentos propios de las tradiciones culinarias que puedan ser industrializados y comercializados.</v>
          </cell>
          <cell r="D11" t="str">
            <v>ONUDI</v>
          </cell>
          <cell r="E11" t="str">
            <v>PNUD UNESCO</v>
          </cell>
          <cell r="F11" t="str">
            <v>INC, INPYME</v>
          </cell>
        </row>
        <row r="12">
          <cell r="C12" t="str">
            <v>4.3.2 Capacitar técnicamente a los emprendedores de alimentos en la elaboración de alimentos procesados, el desarrollo del producto, empaque, y comercialización.</v>
          </cell>
          <cell r="D12" t="str">
            <v>ONUDI</v>
          </cell>
          <cell r="E12" t="str">
            <v>PNUD</v>
          </cell>
          <cell r="F12" t="str">
            <v>INC, INPYME, INATEC</v>
          </cell>
        </row>
        <row r="13">
          <cell r="C13" t="str">
            <v>4.4.1 Diseñar e implementar un fondo de crédito para fortalecer las mipymes artesanales, creativas, de alimento, turísticas y hacerlo accesible a través de instancias operativas nacionales y regionales</v>
          </cell>
          <cell r="D13" t="str">
            <v>PNUD</v>
          </cell>
          <cell r="E13" t="str">
            <v>OMT, ONUDI, UNESCO</v>
          </cell>
          <cell r="F13" t="str">
            <v>GRAAN, GRAAS (Secretarías de Cultura), INPYME</v>
          </cell>
        </row>
      </sheetData>
      <sheetData sheetId="4">
        <row r="3">
          <cell r="C3" t="str">
            <v>5.1.1 Definir las rutas de turismo cultural más viables bajo los criterios de accesibilidad, emprendimientos turísticos exisistentes, oferta cultural y resultados del diagnóstico participativo (Resultado 1).</v>
          </cell>
          <cell r="D3" t="str">
            <v>OMT</v>
          </cell>
          <cell r="E3" t="str">
            <v>UNESCO, PNUD</v>
          </cell>
          <cell r="F3" t="str">
            <v>GRAAN, GRAAS (Secretarías de Cultura), INC, INTUR</v>
          </cell>
        </row>
        <row r="4">
          <cell r="C4" t="str">
            <v>5.1.2 Fortalecer con elementos de identidad cultural los planes de desarrollo turísticos existentes tomando como base los diagnósticos y estudios de viabilidad realizados, en concordancia con la política cultural nacional.</v>
          </cell>
          <cell r="D4" t="str">
            <v>OMT</v>
          </cell>
          <cell r="E4" t="str">
            <v>UNESCO, PNUD</v>
          </cell>
          <cell r="F4" t="str">
            <v>GRAAN, GRAAS (Secretarías de Cultura), INC, INTUR</v>
          </cell>
        </row>
        <row r="5">
          <cell r="C5" t="str">
            <v>5.2.1 Definir planes de conservación y adecuación de espacios públicos y edificos de relevancia en base a estudios de la evolución histórica y arquitectónica.</v>
          </cell>
          <cell r="F5" t="str">
            <v>GRAAN, GRAAS (Secretarías de Cultura), INC, INTUR</v>
          </cell>
        </row>
        <row r="6">
          <cell r="C6" t="str">
            <v>5.2.2 Recuperar y poner en valor cuatro espacios públicos y edificos de relevancia histórica y cultural  a través de empresas locales y el uso de mano de obra local.</v>
          </cell>
          <cell r="F6" t="str">
            <v>GRAAN, GRAAS (Secretarías de Cultura), INC, INTUR</v>
          </cell>
        </row>
        <row r="7">
          <cell r="C7" t="str">
            <v>5.3.1 Desarrollar campañas de sensibilización sobre el turismo cultural responsable, entrenando a los emprendedores locales sobre las particularidades del mismo.       </v>
          </cell>
          <cell r="D7" t="str">
            <v>OMT</v>
          </cell>
          <cell r="E7" t="str">
            <v>UNICEF, UNESCO</v>
          </cell>
        </row>
        <row r="8">
          <cell r="C8" t="str">
            <v>5.3.2 Contribuir con recursos financieros y asistencia técnica para la implementación de obras civiles de limitada envergadura que complementen la infraestructura existente en 6 comunidades rurales seleccionadas para recibir turistas, como, por ejemplo, p</v>
          </cell>
          <cell r="D8" t="str">
            <v>OMT</v>
          </cell>
          <cell r="E8" t="str">
            <v>OIT, PNUD</v>
          </cell>
          <cell r="F8" t="str">
            <v>GRAAN, GRAAS (Secretarías de Cultura), INC, INTUR</v>
          </cell>
        </row>
        <row r="9">
          <cell r="C9" t="str">
            <v>5.4.1 Desarrollar e implementar un plan de promoción responsable de las rutas y circuitos turísticos seleccionados de la Costa Caribe, basados en la oferta derivada del legado histórico, cultural y natural de los pueblos.</v>
          </cell>
          <cell r="D9" t="str">
            <v>OMT</v>
          </cell>
          <cell r="E9" t="str">
            <v>UNESCO</v>
          </cell>
        </row>
        <row r="10">
          <cell r="C10" t="str">
            <v>5.4.2. Fortalecer a las tour operadoras locales  establecidas por personas de origen indígena o afrodescendiente, con asistencia técnica y capacitación, para que puedan comercializar los destinos en la Costa Caribe de manera responsable y con mayor éxito,</v>
          </cell>
          <cell r="D10" t="str">
            <v>OMT</v>
          </cell>
          <cell r="E10" t="str">
            <v>UNESCO,  UNICEF</v>
          </cell>
          <cell r="F10" t="str">
            <v>GRAAN, GRAAS (Secretarías de Cultura), INC, INTUR</v>
          </cell>
        </row>
        <row r="11">
          <cell r="C11" t="str">
            <v>5.4.3 Crear una red de guías turísticos locales,  de origen indígena o afrodescendiente, y darles la capacitación requerida para que cumplan con los requisitos para su acreditación por el INTUR y puedan desempeñarse en un contexto de turismo cultural. </v>
          </cell>
          <cell r="D11" t="str">
            <v>OMT</v>
          </cell>
          <cell r="F11" t="str">
            <v>GRAAN, GRAAS (Secretarías de Cultura), INC, INTUR</v>
          </cell>
        </row>
        <row r="12">
          <cell r="C12" t="str">
            <v>5.4.4 Vincular a los emprendedores culturales y creativos con los proveedores de servicios turísticos para incorporarlos a la cadena de valor de la oferta turística. </v>
          </cell>
          <cell r="D12" t="str">
            <v>OMT</v>
          </cell>
          <cell r="E12" t="str">
            <v>ONUDI, UNESCO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7">
          <cell r="D17">
            <v>54000</v>
          </cell>
          <cell r="H17">
            <v>8000</v>
          </cell>
        </row>
        <row r="18">
          <cell r="D18">
            <v>81000</v>
          </cell>
          <cell r="H18">
            <v>16000</v>
          </cell>
        </row>
        <row r="19">
          <cell r="D19">
            <v>13500</v>
          </cell>
          <cell r="H19">
            <v>0</v>
          </cell>
        </row>
        <row r="20">
          <cell r="D20">
            <v>5400</v>
          </cell>
          <cell r="H20">
            <v>4000</v>
          </cell>
        </row>
        <row r="21">
          <cell r="D21">
            <v>5400</v>
          </cell>
        </row>
        <row r="22">
          <cell r="D22">
            <v>40500</v>
          </cell>
          <cell r="H22">
            <v>6000</v>
          </cell>
        </row>
        <row r="23">
          <cell r="D23">
            <v>56700</v>
          </cell>
          <cell r="H23">
            <v>2000</v>
          </cell>
        </row>
        <row r="24">
          <cell r="D24">
            <v>13500</v>
          </cell>
        </row>
        <row r="29">
          <cell r="D29">
            <v>40000</v>
          </cell>
          <cell r="F29">
            <v>32000</v>
          </cell>
          <cell r="H29">
            <v>16000</v>
          </cell>
        </row>
        <row r="30">
          <cell r="D30">
            <v>60000</v>
          </cell>
          <cell r="F30">
            <v>16000</v>
          </cell>
          <cell r="H30">
            <v>8000</v>
          </cell>
        </row>
        <row r="31">
          <cell r="D31">
            <v>20000</v>
          </cell>
          <cell r="F31">
            <v>8000</v>
          </cell>
          <cell r="H31">
            <v>2000</v>
          </cell>
        </row>
        <row r="32">
          <cell r="D32">
            <v>4000</v>
          </cell>
          <cell r="F32">
            <v>4800</v>
          </cell>
          <cell r="H32">
            <v>4000</v>
          </cell>
        </row>
        <row r="33">
          <cell r="D33">
            <v>4000</v>
          </cell>
        </row>
        <row r="34">
          <cell r="D34">
            <v>30000</v>
          </cell>
          <cell r="F34">
            <v>28800</v>
          </cell>
          <cell r="H34">
            <v>6000</v>
          </cell>
        </row>
        <row r="35">
          <cell r="D35">
            <v>32000</v>
          </cell>
          <cell r="F35">
            <v>64000</v>
          </cell>
          <cell r="H35">
            <v>0</v>
          </cell>
        </row>
        <row r="36">
          <cell r="D36">
            <v>10000</v>
          </cell>
        </row>
        <row r="41">
          <cell r="D41">
            <v>14000</v>
          </cell>
          <cell r="F41">
            <v>24000</v>
          </cell>
          <cell r="H41">
            <v>44000</v>
          </cell>
        </row>
        <row r="42">
          <cell r="D42">
            <v>31500</v>
          </cell>
          <cell r="F42">
            <v>3600</v>
          </cell>
          <cell r="H42">
            <v>33000</v>
          </cell>
        </row>
        <row r="43">
          <cell r="D43">
            <v>7000</v>
          </cell>
          <cell r="F43">
            <v>0</v>
          </cell>
          <cell r="H43">
            <v>0</v>
          </cell>
        </row>
        <row r="44">
          <cell r="D44">
            <v>3500</v>
          </cell>
          <cell r="F44">
            <v>6000</v>
          </cell>
          <cell r="H44">
            <v>11000</v>
          </cell>
        </row>
        <row r="45">
          <cell r="D45">
            <v>3500</v>
          </cell>
        </row>
        <row r="46">
          <cell r="D46">
            <v>7000</v>
          </cell>
          <cell r="F46">
            <v>18000</v>
          </cell>
          <cell r="H46">
            <v>11000</v>
          </cell>
        </row>
        <row r="47">
          <cell r="D47">
            <v>0</v>
          </cell>
          <cell r="F47">
            <v>60000</v>
          </cell>
          <cell r="H47">
            <v>0</v>
          </cell>
        </row>
        <row r="48">
          <cell r="D48">
            <v>3500</v>
          </cell>
        </row>
        <row r="53">
          <cell r="D53">
            <v>16000</v>
          </cell>
          <cell r="F53">
            <v>18000</v>
          </cell>
          <cell r="H53">
            <v>6000</v>
          </cell>
        </row>
        <row r="54">
          <cell r="D54">
            <v>32000</v>
          </cell>
          <cell r="F54">
            <v>2700</v>
          </cell>
          <cell r="H54">
            <v>15000</v>
          </cell>
        </row>
        <row r="55">
          <cell r="D55">
            <v>16000</v>
          </cell>
          <cell r="F55">
            <v>0</v>
          </cell>
          <cell r="H55">
            <v>0</v>
          </cell>
        </row>
        <row r="56">
          <cell r="D56">
            <v>4800</v>
          </cell>
          <cell r="F56">
            <v>4500</v>
          </cell>
          <cell r="H56">
            <v>3000</v>
          </cell>
        </row>
        <row r="57">
          <cell r="D57">
            <v>1600</v>
          </cell>
          <cell r="H57">
            <v>1500</v>
          </cell>
        </row>
        <row r="58">
          <cell r="D58">
            <v>8000</v>
          </cell>
          <cell r="F58">
            <v>18000</v>
          </cell>
          <cell r="H58">
            <v>3000</v>
          </cell>
        </row>
        <row r="59">
          <cell r="D59">
            <v>0</v>
          </cell>
          <cell r="F59">
            <v>40500</v>
          </cell>
          <cell r="H59">
            <v>0</v>
          </cell>
        </row>
        <row r="60">
          <cell r="D60">
            <v>1600</v>
          </cell>
        </row>
        <row r="65">
          <cell r="D65">
            <v>9000</v>
          </cell>
        </row>
        <row r="66">
          <cell r="D66">
            <v>18000</v>
          </cell>
        </row>
        <row r="67">
          <cell r="D67">
            <v>0</v>
          </cell>
        </row>
        <row r="68">
          <cell r="D68">
            <v>2250</v>
          </cell>
        </row>
        <row r="69">
          <cell r="D69">
            <v>2250</v>
          </cell>
        </row>
        <row r="70">
          <cell r="D70">
            <v>4500</v>
          </cell>
        </row>
        <row r="71">
          <cell r="D71">
            <v>6750</v>
          </cell>
        </row>
        <row r="72">
          <cell r="D72">
            <v>2250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">
          <cell r="H6">
            <v>3000</v>
          </cell>
        </row>
        <row r="7">
          <cell r="F7">
            <v>0</v>
          </cell>
        </row>
        <row r="9">
          <cell r="F9">
            <v>800</v>
          </cell>
          <cell r="H9">
            <v>200</v>
          </cell>
        </row>
        <row r="10">
          <cell r="F10">
            <v>6000</v>
          </cell>
        </row>
        <row r="12">
          <cell r="H12">
            <v>500</v>
          </cell>
        </row>
        <row r="17">
          <cell r="D17">
            <v>2000</v>
          </cell>
        </row>
        <row r="19">
          <cell r="D19">
            <v>500</v>
          </cell>
          <cell r="F19">
            <v>0</v>
          </cell>
          <cell r="H19">
            <v>0</v>
          </cell>
        </row>
        <row r="20">
          <cell r="D20">
            <v>200</v>
          </cell>
          <cell r="F20">
            <v>500</v>
          </cell>
          <cell r="H20">
            <v>200</v>
          </cell>
        </row>
        <row r="21">
          <cell r="D21">
            <v>300</v>
          </cell>
          <cell r="F21">
            <v>500</v>
          </cell>
          <cell r="H21">
            <v>300</v>
          </cell>
        </row>
        <row r="22">
          <cell r="D22">
            <v>1500</v>
          </cell>
        </row>
        <row r="23">
          <cell r="H23">
            <v>0</v>
          </cell>
        </row>
        <row r="24">
          <cell r="D24">
            <v>500</v>
          </cell>
          <cell r="H24">
            <v>500</v>
          </cell>
        </row>
        <row r="29">
          <cell r="D29">
            <v>4000</v>
          </cell>
          <cell r="F29">
            <v>5000</v>
          </cell>
          <cell r="H29">
            <v>5000</v>
          </cell>
        </row>
        <row r="30">
          <cell r="D30">
            <v>8000</v>
          </cell>
          <cell r="F30">
            <v>2500</v>
          </cell>
          <cell r="H30">
            <v>10000</v>
          </cell>
        </row>
        <row r="31">
          <cell r="D31">
            <v>3000</v>
          </cell>
          <cell r="F31">
            <v>1250</v>
          </cell>
          <cell r="H31">
            <v>1250</v>
          </cell>
        </row>
        <row r="32">
          <cell r="D32">
            <v>1000</v>
          </cell>
          <cell r="F32">
            <v>750</v>
          </cell>
          <cell r="H32">
            <v>2500</v>
          </cell>
        </row>
        <row r="33">
          <cell r="D33">
            <v>1000</v>
          </cell>
          <cell r="F33">
            <v>500</v>
          </cell>
        </row>
        <row r="34">
          <cell r="D34">
            <v>2000</v>
          </cell>
          <cell r="F34">
            <v>4500</v>
          </cell>
          <cell r="H34">
            <v>3750</v>
          </cell>
        </row>
        <row r="35">
          <cell r="D35">
            <v>0</v>
          </cell>
          <cell r="F35">
            <v>10000</v>
          </cell>
          <cell r="H35">
            <v>0</v>
          </cell>
        </row>
        <row r="36">
          <cell r="D36">
            <v>1000</v>
          </cell>
          <cell r="F36">
            <v>500</v>
          </cell>
        </row>
        <row r="42">
          <cell r="D42">
            <v>6750</v>
          </cell>
          <cell r="F42">
            <v>6750</v>
          </cell>
          <cell r="H42">
            <v>6750</v>
          </cell>
        </row>
        <row r="43">
          <cell r="D43">
            <v>1500</v>
          </cell>
          <cell r="F43">
            <v>1500</v>
          </cell>
          <cell r="H43">
            <v>1500</v>
          </cell>
        </row>
        <row r="44">
          <cell r="D44">
            <v>750</v>
          </cell>
          <cell r="F44">
            <v>750</v>
          </cell>
          <cell r="H44">
            <v>750</v>
          </cell>
        </row>
        <row r="45">
          <cell r="D45">
            <v>750</v>
          </cell>
          <cell r="F45">
            <v>750</v>
          </cell>
          <cell r="H45">
            <v>750</v>
          </cell>
        </row>
        <row r="46">
          <cell r="D46">
            <v>3750</v>
          </cell>
          <cell r="F46">
            <v>3750</v>
          </cell>
          <cell r="H46">
            <v>3750</v>
          </cell>
        </row>
        <row r="47">
          <cell r="D47">
            <v>750</v>
          </cell>
          <cell r="F47">
            <v>750</v>
          </cell>
          <cell r="H47">
            <v>750</v>
          </cell>
        </row>
        <row r="48">
          <cell r="D48">
            <v>750</v>
          </cell>
          <cell r="F48">
            <v>750</v>
          </cell>
          <cell r="H48">
            <v>750</v>
          </cell>
        </row>
        <row r="53">
          <cell r="D53">
            <v>0</v>
          </cell>
          <cell r="F53">
            <v>0</v>
          </cell>
          <cell r="H53">
            <v>0</v>
          </cell>
        </row>
        <row r="55">
          <cell r="D55">
            <v>3000</v>
          </cell>
          <cell r="F55">
            <v>3000</v>
          </cell>
          <cell r="H55">
            <v>3000</v>
          </cell>
        </row>
        <row r="56">
          <cell r="D56">
            <v>1500</v>
          </cell>
          <cell r="F56">
            <v>1500</v>
          </cell>
          <cell r="H56">
            <v>1500</v>
          </cell>
        </row>
        <row r="57">
          <cell r="D57">
            <v>1500</v>
          </cell>
        </row>
        <row r="59">
          <cell r="D59">
            <v>1500</v>
          </cell>
          <cell r="F59">
            <v>1500</v>
          </cell>
          <cell r="H59">
            <v>1500</v>
          </cell>
        </row>
        <row r="60">
          <cell r="D60">
            <v>1500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D5">
            <v>8000</v>
          </cell>
          <cell r="F5">
            <v>1000</v>
          </cell>
          <cell r="H5">
            <v>1000</v>
          </cell>
        </row>
        <row r="6">
          <cell r="D6">
            <v>12000</v>
          </cell>
          <cell r="H6">
            <v>3000</v>
          </cell>
        </row>
        <row r="7">
          <cell r="D7">
            <v>2000</v>
          </cell>
          <cell r="F7">
            <v>0</v>
          </cell>
          <cell r="H7">
            <v>0</v>
          </cell>
        </row>
        <row r="8">
          <cell r="D8">
            <v>800</v>
          </cell>
          <cell r="F8">
            <v>150</v>
          </cell>
          <cell r="H8">
            <v>150</v>
          </cell>
        </row>
        <row r="9">
          <cell r="D9">
            <v>800</v>
          </cell>
          <cell r="F9">
            <v>100</v>
          </cell>
          <cell r="H9">
            <v>100</v>
          </cell>
        </row>
        <row r="10">
          <cell r="D10">
            <v>4000</v>
          </cell>
          <cell r="F10">
            <v>500</v>
          </cell>
          <cell r="H10">
            <v>500</v>
          </cell>
        </row>
        <row r="11">
          <cell r="D11">
            <v>10400</v>
          </cell>
          <cell r="F11">
            <v>0</v>
          </cell>
          <cell r="H11">
            <v>0</v>
          </cell>
        </row>
        <row r="12">
          <cell r="D12">
            <v>2000</v>
          </cell>
          <cell r="F12">
            <v>250</v>
          </cell>
          <cell r="H12">
            <v>250</v>
          </cell>
        </row>
        <row r="17">
          <cell r="D17">
            <v>0</v>
          </cell>
          <cell r="F17">
            <v>0</v>
          </cell>
        </row>
        <row r="18">
          <cell r="D18">
            <v>0</v>
          </cell>
          <cell r="F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9">
          <cell r="D29">
            <v>2000</v>
          </cell>
          <cell r="F29">
            <v>6000</v>
          </cell>
          <cell r="H29">
            <v>2000</v>
          </cell>
        </row>
        <row r="30">
          <cell r="D30">
            <v>3500</v>
          </cell>
          <cell r="F30">
            <v>21000</v>
          </cell>
          <cell r="H30">
            <v>1000</v>
          </cell>
        </row>
        <row r="31">
          <cell r="D31">
            <v>1500</v>
          </cell>
          <cell r="F31">
            <v>6000</v>
          </cell>
          <cell r="H31">
            <v>0</v>
          </cell>
        </row>
        <row r="32">
          <cell r="D32">
            <v>500</v>
          </cell>
          <cell r="F32">
            <v>12000</v>
          </cell>
          <cell r="H32">
            <v>500</v>
          </cell>
        </row>
        <row r="33">
          <cell r="D33">
            <v>500</v>
          </cell>
          <cell r="H33">
            <v>500</v>
          </cell>
        </row>
        <row r="34">
          <cell r="D34">
            <v>1500</v>
          </cell>
          <cell r="F34">
            <v>12000</v>
          </cell>
          <cell r="H34">
            <v>1500</v>
          </cell>
        </row>
        <row r="35">
          <cell r="D35">
            <v>0</v>
          </cell>
          <cell r="F35">
            <v>0</v>
          </cell>
          <cell r="H35">
            <v>4000</v>
          </cell>
        </row>
        <row r="36">
          <cell r="D36">
            <v>500</v>
          </cell>
          <cell r="H36">
            <v>500</v>
          </cell>
        </row>
        <row r="41">
          <cell r="D41">
            <v>8000</v>
          </cell>
          <cell r="F41">
            <v>0</v>
          </cell>
          <cell r="H41">
            <v>0</v>
          </cell>
        </row>
        <row r="42">
          <cell r="D42">
            <v>16000</v>
          </cell>
          <cell r="F42">
            <v>0</v>
          </cell>
          <cell r="H42">
            <v>0</v>
          </cell>
        </row>
        <row r="43">
          <cell r="D43">
            <v>0</v>
          </cell>
          <cell r="F43">
            <v>0</v>
          </cell>
          <cell r="H43">
            <v>0</v>
          </cell>
        </row>
        <row r="44">
          <cell r="D44">
            <v>2000</v>
          </cell>
          <cell r="F44">
            <v>0</v>
          </cell>
          <cell r="H44">
            <v>0</v>
          </cell>
        </row>
        <row r="45">
          <cell r="D45">
            <v>2000</v>
          </cell>
          <cell r="F45">
            <v>0</v>
          </cell>
          <cell r="H45">
            <v>0</v>
          </cell>
        </row>
        <row r="46">
          <cell r="D46">
            <v>4000</v>
          </cell>
          <cell r="F46">
            <v>0</v>
          </cell>
          <cell r="H46">
            <v>0</v>
          </cell>
        </row>
        <row r="47">
          <cell r="D47">
            <v>6000</v>
          </cell>
          <cell r="F47">
            <v>0</v>
          </cell>
          <cell r="H47">
            <v>0</v>
          </cell>
        </row>
        <row r="48">
          <cell r="D48">
            <v>2000</v>
          </cell>
          <cell r="F48">
            <v>0</v>
          </cell>
          <cell r="H48">
            <v>0</v>
          </cell>
        </row>
        <row r="53">
          <cell r="D53">
            <v>6500</v>
          </cell>
          <cell r="F53">
            <v>5500</v>
          </cell>
          <cell r="H53">
            <v>5500</v>
          </cell>
        </row>
        <row r="54">
          <cell r="D54">
            <v>97500</v>
          </cell>
          <cell r="F54">
            <v>93500</v>
          </cell>
          <cell r="H54">
            <v>93500</v>
          </cell>
        </row>
        <row r="55">
          <cell r="D55">
            <v>13000</v>
          </cell>
          <cell r="F55">
            <v>0</v>
          </cell>
          <cell r="H55">
            <v>0</v>
          </cell>
        </row>
        <row r="56">
          <cell r="D56">
            <v>6500</v>
          </cell>
          <cell r="F56">
            <v>5500</v>
          </cell>
          <cell r="H56">
            <v>5500</v>
          </cell>
        </row>
        <row r="57">
          <cell r="D57">
            <v>6500</v>
          </cell>
        </row>
        <row r="58">
          <cell r="D58">
            <v>0</v>
          </cell>
          <cell r="F58">
            <v>0</v>
          </cell>
          <cell r="H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1"/>
      <sheetName val="Resultado 2"/>
      <sheetName val="Resultado 3"/>
      <sheetName val="Resultado 4"/>
      <sheetName val="Resultado 5"/>
    </sheetNames>
    <sheetDataSet>
      <sheetData sheetId="4">
        <row r="12">
          <cell r="F12" t="str">
            <v>INTUR, Secretarías de Turismo y Cultura de GRAAN y GRAAS, INC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D5">
            <v>5600</v>
          </cell>
          <cell r="F5">
            <v>0</v>
          </cell>
          <cell r="H5">
            <v>0</v>
          </cell>
        </row>
        <row r="6">
          <cell r="D6">
            <v>8400</v>
          </cell>
          <cell r="F6">
            <v>2800</v>
          </cell>
          <cell r="H6">
            <v>0</v>
          </cell>
        </row>
        <row r="7">
          <cell r="D7">
            <v>1400</v>
          </cell>
          <cell r="F7">
            <v>1120</v>
          </cell>
          <cell r="H7">
            <v>0</v>
          </cell>
        </row>
        <row r="8">
          <cell r="D8">
            <v>560</v>
          </cell>
          <cell r="F8">
            <v>560</v>
          </cell>
          <cell r="H8">
            <v>0</v>
          </cell>
        </row>
        <row r="9">
          <cell r="D9">
            <v>560</v>
          </cell>
          <cell r="F9">
            <v>560</v>
          </cell>
          <cell r="H9">
            <v>0</v>
          </cell>
        </row>
        <row r="10">
          <cell r="D10">
            <v>2800</v>
          </cell>
          <cell r="F10">
            <v>5600</v>
          </cell>
          <cell r="H10">
            <v>0</v>
          </cell>
        </row>
        <row r="11">
          <cell r="D11">
            <v>7280</v>
          </cell>
          <cell r="H11">
            <v>0</v>
          </cell>
        </row>
        <row r="12">
          <cell r="D12">
            <v>1400</v>
          </cell>
          <cell r="F12">
            <v>560</v>
          </cell>
          <cell r="H12">
            <v>0</v>
          </cell>
        </row>
        <row r="17">
          <cell r="D17">
            <v>0</v>
          </cell>
          <cell r="F17">
            <v>8250</v>
          </cell>
          <cell r="H17">
            <v>0</v>
          </cell>
        </row>
        <row r="18">
          <cell r="D18">
            <v>0</v>
          </cell>
          <cell r="H18">
            <v>0</v>
          </cell>
        </row>
        <row r="19">
          <cell r="D19">
            <v>0</v>
          </cell>
          <cell r="F19">
            <v>9900</v>
          </cell>
          <cell r="H19">
            <v>0</v>
          </cell>
        </row>
        <row r="20">
          <cell r="D20">
            <v>0</v>
          </cell>
          <cell r="F20">
            <v>3300</v>
          </cell>
          <cell r="H20">
            <v>0</v>
          </cell>
        </row>
        <row r="21">
          <cell r="D21">
            <v>0</v>
          </cell>
          <cell r="H21">
            <v>0</v>
          </cell>
        </row>
        <row r="22">
          <cell r="D22">
            <v>0</v>
          </cell>
          <cell r="F22">
            <v>13200</v>
          </cell>
          <cell r="H22">
            <v>0</v>
          </cell>
        </row>
        <row r="23">
          <cell r="D23">
            <v>0</v>
          </cell>
          <cell r="F23">
            <v>39600</v>
          </cell>
          <cell r="H23">
            <v>0</v>
          </cell>
        </row>
        <row r="24">
          <cell r="D24">
            <v>0</v>
          </cell>
          <cell r="H24">
            <v>0</v>
          </cell>
        </row>
        <row r="29">
          <cell r="D29">
            <v>0</v>
          </cell>
          <cell r="F29">
            <v>4000</v>
          </cell>
        </row>
        <row r="30">
          <cell r="D30">
            <v>0</v>
          </cell>
          <cell r="F30">
            <v>12000</v>
          </cell>
        </row>
        <row r="31">
          <cell r="D31">
            <v>0</v>
          </cell>
          <cell r="F31">
            <v>4800</v>
          </cell>
        </row>
        <row r="32">
          <cell r="D32">
            <v>0</v>
          </cell>
          <cell r="F32">
            <v>1600</v>
          </cell>
        </row>
        <row r="33">
          <cell r="D33">
            <v>0</v>
          </cell>
        </row>
        <row r="34">
          <cell r="D34">
            <v>0</v>
          </cell>
          <cell r="F34">
            <v>6400</v>
          </cell>
        </row>
        <row r="35">
          <cell r="D35">
            <v>0</v>
          </cell>
          <cell r="F35">
            <v>48000</v>
          </cell>
        </row>
        <row r="36">
          <cell r="D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F5">
            <v>0</v>
          </cell>
          <cell r="H5">
            <v>0</v>
          </cell>
        </row>
        <row r="6">
          <cell r="F6">
            <v>0</v>
          </cell>
          <cell r="H6">
            <v>0</v>
          </cell>
        </row>
        <row r="7">
          <cell r="F7">
            <v>0</v>
          </cell>
          <cell r="H7">
            <v>0</v>
          </cell>
        </row>
        <row r="8">
          <cell r="F8">
            <v>0</v>
          </cell>
          <cell r="H8">
            <v>0</v>
          </cell>
        </row>
        <row r="9">
          <cell r="F9">
            <v>0</v>
          </cell>
          <cell r="H9">
            <v>0</v>
          </cell>
        </row>
        <row r="10">
          <cell r="F10">
            <v>0</v>
          </cell>
          <cell r="H10">
            <v>0</v>
          </cell>
        </row>
        <row r="11">
          <cell r="D11">
            <v>0</v>
          </cell>
          <cell r="F11">
            <v>0</v>
          </cell>
          <cell r="H11">
            <v>0</v>
          </cell>
        </row>
        <row r="12">
          <cell r="F12">
            <v>0</v>
          </cell>
          <cell r="H12">
            <v>0</v>
          </cell>
        </row>
        <row r="23">
          <cell r="D23">
            <v>3000</v>
          </cell>
          <cell r="F23">
            <v>3000</v>
          </cell>
          <cell r="H23">
            <v>3000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orkplan Año 1"/>
      <sheetName val="Resultado 1"/>
      <sheetName val="Resultado 2"/>
      <sheetName val="Resultado 3"/>
      <sheetName val="Resultado 4"/>
      <sheetName val="Resultado 5"/>
      <sheetName val="Resultado - Producto - Agencia"/>
      <sheetName val="Resultado - Agencia"/>
      <sheetName val="Resultado - Agencia - Rubro"/>
      <sheetName val="Agencia - Rubro"/>
      <sheetName val="Resultado - Rubro"/>
      <sheetName val="Unidad de Coordinacion"/>
      <sheetName val="Total por Agencia"/>
    </sheetNames>
    <sheetDataSet>
      <sheetData sheetId="1">
        <row r="1">
          <cell r="A1" t="str">
            <v>Resultado 1: Fortalecidas las capacidades de revitalización, gestión, producción y administración cultural de los pueblos indígenas y afrodescendientes de la Costa Caribe Nicaragüense: Miskito, Garífuna, Creole, Ulwa, Mayangna y Rama (en adelante llamadas</v>
          </cell>
        </row>
        <row r="4">
          <cell r="K4">
            <v>4000</v>
          </cell>
        </row>
        <row r="5">
          <cell r="K5">
            <v>6000</v>
          </cell>
        </row>
        <row r="6">
          <cell r="K6">
            <v>1000</v>
          </cell>
        </row>
        <row r="7">
          <cell r="K7">
            <v>400</v>
          </cell>
        </row>
        <row r="8">
          <cell r="K8">
            <v>400</v>
          </cell>
        </row>
        <row r="9">
          <cell r="K9">
            <v>2000</v>
          </cell>
        </row>
        <row r="10">
          <cell r="K10">
            <v>5200</v>
          </cell>
        </row>
        <row r="11">
          <cell r="K11">
            <v>1000</v>
          </cell>
        </row>
        <row r="13">
          <cell r="K13">
            <v>27000</v>
          </cell>
        </row>
        <row r="14">
          <cell r="K14">
            <v>40500</v>
          </cell>
        </row>
        <row r="15">
          <cell r="K15">
            <v>6750</v>
          </cell>
        </row>
        <row r="16">
          <cell r="K16">
            <v>2700</v>
          </cell>
        </row>
        <row r="17">
          <cell r="K17">
            <v>2700</v>
          </cell>
        </row>
        <row r="18">
          <cell r="K18">
            <v>20250</v>
          </cell>
        </row>
        <row r="19">
          <cell r="K19">
            <v>28350</v>
          </cell>
        </row>
        <row r="20">
          <cell r="K20">
            <v>6750</v>
          </cell>
        </row>
        <row r="24">
          <cell r="K24">
            <v>20000</v>
          </cell>
        </row>
        <row r="25">
          <cell r="K25">
            <v>30000</v>
          </cell>
        </row>
        <row r="26">
          <cell r="K26">
            <v>10000</v>
          </cell>
        </row>
        <row r="27">
          <cell r="K27">
            <v>2000</v>
          </cell>
        </row>
        <row r="28">
          <cell r="K28">
            <v>2000</v>
          </cell>
        </row>
        <row r="29">
          <cell r="K29">
            <v>15000</v>
          </cell>
        </row>
        <row r="30">
          <cell r="K30">
            <v>16000</v>
          </cell>
        </row>
        <row r="31">
          <cell r="K31">
            <v>5000</v>
          </cell>
        </row>
        <row r="33">
          <cell r="K33">
            <v>7000</v>
          </cell>
        </row>
        <row r="34">
          <cell r="K34">
            <v>15750</v>
          </cell>
        </row>
        <row r="35">
          <cell r="K35">
            <v>3500</v>
          </cell>
        </row>
        <row r="36">
          <cell r="K36">
            <v>1750</v>
          </cell>
        </row>
        <row r="37">
          <cell r="K37">
            <v>1750</v>
          </cell>
        </row>
        <row r="38">
          <cell r="K38">
            <v>3500</v>
          </cell>
        </row>
        <row r="40">
          <cell r="K40">
            <v>1750</v>
          </cell>
        </row>
        <row r="42">
          <cell r="K42">
            <v>4000</v>
          </cell>
        </row>
        <row r="43">
          <cell r="K43">
            <v>7500</v>
          </cell>
        </row>
        <row r="44">
          <cell r="K44">
            <v>5000</v>
          </cell>
        </row>
        <row r="45">
          <cell r="K45">
            <v>2500</v>
          </cell>
        </row>
        <row r="46">
          <cell r="K46">
            <v>0</v>
          </cell>
        </row>
        <row r="47">
          <cell r="K47">
            <v>3000</v>
          </cell>
        </row>
        <row r="48">
          <cell r="K48">
            <v>5000</v>
          </cell>
        </row>
        <row r="49">
          <cell r="K49">
            <v>0</v>
          </cell>
        </row>
        <row r="51">
          <cell r="K51">
            <v>2500</v>
          </cell>
        </row>
        <row r="52">
          <cell r="K52">
            <v>3500</v>
          </cell>
        </row>
        <row r="53">
          <cell r="K53">
            <v>0</v>
          </cell>
        </row>
        <row r="54">
          <cell r="K54">
            <v>500</v>
          </cell>
        </row>
        <row r="55">
          <cell r="K55">
            <v>0</v>
          </cell>
        </row>
        <row r="56">
          <cell r="K56">
            <v>1500</v>
          </cell>
        </row>
        <row r="57">
          <cell r="K57">
            <v>0</v>
          </cell>
        </row>
        <row r="58">
          <cell r="K58">
            <v>0</v>
          </cell>
        </row>
        <row r="62">
          <cell r="K62">
            <v>6000</v>
          </cell>
        </row>
        <row r="63">
          <cell r="K63">
            <v>50000</v>
          </cell>
        </row>
        <row r="64">
          <cell r="K64">
            <v>2000</v>
          </cell>
        </row>
        <row r="65">
          <cell r="K65">
            <v>1000</v>
          </cell>
        </row>
        <row r="66">
          <cell r="K66">
            <v>500</v>
          </cell>
        </row>
        <row r="67">
          <cell r="K67">
            <v>5000</v>
          </cell>
        </row>
        <row r="68">
          <cell r="K68">
            <v>0</v>
          </cell>
        </row>
        <row r="69">
          <cell r="K69">
            <v>0</v>
          </cell>
        </row>
        <row r="71">
          <cell r="K71">
            <v>4500</v>
          </cell>
        </row>
        <row r="72">
          <cell r="K72">
            <v>9000</v>
          </cell>
        </row>
        <row r="73">
          <cell r="K73">
            <v>0</v>
          </cell>
        </row>
        <row r="74">
          <cell r="K74">
            <v>1125</v>
          </cell>
        </row>
        <row r="75">
          <cell r="K75">
            <v>1125</v>
          </cell>
        </row>
        <row r="76">
          <cell r="K76">
            <v>2250</v>
          </cell>
        </row>
        <row r="77">
          <cell r="K77">
            <v>3375</v>
          </cell>
        </row>
        <row r="78">
          <cell r="K78">
            <v>1125</v>
          </cell>
        </row>
        <row r="80">
          <cell r="K80">
            <v>2500</v>
          </cell>
        </row>
        <row r="81">
          <cell r="K81">
            <v>0</v>
          </cell>
        </row>
        <row r="82">
          <cell r="K82">
            <v>2000</v>
          </cell>
        </row>
        <row r="83">
          <cell r="K83">
            <v>1000</v>
          </cell>
        </row>
        <row r="84">
          <cell r="K84">
            <v>0</v>
          </cell>
        </row>
        <row r="85">
          <cell r="K85">
            <v>10000</v>
          </cell>
        </row>
        <row r="86">
          <cell r="K86">
            <v>0</v>
          </cell>
        </row>
        <row r="87">
          <cell r="K87">
            <v>0</v>
          </cell>
        </row>
        <row r="91">
          <cell r="K91">
            <v>1000</v>
          </cell>
        </row>
        <row r="92">
          <cell r="K92">
            <v>3000</v>
          </cell>
        </row>
        <row r="93">
          <cell r="K93">
            <v>1000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1250</v>
          </cell>
        </row>
        <row r="97">
          <cell r="K97">
            <v>0</v>
          </cell>
        </row>
        <row r="98">
          <cell r="K98">
            <v>0</v>
          </cell>
        </row>
        <row r="100">
          <cell r="K100">
            <v>2000</v>
          </cell>
        </row>
        <row r="101">
          <cell r="K101">
            <v>1000</v>
          </cell>
        </row>
        <row r="102">
          <cell r="K102">
            <v>1000</v>
          </cell>
        </row>
        <row r="103">
          <cell r="K103">
            <v>0</v>
          </cell>
        </row>
        <row r="104">
          <cell r="K104">
            <v>250</v>
          </cell>
        </row>
        <row r="105">
          <cell r="K105">
            <v>2000</v>
          </cell>
        </row>
        <row r="106">
          <cell r="K106">
            <v>10000</v>
          </cell>
        </row>
        <row r="107">
          <cell r="K107">
            <v>0</v>
          </cell>
        </row>
        <row r="109">
          <cell r="K109">
            <v>1500</v>
          </cell>
        </row>
        <row r="110">
          <cell r="K110">
            <v>9100</v>
          </cell>
        </row>
        <row r="111">
          <cell r="K111">
            <v>0</v>
          </cell>
        </row>
        <row r="112">
          <cell r="K112">
            <v>250</v>
          </cell>
        </row>
        <row r="113">
          <cell r="K113">
            <v>500</v>
          </cell>
        </row>
        <row r="114">
          <cell r="K114">
            <v>2000</v>
          </cell>
        </row>
        <row r="115">
          <cell r="K115">
            <v>0</v>
          </cell>
        </row>
        <row r="116">
          <cell r="K116">
            <v>0</v>
          </cell>
        </row>
        <row r="118">
          <cell r="K118">
            <v>8000</v>
          </cell>
        </row>
        <row r="119">
          <cell r="K119">
            <v>16000</v>
          </cell>
        </row>
        <row r="120">
          <cell r="K120">
            <v>8000</v>
          </cell>
        </row>
        <row r="121">
          <cell r="K121">
            <v>2400</v>
          </cell>
        </row>
        <row r="122">
          <cell r="K122">
            <v>800</v>
          </cell>
        </row>
        <row r="123">
          <cell r="K123">
            <v>4000</v>
          </cell>
        </row>
        <row r="124">
          <cell r="K124">
            <v>0</v>
          </cell>
        </row>
        <row r="125">
          <cell r="K125">
            <v>800</v>
          </cell>
        </row>
        <row r="129">
          <cell r="K129">
            <v>2500</v>
          </cell>
        </row>
        <row r="130">
          <cell r="K130">
            <v>2500</v>
          </cell>
        </row>
        <row r="131">
          <cell r="K131">
            <v>0</v>
          </cell>
        </row>
        <row r="132">
          <cell r="K132">
            <v>500</v>
          </cell>
        </row>
        <row r="133">
          <cell r="K133">
            <v>0</v>
          </cell>
        </row>
        <row r="134">
          <cell r="K134">
            <v>1500</v>
          </cell>
        </row>
        <row r="135">
          <cell r="K135">
            <v>0</v>
          </cell>
        </row>
        <row r="136">
          <cell r="K136">
            <v>0</v>
          </cell>
        </row>
        <row r="138">
          <cell r="K138">
            <v>2500</v>
          </cell>
        </row>
        <row r="139">
          <cell r="K139">
            <v>2500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7">
          <cell r="K147">
            <v>5000</v>
          </cell>
        </row>
        <row r="148">
          <cell r="K148">
            <v>4000</v>
          </cell>
        </row>
        <row r="149">
          <cell r="K149">
            <v>2500</v>
          </cell>
        </row>
        <row r="150">
          <cell r="K150">
            <v>1000</v>
          </cell>
        </row>
        <row r="151">
          <cell r="K151">
            <v>0</v>
          </cell>
        </row>
        <row r="152">
          <cell r="K152">
            <v>1500</v>
          </cell>
        </row>
        <row r="153">
          <cell r="K153">
            <v>5000</v>
          </cell>
        </row>
        <row r="154">
          <cell r="K154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5"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>
            <v>0</v>
          </cell>
        </row>
        <row r="186">
          <cell r="K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2">
          <cell r="K192">
            <v>12500</v>
          </cell>
        </row>
        <row r="193">
          <cell r="K193">
            <v>0</v>
          </cell>
        </row>
        <row r="194">
          <cell r="K194">
            <v>3000</v>
          </cell>
        </row>
        <row r="195">
          <cell r="K195">
            <v>1500</v>
          </cell>
        </row>
        <row r="196">
          <cell r="K196">
            <v>500</v>
          </cell>
        </row>
        <row r="197">
          <cell r="K197">
            <v>4000</v>
          </cell>
        </row>
        <row r="198">
          <cell r="K198">
            <v>2500</v>
          </cell>
        </row>
        <row r="199">
          <cell r="K199">
            <v>0</v>
          </cell>
        </row>
      </sheetData>
      <sheetData sheetId="2">
        <row r="1">
          <cell r="A1" t="str">
            <v>Resultado 2: Políticas Culturales fortalecidas para la revitalización y promoción de la diversidad cultural de los pueblos indígenas y afrodescendientes de la Costa Caribe, y la protección del patrimonio cultural.</v>
          </cell>
        </row>
        <row r="4">
          <cell r="J4">
            <v>2000</v>
          </cell>
        </row>
        <row r="5">
          <cell r="J5">
            <v>3000</v>
          </cell>
        </row>
        <row r="6">
          <cell r="J6">
            <v>500</v>
          </cell>
        </row>
        <row r="7">
          <cell r="J7">
            <v>2000</v>
          </cell>
        </row>
        <row r="8">
          <cell r="J8">
            <v>500</v>
          </cell>
        </row>
        <row r="9">
          <cell r="J9">
            <v>3000</v>
          </cell>
        </row>
        <row r="10">
          <cell r="J10">
            <v>2500</v>
          </cell>
        </row>
        <row r="11">
          <cell r="J11">
            <v>0</v>
          </cell>
        </row>
        <row r="13">
          <cell r="J13">
            <v>1000</v>
          </cell>
        </row>
        <row r="14">
          <cell r="J14">
            <v>500</v>
          </cell>
        </row>
        <row r="15">
          <cell r="J15">
            <v>250</v>
          </cell>
        </row>
        <row r="16">
          <cell r="J16">
            <v>100</v>
          </cell>
        </row>
        <row r="17">
          <cell r="J17">
            <v>150</v>
          </cell>
        </row>
        <row r="18">
          <cell r="J18">
            <v>750</v>
          </cell>
        </row>
        <row r="19">
          <cell r="J19">
            <v>1000</v>
          </cell>
        </row>
        <row r="20">
          <cell r="J20">
            <v>250</v>
          </cell>
        </row>
        <row r="22">
          <cell r="J22">
            <v>2000</v>
          </cell>
        </row>
        <row r="23">
          <cell r="J23">
            <v>4000</v>
          </cell>
        </row>
        <row r="24">
          <cell r="J24">
            <v>1500</v>
          </cell>
        </row>
        <row r="25">
          <cell r="J25">
            <v>500</v>
          </cell>
        </row>
        <row r="26">
          <cell r="J26">
            <v>500</v>
          </cell>
        </row>
        <row r="27">
          <cell r="J27">
            <v>1000</v>
          </cell>
        </row>
        <row r="28">
          <cell r="J28">
            <v>0</v>
          </cell>
        </row>
        <row r="29">
          <cell r="J29">
            <v>500</v>
          </cell>
        </row>
        <row r="33">
          <cell r="J33">
            <v>1000</v>
          </cell>
        </row>
        <row r="34">
          <cell r="J34">
            <v>3375</v>
          </cell>
        </row>
        <row r="35">
          <cell r="J35">
            <v>750</v>
          </cell>
        </row>
        <row r="36">
          <cell r="J36">
            <v>375</v>
          </cell>
        </row>
        <row r="37">
          <cell r="J37">
            <v>375</v>
          </cell>
        </row>
        <row r="38">
          <cell r="J38">
            <v>1875</v>
          </cell>
        </row>
        <row r="39">
          <cell r="J39">
            <v>375</v>
          </cell>
        </row>
        <row r="40">
          <cell r="J40">
            <v>375</v>
          </cell>
        </row>
        <row r="42">
          <cell r="J42">
            <v>0</v>
          </cell>
        </row>
        <row r="43">
          <cell r="J43">
            <v>7500</v>
          </cell>
        </row>
        <row r="44">
          <cell r="J44">
            <v>1500</v>
          </cell>
        </row>
        <row r="45">
          <cell r="J45">
            <v>750</v>
          </cell>
        </row>
        <row r="46">
          <cell r="J46">
            <v>750</v>
          </cell>
        </row>
        <row r="47">
          <cell r="J47">
            <v>5000</v>
          </cell>
        </row>
        <row r="48">
          <cell r="J48">
            <v>750</v>
          </cell>
        </row>
        <row r="49">
          <cell r="J49">
            <v>750</v>
          </cell>
        </row>
        <row r="53">
          <cell r="J53">
            <v>7500</v>
          </cell>
        </row>
        <row r="54">
          <cell r="J54">
            <v>7500</v>
          </cell>
        </row>
        <row r="55">
          <cell r="J55">
            <v>2000</v>
          </cell>
        </row>
        <row r="56">
          <cell r="J56">
            <v>20000</v>
          </cell>
        </row>
        <row r="57">
          <cell r="J57">
            <v>1000</v>
          </cell>
        </row>
        <row r="58">
          <cell r="J58">
            <v>2000</v>
          </cell>
        </row>
        <row r="59">
          <cell r="J59">
            <v>10000</v>
          </cell>
        </row>
        <row r="60">
          <cell r="J60">
            <v>0</v>
          </cell>
        </row>
        <row r="62">
          <cell r="J62">
            <v>2500</v>
          </cell>
        </row>
        <row r="63">
          <cell r="J63">
            <v>0</v>
          </cell>
        </row>
        <row r="64">
          <cell r="J64">
            <v>2500</v>
          </cell>
        </row>
        <row r="65">
          <cell r="J65">
            <v>5000</v>
          </cell>
        </row>
        <row r="66">
          <cell r="J66">
            <v>0</v>
          </cell>
        </row>
        <row r="67">
          <cell r="J67">
            <v>1000</v>
          </cell>
        </row>
        <row r="68">
          <cell r="J68">
            <v>2500</v>
          </cell>
        </row>
        <row r="69">
          <cell r="J69">
            <v>0</v>
          </cell>
        </row>
        <row r="71">
          <cell r="J71">
            <v>1000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1000</v>
          </cell>
        </row>
        <row r="75">
          <cell r="J75">
            <v>0</v>
          </cell>
        </row>
        <row r="76">
          <cell r="J76">
            <v>1000</v>
          </cell>
        </row>
        <row r="77">
          <cell r="J77">
            <v>0</v>
          </cell>
        </row>
        <row r="78">
          <cell r="J78">
            <v>0</v>
          </cell>
        </row>
        <row r="82">
          <cell r="J82">
            <v>1250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750</v>
          </cell>
        </row>
        <row r="86">
          <cell r="J86">
            <v>0</v>
          </cell>
        </row>
        <row r="87">
          <cell r="J87">
            <v>5000</v>
          </cell>
        </row>
        <row r="88">
          <cell r="J88">
            <v>0</v>
          </cell>
        </row>
        <row r="89">
          <cell r="J89">
            <v>0</v>
          </cell>
        </row>
        <row r="91">
          <cell r="J91">
            <v>2000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2500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</sheetData>
      <sheetData sheetId="3">
        <row r="1">
          <cell r="A1" t="str">
            <v>Resultado 3: Estudios  generados, sistematizados y divulgados sobre el patrimonio cultural material e inmaterial y las expresiones de diversidad y creatividad culturales de los pueblos indígenas y afrodescendientes de la Costa Caribe</v>
          </cell>
        </row>
        <row r="4">
          <cell r="J4">
            <v>4000</v>
          </cell>
        </row>
        <row r="5">
          <cell r="J5">
            <v>6000</v>
          </cell>
        </row>
        <row r="6">
          <cell r="J6">
            <v>1000</v>
          </cell>
        </row>
        <row r="7">
          <cell r="J7">
            <v>400</v>
          </cell>
        </row>
        <row r="8">
          <cell r="J8">
            <v>400</v>
          </cell>
        </row>
        <row r="9">
          <cell r="J9">
            <v>2000</v>
          </cell>
        </row>
        <row r="10">
          <cell r="J10">
            <v>5200</v>
          </cell>
        </row>
        <row r="11">
          <cell r="J11">
            <v>1000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2">
          <cell r="J22">
            <v>1000</v>
          </cell>
        </row>
        <row r="23">
          <cell r="J23">
            <v>1750</v>
          </cell>
        </row>
        <row r="24">
          <cell r="J24">
            <v>750</v>
          </cell>
        </row>
        <row r="25">
          <cell r="J25">
            <v>250</v>
          </cell>
        </row>
        <row r="26">
          <cell r="J26">
            <v>250</v>
          </cell>
        </row>
        <row r="27">
          <cell r="J27">
            <v>750</v>
          </cell>
        </row>
        <row r="28">
          <cell r="J28">
            <v>0</v>
          </cell>
        </row>
        <row r="29">
          <cell r="J29">
            <v>250</v>
          </cell>
        </row>
        <row r="33">
          <cell r="J33">
            <v>4000</v>
          </cell>
        </row>
        <row r="34">
          <cell r="J34">
            <v>8000</v>
          </cell>
        </row>
        <row r="35">
          <cell r="J35">
            <v>0</v>
          </cell>
        </row>
        <row r="36">
          <cell r="J36">
            <v>1000</v>
          </cell>
        </row>
        <row r="37">
          <cell r="J37">
            <v>1000</v>
          </cell>
        </row>
        <row r="38">
          <cell r="J38">
            <v>2000</v>
          </cell>
        </row>
        <row r="39">
          <cell r="J39">
            <v>3000</v>
          </cell>
        </row>
        <row r="40">
          <cell r="J40">
            <v>1000</v>
          </cell>
        </row>
        <row r="42">
          <cell r="J42">
            <v>3250</v>
          </cell>
        </row>
        <row r="43">
          <cell r="J43">
            <v>48750</v>
          </cell>
        </row>
        <row r="44">
          <cell r="J44">
            <v>6500</v>
          </cell>
        </row>
        <row r="45">
          <cell r="J45">
            <v>3250</v>
          </cell>
        </row>
        <row r="46">
          <cell r="J46">
            <v>3250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</sheetData>
      <sheetData sheetId="4">
        <row r="1">
          <cell r="A1" t="str">
            <v>Resultado 4: Fortalecidas las identidades culturales de los pueblos indígenas y afrodescendientes de la Costa Caribe a través de  emprendimientos culturales y creativos. </v>
          </cell>
        </row>
        <row r="4">
          <cell r="J4">
            <v>2800</v>
          </cell>
        </row>
        <row r="5">
          <cell r="J5">
            <v>4200</v>
          </cell>
        </row>
        <row r="6">
          <cell r="J6">
            <v>700</v>
          </cell>
        </row>
        <row r="7">
          <cell r="J7">
            <v>280</v>
          </cell>
        </row>
        <row r="8">
          <cell r="J8">
            <v>280</v>
          </cell>
        </row>
        <row r="9">
          <cell r="J9">
            <v>1400</v>
          </cell>
        </row>
        <row r="10">
          <cell r="J10">
            <v>3640</v>
          </cell>
        </row>
        <row r="11">
          <cell r="J11">
            <v>700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2">
          <cell r="J22">
            <v>2500</v>
          </cell>
        </row>
        <row r="23">
          <cell r="J23">
            <v>5000</v>
          </cell>
        </row>
        <row r="24">
          <cell r="J24">
            <v>1000</v>
          </cell>
        </row>
        <row r="25">
          <cell r="J25">
            <v>500</v>
          </cell>
        </row>
        <row r="26">
          <cell r="J26">
            <v>0</v>
          </cell>
        </row>
        <row r="27">
          <cell r="J27">
            <v>2500</v>
          </cell>
        </row>
        <row r="28">
          <cell r="J28">
            <v>0</v>
          </cell>
        </row>
        <row r="29">
          <cell r="J29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40">
          <cell r="J40">
            <v>5000</v>
          </cell>
        </row>
        <row r="41">
          <cell r="J41">
            <v>5000</v>
          </cell>
        </row>
        <row r="42">
          <cell r="J42">
            <v>1500</v>
          </cell>
        </row>
        <row r="43">
          <cell r="J43">
            <v>1000</v>
          </cell>
        </row>
        <row r="44">
          <cell r="J44">
            <v>500</v>
          </cell>
        </row>
        <row r="45">
          <cell r="J45">
            <v>8000</v>
          </cell>
        </row>
        <row r="46">
          <cell r="J46">
            <v>0</v>
          </cell>
        </row>
        <row r="47">
          <cell r="J47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80">
          <cell r="J80">
            <v>4000</v>
          </cell>
        </row>
        <row r="81">
          <cell r="J81">
            <v>3500</v>
          </cell>
        </row>
        <row r="82">
          <cell r="J82">
            <v>0</v>
          </cell>
        </row>
        <row r="83">
          <cell r="J83">
            <v>1000</v>
          </cell>
        </row>
        <row r="84">
          <cell r="J84">
            <v>0</v>
          </cell>
        </row>
        <row r="85">
          <cell r="J85">
            <v>3500</v>
          </cell>
        </row>
        <row r="86">
          <cell r="J86">
            <v>0</v>
          </cell>
        </row>
        <row r="87">
          <cell r="J87">
            <v>0</v>
          </cell>
        </row>
        <row r="89">
          <cell r="J89">
            <v>4000</v>
          </cell>
        </row>
        <row r="90">
          <cell r="J90">
            <v>2500</v>
          </cell>
        </row>
        <row r="91">
          <cell r="J91">
            <v>7500</v>
          </cell>
        </row>
        <row r="92">
          <cell r="J92">
            <v>3500</v>
          </cell>
        </row>
        <row r="93">
          <cell r="J93">
            <v>500</v>
          </cell>
        </row>
        <row r="94">
          <cell r="J94">
            <v>5000</v>
          </cell>
        </row>
        <row r="95">
          <cell r="J95">
            <v>7500</v>
          </cell>
        </row>
        <row r="96">
          <cell r="J96">
            <v>0</v>
          </cell>
        </row>
        <row r="100">
          <cell r="J100">
            <v>15000</v>
          </cell>
        </row>
        <row r="101">
          <cell r="J101">
            <v>45000</v>
          </cell>
        </row>
        <row r="102">
          <cell r="J102">
            <v>0</v>
          </cell>
        </row>
        <row r="103">
          <cell r="J103">
            <v>500</v>
          </cell>
        </row>
        <row r="104">
          <cell r="J104">
            <v>500</v>
          </cell>
        </row>
        <row r="105">
          <cell r="J105">
            <v>2500</v>
          </cell>
        </row>
        <row r="106">
          <cell r="J106">
            <v>0</v>
          </cell>
        </row>
        <row r="107">
          <cell r="J107">
            <v>1000</v>
          </cell>
        </row>
      </sheetData>
      <sheetData sheetId="5">
        <row r="1">
          <cell r="A1" t="str">
            <v>Resultado 5: Potenciada la herencia cultural y natural de los pueblos indígenas y afrodescendientes de la Costa Caribe a través de un turismo cultural responsable y sostenible que contribuya al desarrollo social y a la preservación del patrimonio tangible</v>
          </cell>
        </row>
        <row r="4">
          <cell r="J4">
            <v>6000</v>
          </cell>
        </row>
        <row r="5">
          <cell r="J5">
            <v>12500</v>
          </cell>
        </row>
        <row r="6">
          <cell r="J6">
            <v>1000</v>
          </cell>
        </row>
        <row r="7">
          <cell r="J7">
            <v>2500</v>
          </cell>
        </row>
        <row r="8">
          <cell r="J8">
            <v>500</v>
          </cell>
        </row>
        <row r="9">
          <cell r="J9">
            <v>10000</v>
          </cell>
        </row>
        <row r="10">
          <cell r="J10">
            <v>0</v>
          </cell>
        </row>
        <row r="11">
          <cell r="J11">
            <v>0</v>
          </cell>
        </row>
        <row r="13">
          <cell r="J13">
            <v>3500</v>
          </cell>
        </row>
        <row r="14">
          <cell r="J14">
            <v>2500</v>
          </cell>
        </row>
        <row r="15">
          <cell r="J15">
            <v>2500</v>
          </cell>
        </row>
        <row r="16">
          <cell r="J16">
            <v>1000</v>
          </cell>
        </row>
        <row r="17">
          <cell r="J17">
            <v>500</v>
          </cell>
        </row>
        <row r="18">
          <cell r="J18">
            <v>2000</v>
          </cell>
        </row>
        <row r="19">
          <cell r="J19">
            <v>2500</v>
          </cell>
        </row>
        <row r="20">
          <cell r="J20">
            <v>0</v>
          </cell>
        </row>
        <row r="23">
          <cell r="J23">
            <v>2500</v>
          </cell>
        </row>
        <row r="24">
          <cell r="J24">
            <v>5000</v>
          </cell>
        </row>
        <row r="25">
          <cell r="J25">
            <v>2000</v>
          </cell>
        </row>
        <row r="26">
          <cell r="J26">
            <v>500</v>
          </cell>
        </row>
        <row r="27">
          <cell r="J27">
            <v>500</v>
          </cell>
        </row>
        <row r="28">
          <cell r="J28">
            <v>4000</v>
          </cell>
        </row>
        <row r="29">
          <cell r="J29">
            <v>0</v>
          </cell>
        </row>
        <row r="30">
          <cell r="J30">
            <v>500</v>
          </cell>
        </row>
        <row r="32">
          <cell r="J32">
            <v>6000</v>
          </cell>
        </row>
        <row r="33">
          <cell r="J33">
            <v>17500</v>
          </cell>
        </row>
        <row r="34">
          <cell r="J34">
            <v>2500</v>
          </cell>
        </row>
        <row r="35">
          <cell r="J35">
            <v>22500</v>
          </cell>
        </row>
        <row r="36">
          <cell r="J36">
            <v>1500</v>
          </cell>
        </row>
        <row r="37">
          <cell r="J37">
            <v>5500</v>
          </cell>
        </row>
        <row r="38">
          <cell r="J38">
            <v>1500</v>
          </cell>
        </row>
        <row r="39">
          <cell r="J39">
            <v>1000</v>
          </cell>
        </row>
        <row r="42">
          <cell r="J42">
            <v>2500</v>
          </cell>
        </row>
        <row r="43">
          <cell r="J43">
            <v>2500</v>
          </cell>
        </row>
        <row r="44">
          <cell r="J44">
            <v>1500</v>
          </cell>
        </row>
        <row r="45">
          <cell r="J45">
            <v>1500</v>
          </cell>
        </row>
        <row r="46">
          <cell r="J46">
            <v>500</v>
          </cell>
        </row>
        <row r="47">
          <cell r="J47">
            <v>2500</v>
          </cell>
        </row>
        <row r="48">
          <cell r="J48">
            <v>1000</v>
          </cell>
        </row>
        <row r="49">
          <cell r="J49">
            <v>0</v>
          </cell>
        </row>
        <row r="51">
          <cell r="J51">
            <v>5000</v>
          </cell>
        </row>
        <row r="52">
          <cell r="J52">
            <v>5000</v>
          </cell>
        </row>
        <row r="53">
          <cell r="J53">
            <v>4500</v>
          </cell>
        </row>
        <row r="54">
          <cell r="J54">
            <v>1000</v>
          </cell>
        </row>
        <row r="55">
          <cell r="J55">
            <v>0</v>
          </cell>
        </row>
        <row r="56">
          <cell r="J56">
            <v>4000</v>
          </cell>
        </row>
        <row r="57">
          <cell r="J57">
            <v>2500</v>
          </cell>
        </row>
        <row r="58">
          <cell r="J58">
            <v>0</v>
          </cell>
        </row>
        <row r="61">
          <cell r="J61">
            <v>5000</v>
          </cell>
        </row>
        <row r="62">
          <cell r="J62">
            <v>15000</v>
          </cell>
        </row>
        <row r="63">
          <cell r="J63">
            <v>1000</v>
          </cell>
        </row>
        <row r="64">
          <cell r="J64">
            <v>500</v>
          </cell>
        </row>
        <row r="65">
          <cell r="J65">
            <v>500</v>
          </cell>
        </row>
        <row r="66">
          <cell r="J66">
            <v>3000</v>
          </cell>
        </row>
        <row r="67">
          <cell r="J67">
            <v>0</v>
          </cell>
        </row>
        <row r="68">
          <cell r="J68">
            <v>0</v>
          </cell>
        </row>
        <row r="70">
          <cell r="J70">
            <v>2000</v>
          </cell>
        </row>
        <row r="71">
          <cell r="J71">
            <v>1500</v>
          </cell>
        </row>
        <row r="72">
          <cell r="J72">
            <v>1500</v>
          </cell>
        </row>
        <row r="73">
          <cell r="J73">
            <v>500</v>
          </cell>
        </row>
        <row r="74">
          <cell r="J74">
            <v>500</v>
          </cell>
        </row>
        <row r="75">
          <cell r="J75">
            <v>2500</v>
          </cell>
        </row>
        <row r="76">
          <cell r="J76">
            <v>3750</v>
          </cell>
        </row>
        <row r="77">
          <cell r="J77">
            <v>0</v>
          </cell>
        </row>
        <row r="79">
          <cell r="J79">
            <v>2000</v>
          </cell>
        </row>
        <row r="80">
          <cell r="J80">
            <v>5000</v>
          </cell>
        </row>
        <row r="81">
          <cell r="J81">
            <v>1000</v>
          </cell>
        </row>
        <row r="82">
          <cell r="J82">
            <v>500</v>
          </cell>
        </row>
        <row r="83">
          <cell r="J83">
            <v>0</v>
          </cell>
        </row>
        <row r="84">
          <cell r="J84">
            <v>1500</v>
          </cell>
        </row>
        <row r="85">
          <cell r="J85">
            <v>2500</v>
          </cell>
        </row>
        <row r="86">
          <cell r="J86">
            <v>0</v>
          </cell>
        </row>
        <row r="88">
          <cell r="J88">
            <v>2000</v>
          </cell>
        </row>
        <row r="89">
          <cell r="J89">
            <v>1500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1"/>
      <sheetName val="Resultado 2"/>
      <sheetName val="Resultado 3"/>
      <sheetName val="Resultado 4"/>
      <sheetName val="Resultado 5"/>
      <sheetName val="Resumen por Rubro"/>
    </sheetNames>
    <sheetDataSet>
      <sheetData sheetId="0">
        <row r="9">
          <cell r="C9" t="str">
            <v>1.2.1 Revitalizar y salvaguardar al menos cuatro (4) expresiones del patrimonio cultural inmaterial en peligro, como experiencias emblemáticas que nutran los procesos de capacitación, gestión y promoción cultural propios de las acciones de revitalización </v>
          </cell>
        </row>
        <row r="10">
          <cell r="C10" t="str">
            <v>1.2.2 Elaborar e implementar un programa innovador en gestión cultural para formar a 100 personas activas en la cultura como los promotores culturales, líderes de organizaciones culturales, funcionarios de la cultura, guías turísticos, entre otros.</v>
          </cell>
        </row>
        <row r="11">
          <cell r="C11" t="str">
            <v>1.2.3 Implementar, a través de iniciativas existentes, 20 programas de comunicación masiva audiovisual, realizados por niño/as y personas jóvenes, y basados en los procesos de revitalización en marcha y en investigaciones culturales existentes.</v>
          </cell>
        </row>
      </sheetData>
      <sheetData sheetId="1">
        <row r="4">
          <cell r="C4" t="str">
            <v>2.1.2 Desarrollar acciones de socialización de contenidos de convenios internacionales y legislación nacionalque fortatlezcan el derecho a la diversidad de los pueblos indígenas y afrodescendientes. </v>
          </cell>
        </row>
      </sheetData>
      <sheetData sheetId="3">
        <row r="7">
          <cell r="C7" t="str">
            <v>4.1.5 Desarrollar redes de productores artesanales y compradores para facilitar la producción y la participación en exposiciones y ferias comerciales para proporcionar nuevas oportunidades de comercialización a nivel nacional e internacional</v>
          </cell>
        </row>
        <row r="8">
          <cell r="C8" t="str">
            <v>4.1.6 Crear cuatro nuevos espacios físicos para la comercialización y promoción de los productos culturales de la Costa Caribe y el mecanismo para su funcionamiento y sostenibilidad</v>
          </cell>
        </row>
      </sheetData>
      <sheetData sheetId="4">
        <row r="5">
          <cell r="C5" t="str">
            <v>5.2.1 Definir planes de conservación y adecuación de espacios públicos y edificos de relevancia en base a estudios de la evolución histórica y arquitectónica.</v>
          </cell>
        </row>
        <row r="6">
          <cell r="C6" t="str">
            <v>5.2.2 Recuperar y poner en valor cuatro espacios públicos y edificos de relevancia histórica y cultural  a través de empresas locales y el uso de mano de obra local.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45"/>
  </sheetPr>
  <dimension ref="A1:AO722"/>
  <sheetViews>
    <sheetView tabSelected="1" zoomScale="80" zoomScaleNormal="80" workbookViewId="0" topLeftCell="A1">
      <selection activeCell="A1" sqref="A1:M1"/>
    </sheetView>
  </sheetViews>
  <sheetFormatPr defaultColWidth="11.421875" defaultRowHeight="12.75"/>
  <cols>
    <col min="1" max="1" width="17.28125" style="6" customWidth="1"/>
    <col min="2" max="2" width="20.421875" style="6" customWidth="1"/>
    <col min="3" max="3" width="46.28125" style="187" customWidth="1"/>
    <col min="4" max="7" width="6.00390625" style="6" customWidth="1"/>
    <col min="8" max="8" width="12.28125" style="6" customWidth="1"/>
    <col min="9" max="9" width="19.8515625" style="6" customWidth="1"/>
    <col min="10" max="10" width="8.421875" style="6" customWidth="1"/>
    <col min="11" max="11" width="18.421875" style="103" customWidth="1"/>
    <col min="12" max="12" width="13.421875" style="6" bestFit="1" customWidth="1"/>
    <col min="13" max="13" width="18.00390625" style="6" customWidth="1"/>
    <col min="14" max="14" width="11.421875" style="77" customWidth="1"/>
    <col min="15" max="15" width="14.57421875" style="77" bestFit="1" customWidth="1"/>
    <col min="16" max="16384" width="11.421875" style="77" customWidth="1"/>
  </cols>
  <sheetData>
    <row r="1" spans="1:41" s="69" customFormat="1" ht="18.75" thickBot="1">
      <c r="A1" s="611" t="s">
        <v>291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</row>
    <row r="2" spans="1:41" s="106" customFormat="1" ht="17.25" customHeight="1" thickBot="1">
      <c r="A2" s="556" t="s">
        <v>143</v>
      </c>
      <c r="B2" s="556" t="s">
        <v>144</v>
      </c>
      <c r="C2" s="595" t="s">
        <v>145</v>
      </c>
      <c r="D2" s="556" t="s">
        <v>146</v>
      </c>
      <c r="E2" s="556"/>
      <c r="F2" s="556"/>
      <c r="G2" s="556"/>
      <c r="H2" s="556" t="s">
        <v>86</v>
      </c>
      <c r="I2" s="557" t="s">
        <v>147</v>
      </c>
      <c r="J2" s="558" t="s">
        <v>148</v>
      </c>
      <c r="K2" s="559"/>
      <c r="L2" s="559"/>
      <c r="M2" s="560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s="106" customFormat="1" ht="15.75" customHeight="1" thickBot="1">
      <c r="A3" s="556"/>
      <c r="B3" s="556"/>
      <c r="C3" s="595"/>
      <c r="D3" s="556"/>
      <c r="E3" s="556"/>
      <c r="F3" s="556"/>
      <c r="G3" s="556"/>
      <c r="H3" s="556"/>
      <c r="I3" s="557"/>
      <c r="J3" s="561"/>
      <c r="K3" s="562"/>
      <c r="L3" s="562"/>
      <c r="M3" s="563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1:41" s="106" customFormat="1" ht="45" customHeight="1" thickBot="1">
      <c r="A4" s="556"/>
      <c r="B4" s="556"/>
      <c r="C4" s="595"/>
      <c r="D4" s="97" t="s">
        <v>149</v>
      </c>
      <c r="E4" s="97" t="s">
        <v>150</v>
      </c>
      <c r="F4" s="97" t="s">
        <v>151</v>
      </c>
      <c r="G4" s="97" t="s">
        <v>152</v>
      </c>
      <c r="H4" s="556"/>
      <c r="I4" s="557"/>
      <c r="J4" s="98" t="s">
        <v>153</v>
      </c>
      <c r="K4" s="564" t="s">
        <v>154</v>
      </c>
      <c r="L4" s="565"/>
      <c r="M4" s="98" t="s">
        <v>155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13" ht="15.75" customHeight="1" thickBot="1">
      <c r="A5" s="604" t="str">
        <f>'Resultado 1'!A1:N1</f>
        <v>Resultado 1: Fortalecidas las capacidades de revitalización, gestión, producción y administración cultural de los pueblos indígenas y afrodescendientes de la Costa Caribe Nicaragüense: Miskito, Garífuna, Creole, Ulwa, Mayangna y Rama (en adelante llamadas POBLACIONES PARTICIPANTES)</v>
      </c>
      <c r="B5" s="531" t="s">
        <v>183</v>
      </c>
      <c r="C5" s="535" t="s">
        <v>220</v>
      </c>
      <c r="D5" s="541" t="s">
        <v>139</v>
      </c>
      <c r="E5" s="523"/>
      <c r="F5" s="523"/>
      <c r="G5" s="532"/>
      <c r="H5" s="520" t="s">
        <v>57</v>
      </c>
      <c r="I5" s="523" t="str">
        <f>+'[1]Resultado 1'!$F$7</f>
        <v>GRAAN, GRAAS (Secretarías de Cultura), INC</v>
      </c>
      <c r="J5" s="526" t="s">
        <v>161</v>
      </c>
      <c r="K5" s="145" t="s">
        <v>40</v>
      </c>
      <c r="L5" s="111">
        <f>SUM('Resultado 1'!K4)</f>
        <v>8000</v>
      </c>
      <c r="M5" s="517">
        <f>+SUM(L5:L12)</f>
        <v>40000</v>
      </c>
    </row>
    <row r="6" spans="1:13" ht="15.75" customHeight="1" thickBot="1">
      <c r="A6" s="605"/>
      <c r="B6" s="531"/>
      <c r="C6" s="536"/>
      <c r="D6" s="542"/>
      <c r="E6" s="524"/>
      <c r="F6" s="524"/>
      <c r="G6" s="533"/>
      <c r="H6" s="521"/>
      <c r="I6" s="524"/>
      <c r="J6" s="527"/>
      <c r="K6" s="146" t="s">
        <v>41</v>
      </c>
      <c r="L6" s="112">
        <f>SUM('Resultado 1'!K5)</f>
        <v>12000</v>
      </c>
      <c r="M6" s="518"/>
    </row>
    <row r="7" spans="1:13" ht="15.75" customHeight="1" thickBot="1">
      <c r="A7" s="605"/>
      <c r="B7" s="531"/>
      <c r="C7" s="536"/>
      <c r="D7" s="542"/>
      <c r="E7" s="524"/>
      <c r="F7" s="524"/>
      <c r="G7" s="533"/>
      <c r="H7" s="521"/>
      <c r="I7" s="524"/>
      <c r="J7" s="527"/>
      <c r="K7" s="146" t="s">
        <v>42</v>
      </c>
      <c r="L7" s="112">
        <f>SUM('Resultado 1'!K6)</f>
        <v>2000</v>
      </c>
      <c r="M7" s="518"/>
    </row>
    <row r="8" spans="1:13" ht="15.75" customHeight="1" thickBot="1">
      <c r="A8" s="605"/>
      <c r="B8" s="531"/>
      <c r="C8" s="536"/>
      <c r="D8" s="542"/>
      <c r="E8" s="524"/>
      <c r="F8" s="524"/>
      <c r="G8" s="533"/>
      <c r="H8" s="521"/>
      <c r="I8" s="524"/>
      <c r="J8" s="527"/>
      <c r="K8" s="146" t="s">
        <v>43</v>
      </c>
      <c r="L8" s="112">
        <f>SUM('Resultado 1'!K7)</f>
        <v>800</v>
      </c>
      <c r="M8" s="518"/>
    </row>
    <row r="9" spans="1:13" ht="15.75" customHeight="1" thickBot="1">
      <c r="A9" s="605"/>
      <c r="B9" s="531"/>
      <c r="C9" s="536"/>
      <c r="D9" s="542"/>
      <c r="E9" s="524"/>
      <c r="F9" s="524"/>
      <c r="G9" s="533"/>
      <c r="H9" s="521"/>
      <c r="I9" s="524"/>
      <c r="J9" s="527"/>
      <c r="K9" s="146" t="s">
        <v>84</v>
      </c>
      <c r="L9" s="112">
        <f>SUM('Resultado 1'!K8)</f>
        <v>800</v>
      </c>
      <c r="M9" s="518"/>
    </row>
    <row r="10" spans="1:13" ht="15.75" customHeight="1" thickBot="1">
      <c r="A10" s="605"/>
      <c r="B10" s="531"/>
      <c r="C10" s="536"/>
      <c r="D10" s="542"/>
      <c r="E10" s="524"/>
      <c r="F10" s="524"/>
      <c r="G10" s="533"/>
      <c r="H10" s="521"/>
      <c r="I10" s="524"/>
      <c r="J10" s="527"/>
      <c r="K10" s="146" t="s">
        <v>44</v>
      </c>
      <c r="L10" s="112">
        <f>SUM('Resultado 1'!K9)</f>
        <v>4000</v>
      </c>
      <c r="M10" s="518"/>
    </row>
    <row r="11" spans="1:13" ht="15.75" customHeight="1" thickBot="1">
      <c r="A11" s="605"/>
      <c r="B11" s="531"/>
      <c r="C11" s="536"/>
      <c r="D11" s="542"/>
      <c r="E11" s="524"/>
      <c r="F11" s="524"/>
      <c r="G11" s="533"/>
      <c r="H11" s="521"/>
      <c r="I11" s="524"/>
      <c r="J11" s="527"/>
      <c r="K11" s="146" t="s">
        <v>79</v>
      </c>
      <c r="L11" s="112">
        <f>SUM('Resultado 1'!K10)</f>
        <v>10400</v>
      </c>
      <c r="M11" s="518"/>
    </row>
    <row r="12" spans="1:13" ht="15.75" customHeight="1" thickBot="1">
      <c r="A12" s="605"/>
      <c r="B12" s="531"/>
      <c r="C12" s="537"/>
      <c r="D12" s="543"/>
      <c r="E12" s="525"/>
      <c r="F12" s="525"/>
      <c r="G12" s="534"/>
      <c r="H12" s="522"/>
      <c r="I12" s="525"/>
      <c r="J12" s="528"/>
      <c r="K12" s="147" t="s">
        <v>77</v>
      </c>
      <c r="L12" s="188">
        <f>SUM('Resultado 1'!K11)</f>
        <v>2000</v>
      </c>
      <c r="M12" s="519"/>
    </row>
    <row r="13" spans="1:13" ht="15" customHeight="1" thickBot="1">
      <c r="A13" s="605"/>
      <c r="B13" s="531"/>
      <c r="C13" s="535" t="s">
        <v>3</v>
      </c>
      <c r="D13" s="532"/>
      <c r="E13" s="523" t="s">
        <v>139</v>
      </c>
      <c r="F13" s="523" t="s">
        <v>139</v>
      </c>
      <c r="G13" s="532" t="s">
        <v>139</v>
      </c>
      <c r="H13" s="520" t="s">
        <v>57</v>
      </c>
      <c r="I13" s="523" t="str">
        <f>+'Resultado 1'!H13:H20</f>
        <v>GRAAN, GRAAS (Secretarías de Cultura), INC</v>
      </c>
      <c r="J13" s="526" t="s">
        <v>161</v>
      </c>
      <c r="K13" s="145" t="s">
        <v>40</v>
      </c>
      <c r="L13" s="111">
        <f>SUM('Resultado 1'!K13)</f>
        <v>54000</v>
      </c>
      <c r="M13" s="517">
        <f>+SUM(L13:L20)</f>
        <v>270000</v>
      </c>
    </row>
    <row r="14" spans="1:13" ht="15" customHeight="1" thickBot="1">
      <c r="A14" s="605"/>
      <c r="B14" s="531"/>
      <c r="C14" s="536"/>
      <c r="D14" s="533"/>
      <c r="E14" s="524"/>
      <c r="F14" s="524"/>
      <c r="G14" s="533"/>
      <c r="H14" s="521"/>
      <c r="I14" s="524"/>
      <c r="J14" s="527"/>
      <c r="K14" s="146" t="s">
        <v>41</v>
      </c>
      <c r="L14" s="112">
        <f>SUM('Resultado 1'!K14)</f>
        <v>81000</v>
      </c>
      <c r="M14" s="518"/>
    </row>
    <row r="15" spans="1:13" ht="15" customHeight="1" thickBot="1">
      <c r="A15" s="605"/>
      <c r="B15" s="531"/>
      <c r="C15" s="536"/>
      <c r="D15" s="533"/>
      <c r="E15" s="524"/>
      <c r="F15" s="524"/>
      <c r="G15" s="533"/>
      <c r="H15" s="521"/>
      <c r="I15" s="524"/>
      <c r="J15" s="527"/>
      <c r="K15" s="146" t="s">
        <v>42</v>
      </c>
      <c r="L15" s="112">
        <f>SUM('Resultado 1'!K15)</f>
        <v>13500</v>
      </c>
      <c r="M15" s="518"/>
    </row>
    <row r="16" spans="1:13" ht="15" customHeight="1" thickBot="1">
      <c r="A16" s="605"/>
      <c r="B16" s="531"/>
      <c r="C16" s="536"/>
      <c r="D16" s="533"/>
      <c r="E16" s="524"/>
      <c r="F16" s="524"/>
      <c r="G16" s="533"/>
      <c r="H16" s="521"/>
      <c r="I16" s="524"/>
      <c r="J16" s="527"/>
      <c r="K16" s="146" t="s">
        <v>43</v>
      </c>
      <c r="L16" s="112">
        <f>SUM('Resultado 1'!K16)</f>
        <v>5400</v>
      </c>
      <c r="M16" s="518"/>
    </row>
    <row r="17" spans="1:13" ht="15" customHeight="1" thickBot="1">
      <c r="A17" s="605"/>
      <c r="B17" s="531"/>
      <c r="C17" s="536"/>
      <c r="D17" s="533"/>
      <c r="E17" s="524"/>
      <c r="F17" s="524"/>
      <c r="G17" s="533"/>
      <c r="H17" s="521"/>
      <c r="I17" s="524"/>
      <c r="J17" s="527"/>
      <c r="K17" s="146" t="s">
        <v>84</v>
      </c>
      <c r="L17" s="112">
        <f>SUM('Resultado 1'!K17)</f>
        <v>5400</v>
      </c>
      <c r="M17" s="518"/>
    </row>
    <row r="18" spans="1:13" ht="15" customHeight="1" thickBot="1">
      <c r="A18" s="605"/>
      <c r="B18" s="531"/>
      <c r="C18" s="536"/>
      <c r="D18" s="533"/>
      <c r="E18" s="524"/>
      <c r="F18" s="524"/>
      <c r="G18" s="533"/>
      <c r="H18" s="521"/>
      <c r="I18" s="524"/>
      <c r="J18" s="527"/>
      <c r="K18" s="146" t="s">
        <v>44</v>
      </c>
      <c r="L18" s="112">
        <f>SUM('Resultado 1'!K18)</f>
        <v>40500</v>
      </c>
      <c r="M18" s="518"/>
    </row>
    <row r="19" spans="1:13" ht="15" customHeight="1" thickBot="1">
      <c r="A19" s="605"/>
      <c r="B19" s="531"/>
      <c r="C19" s="536"/>
      <c r="D19" s="533"/>
      <c r="E19" s="524"/>
      <c r="F19" s="524"/>
      <c r="G19" s="533"/>
      <c r="H19" s="521"/>
      <c r="I19" s="524"/>
      <c r="J19" s="527"/>
      <c r="K19" s="146" t="s">
        <v>79</v>
      </c>
      <c r="L19" s="112">
        <f>SUM('Resultado 1'!K19)</f>
        <v>56700</v>
      </c>
      <c r="M19" s="518"/>
    </row>
    <row r="20" spans="1:13" ht="15.75" customHeight="1" thickBot="1">
      <c r="A20" s="605"/>
      <c r="B20" s="531"/>
      <c r="C20" s="537"/>
      <c r="D20" s="534"/>
      <c r="E20" s="525"/>
      <c r="F20" s="525"/>
      <c r="G20" s="534"/>
      <c r="H20" s="522"/>
      <c r="I20" s="525"/>
      <c r="J20" s="528"/>
      <c r="K20" s="147" t="s">
        <v>77</v>
      </c>
      <c r="L20" s="188">
        <f>SUM('Resultado 1'!K20)</f>
        <v>13500</v>
      </c>
      <c r="M20" s="519"/>
    </row>
    <row r="21" spans="1:13" ht="26.25" customHeight="1" thickBot="1">
      <c r="A21" s="605"/>
      <c r="B21" s="531" t="s">
        <v>184</v>
      </c>
      <c r="C21" s="535" t="str">
        <f>+'[1]Resultado 1'!$C$9</f>
        <v>1.2.1 Revitalizar y salvaguardar al menos cuatro (4) expresiones del patrimonio cultural inmaterial en peligro, como experiencias emblemáticas que nutran los procesos de capacitación, gestión y promoción cultural propios de las acciones de revitalización </v>
      </c>
      <c r="D21" s="532"/>
      <c r="E21" s="523" t="s">
        <v>139</v>
      </c>
      <c r="F21" s="523" t="s">
        <v>139</v>
      </c>
      <c r="G21" s="532" t="s">
        <v>139</v>
      </c>
      <c r="H21" s="520" t="s">
        <v>57</v>
      </c>
      <c r="I21" s="523" t="str">
        <f>+'[1]Resultado 1'!$F$9</f>
        <v>GRAAN, GRAAS (Secretarías de Cultura), INC</v>
      </c>
      <c r="J21" s="526" t="s">
        <v>161</v>
      </c>
      <c r="K21" s="145" t="s">
        <v>40</v>
      </c>
      <c r="L21" s="111">
        <f>SUM('Resultado 1'!K24)</f>
        <v>40000</v>
      </c>
      <c r="M21" s="517">
        <f>+SUM(L21:L28)</f>
        <v>200000</v>
      </c>
    </row>
    <row r="22" spans="1:13" ht="15" customHeight="1" thickBot="1">
      <c r="A22" s="605"/>
      <c r="B22" s="531"/>
      <c r="C22" s="536"/>
      <c r="D22" s="533"/>
      <c r="E22" s="524"/>
      <c r="F22" s="524"/>
      <c r="G22" s="533"/>
      <c r="H22" s="521"/>
      <c r="I22" s="524"/>
      <c r="J22" s="527"/>
      <c r="K22" s="146" t="s">
        <v>41</v>
      </c>
      <c r="L22" s="112">
        <f>SUM('Resultado 1'!K25)</f>
        <v>60000</v>
      </c>
      <c r="M22" s="518"/>
    </row>
    <row r="23" spans="1:13" ht="15" customHeight="1" thickBot="1">
      <c r="A23" s="605"/>
      <c r="B23" s="531"/>
      <c r="C23" s="536"/>
      <c r="D23" s="533"/>
      <c r="E23" s="524"/>
      <c r="F23" s="524"/>
      <c r="G23" s="533"/>
      <c r="H23" s="521"/>
      <c r="I23" s="524"/>
      <c r="J23" s="527"/>
      <c r="K23" s="146" t="s">
        <v>42</v>
      </c>
      <c r="L23" s="112">
        <f>SUM('Resultado 1'!K26)</f>
        <v>20000</v>
      </c>
      <c r="M23" s="518"/>
    </row>
    <row r="24" spans="1:13" ht="17.25" customHeight="1" thickBot="1">
      <c r="A24" s="605"/>
      <c r="B24" s="531"/>
      <c r="C24" s="536"/>
      <c r="D24" s="533"/>
      <c r="E24" s="524"/>
      <c r="F24" s="524"/>
      <c r="G24" s="533"/>
      <c r="H24" s="521"/>
      <c r="I24" s="524"/>
      <c r="J24" s="527"/>
      <c r="K24" s="146" t="s">
        <v>43</v>
      </c>
      <c r="L24" s="112">
        <f>SUM('Resultado 1'!K27)</f>
        <v>4000</v>
      </c>
      <c r="M24" s="518"/>
    </row>
    <row r="25" spans="1:13" ht="15" customHeight="1" thickBot="1">
      <c r="A25" s="605"/>
      <c r="B25" s="531"/>
      <c r="C25" s="536"/>
      <c r="D25" s="533"/>
      <c r="E25" s="524"/>
      <c r="F25" s="524"/>
      <c r="G25" s="533"/>
      <c r="H25" s="521"/>
      <c r="I25" s="524"/>
      <c r="J25" s="527"/>
      <c r="K25" s="146" t="s">
        <v>84</v>
      </c>
      <c r="L25" s="112">
        <f>SUM('Resultado 1'!K28)</f>
        <v>4000</v>
      </c>
      <c r="M25" s="518"/>
    </row>
    <row r="26" spans="1:13" ht="15" customHeight="1" thickBot="1">
      <c r="A26" s="605"/>
      <c r="B26" s="531"/>
      <c r="C26" s="536"/>
      <c r="D26" s="533"/>
      <c r="E26" s="524"/>
      <c r="F26" s="524"/>
      <c r="G26" s="533"/>
      <c r="H26" s="521"/>
      <c r="I26" s="524"/>
      <c r="J26" s="527"/>
      <c r="K26" s="146" t="s">
        <v>44</v>
      </c>
      <c r="L26" s="112">
        <f>SUM('Resultado 1'!K29)</f>
        <v>30000</v>
      </c>
      <c r="M26" s="518"/>
    </row>
    <row r="27" spans="1:13" ht="15" customHeight="1" thickBot="1">
      <c r="A27" s="605"/>
      <c r="B27" s="531"/>
      <c r="C27" s="536"/>
      <c r="D27" s="533"/>
      <c r="E27" s="524"/>
      <c r="F27" s="524"/>
      <c r="G27" s="533"/>
      <c r="H27" s="521"/>
      <c r="I27" s="524"/>
      <c r="J27" s="527"/>
      <c r="K27" s="146" t="s">
        <v>79</v>
      </c>
      <c r="L27" s="112">
        <f>SUM('Resultado 1'!K30)</f>
        <v>32000</v>
      </c>
      <c r="M27" s="518"/>
    </row>
    <row r="28" spans="1:13" ht="15.75" customHeight="1" thickBot="1">
      <c r="A28" s="605"/>
      <c r="B28" s="531"/>
      <c r="C28" s="537"/>
      <c r="D28" s="534"/>
      <c r="E28" s="525"/>
      <c r="F28" s="525"/>
      <c r="G28" s="534"/>
      <c r="H28" s="522"/>
      <c r="I28" s="525"/>
      <c r="J28" s="528"/>
      <c r="K28" s="147" t="s">
        <v>77</v>
      </c>
      <c r="L28" s="188">
        <f>SUM('Resultado 1'!K31)</f>
        <v>10000</v>
      </c>
      <c r="M28" s="519"/>
    </row>
    <row r="29" spans="1:13" ht="15" customHeight="1" thickBot="1">
      <c r="A29" s="605"/>
      <c r="B29" s="531"/>
      <c r="C29" s="535" t="str">
        <f>+'[1]Resultado 1'!$C$10</f>
        <v>1.2.2 Elaborar e implementar un programa innovador en gestión cultural para formar a 100 personas activas en la cultura como los promotores culturales, líderes de organizaciones culturales, funcionarios de la cultura, guías turísticos, entre otros.</v>
      </c>
      <c r="D29" s="586" t="s">
        <v>139</v>
      </c>
      <c r="E29" s="523" t="s">
        <v>139</v>
      </c>
      <c r="F29" s="523" t="s">
        <v>139</v>
      </c>
      <c r="G29" s="532" t="s">
        <v>139</v>
      </c>
      <c r="H29" s="520" t="s">
        <v>57</v>
      </c>
      <c r="I29" s="523" t="str">
        <f>+'[1]Resultado 1'!$F$10</f>
        <v>SEAR, INC, MINED                </v>
      </c>
      <c r="J29" s="526" t="s">
        <v>161</v>
      </c>
      <c r="K29" s="145" t="s">
        <v>40</v>
      </c>
      <c r="L29" s="111">
        <f>SUM('Resultado 1'!K33)</f>
        <v>14000</v>
      </c>
      <c r="M29" s="517">
        <f>+SUM(L29:L36)</f>
        <v>70000</v>
      </c>
    </row>
    <row r="30" spans="1:13" ht="15" customHeight="1" thickBot="1">
      <c r="A30" s="605"/>
      <c r="B30" s="531"/>
      <c r="C30" s="536"/>
      <c r="D30" s="587"/>
      <c r="E30" s="524"/>
      <c r="F30" s="524"/>
      <c r="G30" s="533"/>
      <c r="H30" s="521"/>
      <c r="I30" s="524"/>
      <c r="J30" s="527"/>
      <c r="K30" s="146" t="s">
        <v>41</v>
      </c>
      <c r="L30" s="112">
        <f>SUM('Resultado 1'!K34)</f>
        <v>31500</v>
      </c>
      <c r="M30" s="518"/>
    </row>
    <row r="31" spans="1:13" ht="15" customHeight="1" thickBot="1">
      <c r="A31" s="605"/>
      <c r="B31" s="531"/>
      <c r="C31" s="536"/>
      <c r="D31" s="587"/>
      <c r="E31" s="524"/>
      <c r="F31" s="524"/>
      <c r="G31" s="533"/>
      <c r="H31" s="521"/>
      <c r="I31" s="524"/>
      <c r="J31" s="527"/>
      <c r="K31" s="146" t="s">
        <v>42</v>
      </c>
      <c r="L31" s="112">
        <f>SUM('Resultado 1'!K35)</f>
        <v>7000</v>
      </c>
      <c r="M31" s="518"/>
    </row>
    <row r="32" spans="1:13" ht="15" customHeight="1" thickBot="1">
      <c r="A32" s="605"/>
      <c r="B32" s="531"/>
      <c r="C32" s="536"/>
      <c r="D32" s="587"/>
      <c r="E32" s="524"/>
      <c r="F32" s="524"/>
      <c r="G32" s="533"/>
      <c r="H32" s="521"/>
      <c r="I32" s="524"/>
      <c r="J32" s="527"/>
      <c r="K32" s="146" t="s">
        <v>43</v>
      </c>
      <c r="L32" s="112">
        <f>SUM('Resultado 1'!K36)</f>
        <v>3500</v>
      </c>
      <c r="M32" s="518"/>
    </row>
    <row r="33" spans="1:13" ht="15" customHeight="1" thickBot="1">
      <c r="A33" s="605"/>
      <c r="B33" s="531"/>
      <c r="C33" s="536"/>
      <c r="D33" s="587"/>
      <c r="E33" s="524"/>
      <c r="F33" s="524"/>
      <c r="G33" s="533"/>
      <c r="H33" s="521"/>
      <c r="I33" s="524"/>
      <c r="J33" s="527"/>
      <c r="K33" s="146" t="s">
        <v>84</v>
      </c>
      <c r="L33" s="112">
        <f>SUM('Resultado 1'!K37)</f>
        <v>3500</v>
      </c>
      <c r="M33" s="518"/>
    </row>
    <row r="34" spans="1:13" ht="15" customHeight="1" thickBot="1">
      <c r="A34" s="605"/>
      <c r="B34" s="531"/>
      <c r="C34" s="536"/>
      <c r="D34" s="587"/>
      <c r="E34" s="524"/>
      <c r="F34" s="524"/>
      <c r="G34" s="533"/>
      <c r="H34" s="521"/>
      <c r="I34" s="524"/>
      <c r="J34" s="527"/>
      <c r="K34" s="146" t="s">
        <v>44</v>
      </c>
      <c r="L34" s="112">
        <f>SUM('Resultado 1'!K38)</f>
        <v>7000</v>
      </c>
      <c r="M34" s="518"/>
    </row>
    <row r="35" spans="1:13" ht="15" customHeight="1" thickBot="1">
      <c r="A35" s="605"/>
      <c r="B35" s="531"/>
      <c r="C35" s="536"/>
      <c r="D35" s="587"/>
      <c r="E35" s="524"/>
      <c r="F35" s="524"/>
      <c r="G35" s="533"/>
      <c r="H35" s="521"/>
      <c r="I35" s="524"/>
      <c r="J35" s="527"/>
      <c r="K35" s="146" t="s">
        <v>79</v>
      </c>
      <c r="L35" s="112">
        <v>0</v>
      </c>
      <c r="M35" s="518"/>
    </row>
    <row r="36" spans="1:13" ht="20.25" customHeight="1" thickBot="1">
      <c r="A36" s="605"/>
      <c r="B36" s="531"/>
      <c r="C36" s="537"/>
      <c r="D36" s="588"/>
      <c r="E36" s="525"/>
      <c r="F36" s="525"/>
      <c r="G36" s="534"/>
      <c r="H36" s="522"/>
      <c r="I36" s="525"/>
      <c r="J36" s="528"/>
      <c r="K36" s="147" t="s">
        <v>77</v>
      </c>
      <c r="L36" s="188">
        <f>SUM('Resultado 1'!K40)</f>
        <v>3500</v>
      </c>
      <c r="M36" s="519"/>
    </row>
    <row r="37" spans="1:13" ht="19.5" customHeight="1" thickBot="1">
      <c r="A37" s="605"/>
      <c r="B37" s="531"/>
      <c r="C37" s="535" t="str">
        <f>+'[1]Resultado 1'!$C$11</f>
        <v>1.2.3 Implementar, a través de iniciativas existentes, 20 programas de comunicación masiva audiovisual, realizados por niño/as y personas jóvenes, y basados en los procesos de revitalización en marcha y en investigaciones culturales existentes.</v>
      </c>
      <c r="D37" s="532"/>
      <c r="E37" s="523"/>
      <c r="F37" s="523" t="s">
        <v>139</v>
      </c>
      <c r="G37" s="532" t="s">
        <v>139</v>
      </c>
      <c r="H37" s="520" t="s">
        <v>55</v>
      </c>
      <c r="I37" s="523" t="str">
        <f>+'[1]Resultado 1'!$F$11</f>
        <v>GRAAN, GRAAS (Secretarías de Cultura), INC</v>
      </c>
      <c r="J37" s="526" t="s">
        <v>161</v>
      </c>
      <c r="K37" s="145" t="s">
        <v>40</v>
      </c>
      <c r="L37" s="111">
        <f>SUM('Resultado 1'!K42)</f>
        <v>8000</v>
      </c>
      <c r="M37" s="517">
        <f>+SUM(L37:L44)</f>
        <v>54000</v>
      </c>
    </row>
    <row r="38" spans="1:13" ht="15" customHeight="1" thickBot="1">
      <c r="A38" s="605"/>
      <c r="B38" s="531"/>
      <c r="C38" s="536"/>
      <c r="D38" s="533"/>
      <c r="E38" s="524"/>
      <c r="F38" s="524"/>
      <c r="G38" s="533"/>
      <c r="H38" s="521"/>
      <c r="I38" s="524"/>
      <c r="J38" s="527"/>
      <c r="K38" s="146" t="s">
        <v>41</v>
      </c>
      <c r="L38" s="112">
        <f>SUM('Resultado 1'!K43)</f>
        <v>15000</v>
      </c>
      <c r="M38" s="518"/>
    </row>
    <row r="39" spans="1:13" ht="15" customHeight="1" thickBot="1">
      <c r="A39" s="605"/>
      <c r="B39" s="531"/>
      <c r="C39" s="536"/>
      <c r="D39" s="533"/>
      <c r="E39" s="524"/>
      <c r="F39" s="524"/>
      <c r="G39" s="533"/>
      <c r="H39" s="521"/>
      <c r="I39" s="524"/>
      <c r="J39" s="527"/>
      <c r="K39" s="146" t="s">
        <v>42</v>
      </c>
      <c r="L39" s="112">
        <f>SUM('Resultado 1'!K44)</f>
        <v>10000</v>
      </c>
      <c r="M39" s="518"/>
    </row>
    <row r="40" spans="1:13" ht="15" customHeight="1" thickBot="1">
      <c r="A40" s="605"/>
      <c r="B40" s="531"/>
      <c r="C40" s="536"/>
      <c r="D40" s="533"/>
      <c r="E40" s="524"/>
      <c r="F40" s="524"/>
      <c r="G40" s="533"/>
      <c r="H40" s="521"/>
      <c r="I40" s="524"/>
      <c r="J40" s="527"/>
      <c r="K40" s="146" t="s">
        <v>43</v>
      </c>
      <c r="L40" s="112">
        <f>SUM('Resultado 1'!K45)</f>
        <v>5000</v>
      </c>
      <c r="M40" s="518"/>
    </row>
    <row r="41" spans="1:13" ht="15" customHeight="1" thickBot="1">
      <c r="A41" s="605"/>
      <c r="B41" s="531"/>
      <c r="C41" s="536"/>
      <c r="D41" s="533"/>
      <c r="E41" s="524"/>
      <c r="F41" s="524"/>
      <c r="G41" s="533"/>
      <c r="H41" s="521"/>
      <c r="I41" s="524"/>
      <c r="J41" s="527"/>
      <c r="K41" s="146" t="s">
        <v>84</v>
      </c>
      <c r="L41" s="112">
        <f>SUM('Resultado 1'!K46)</f>
        <v>0</v>
      </c>
      <c r="M41" s="518"/>
    </row>
    <row r="42" spans="1:13" ht="15" customHeight="1" thickBot="1">
      <c r="A42" s="605"/>
      <c r="B42" s="531"/>
      <c r="C42" s="536"/>
      <c r="D42" s="533"/>
      <c r="E42" s="524"/>
      <c r="F42" s="524"/>
      <c r="G42" s="533"/>
      <c r="H42" s="521"/>
      <c r="I42" s="524"/>
      <c r="J42" s="527"/>
      <c r="K42" s="146" t="s">
        <v>44</v>
      </c>
      <c r="L42" s="112">
        <f>SUM('Resultado 1'!K47)</f>
        <v>6000</v>
      </c>
      <c r="M42" s="518"/>
    </row>
    <row r="43" spans="1:13" ht="15" customHeight="1" thickBot="1">
      <c r="A43" s="605"/>
      <c r="B43" s="531"/>
      <c r="C43" s="536"/>
      <c r="D43" s="533"/>
      <c r="E43" s="524"/>
      <c r="F43" s="524"/>
      <c r="G43" s="533"/>
      <c r="H43" s="521"/>
      <c r="I43" s="524"/>
      <c r="J43" s="527"/>
      <c r="K43" s="146" t="s">
        <v>79</v>
      </c>
      <c r="L43" s="112">
        <f>SUM('Resultado 1'!K48)</f>
        <v>10000</v>
      </c>
      <c r="M43" s="518"/>
    </row>
    <row r="44" spans="1:13" ht="15.75" customHeight="1" thickBot="1">
      <c r="A44" s="605"/>
      <c r="B44" s="531"/>
      <c r="C44" s="537"/>
      <c r="D44" s="534"/>
      <c r="E44" s="525"/>
      <c r="F44" s="525"/>
      <c r="G44" s="534"/>
      <c r="H44" s="522"/>
      <c r="I44" s="525"/>
      <c r="J44" s="528"/>
      <c r="K44" s="147" t="s">
        <v>77</v>
      </c>
      <c r="L44" s="188">
        <f>SUM('Resultado 1'!K49)</f>
        <v>0</v>
      </c>
      <c r="M44" s="519"/>
    </row>
    <row r="45" spans="1:13" ht="16.5" customHeight="1" thickBot="1">
      <c r="A45" s="605"/>
      <c r="B45" s="531"/>
      <c r="C45" s="535" t="s">
        <v>5</v>
      </c>
      <c r="D45" s="532"/>
      <c r="E45" s="523" t="s">
        <v>139</v>
      </c>
      <c r="F45" s="523" t="s">
        <v>139</v>
      </c>
      <c r="G45" s="532" t="s">
        <v>139</v>
      </c>
      <c r="H45" s="520" t="s">
        <v>58</v>
      </c>
      <c r="I45" s="523" t="str">
        <f>+'[1]Resultado 1'!$F$12</f>
        <v>GRAAN, GRAAS (Secretarías de Cultura), INC</v>
      </c>
      <c r="J45" s="526" t="s">
        <v>161</v>
      </c>
      <c r="K45" s="145" t="s">
        <v>40</v>
      </c>
      <c r="L45" s="111">
        <f>SUM('Resultado 1'!K51)</f>
        <v>5000</v>
      </c>
      <c r="M45" s="517">
        <f>+SUM(L45:L52)</f>
        <v>16000</v>
      </c>
    </row>
    <row r="46" spans="1:13" ht="16.5" customHeight="1" thickBot="1">
      <c r="A46" s="605"/>
      <c r="B46" s="531"/>
      <c r="C46" s="536"/>
      <c r="D46" s="533"/>
      <c r="E46" s="524"/>
      <c r="F46" s="524"/>
      <c r="G46" s="533"/>
      <c r="H46" s="521"/>
      <c r="I46" s="524"/>
      <c r="J46" s="527"/>
      <c r="K46" s="146" t="s">
        <v>41</v>
      </c>
      <c r="L46" s="112">
        <f>SUM('Resultado 1'!K52)</f>
        <v>7000</v>
      </c>
      <c r="M46" s="518"/>
    </row>
    <row r="47" spans="1:13" ht="16.5" customHeight="1" thickBot="1">
      <c r="A47" s="605"/>
      <c r="B47" s="531"/>
      <c r="C47" s="536"/>
      <c r="D47" s="533"/>
      <c r="E47" s="524"/>
      <c r="F47" s="524"/>
      <c r="G47" s="533"/>
      <c r="H47" s="521"/>
      <c r="I47" s="524"/>
      <c r="J47" s="527"/>
      <c r="K47" s="146" t="s">
        <v>42</v>
      </c>
      <c r="L47" s="112">
        <f>SUM('Resultado 1'!K53)</f>
        <v>0</v>
      </c>
      <c r="M47" s="518"/>
    </row>
    <row r="48" spans="1:13" ht="16.5" customHeight="1" thickBot="1">
      <c r="A48" s="605"/>
      <c r="B48" s="531"/>
      <c r="C48" s="536"/>
      <c r="D48" s="533"/>
      <c r="E48" s="524"/>
      <c r="F48" s="524"/>
      <c r="G48" s="533"/>
      <c r="H48" s="521"/>
      <c r="I48" s="524"/>
      <c r="J48" s="527"/>
      <c r="K48" s="146" t="s">
        <v>43</v>
      </c>
      <c r="L48" s="112">
        <f>SUM('Resultado 1'!K54)</f>
        <v>1000</v>
      </c>
      <c r="M48" s="518"/>
    </row>
    <row r="49" spans="1:13" ht="16.5" customHeight="1" thickBot="1">
      <c r="A49" s="605"/>
      <c r="B49" s="531"/>
      <c r="C49" s="536"/>
      <c r="D49" s="533"/>
      <c r="E49" s="524"/>
      <c r="F49" s="524"/>
      <c r="G49" s="533"/>
      <c r="H49" s="521"/>
      <c r="I49" s="524"/>
      <c r="J49" s="527"/>
      <c r="K49" s="146" t="s">
        <v>84</v>
      </c>
      <c r="L49" s="112">
        <f>SUM('Resultado 1'!K55)</f>
        <v>0</v>
      </c>
      <c r="M49" s="518"/>
    </row>
    <row r="50" spans="1:13" ht="16.5" customHeight="1" thickBot="1">
      <c r="A50" s="605"/>
      <c r="B50" s="531"/>
      <c r="C50" s="536"/>
      <c r="D50" s="533"/>
      <c r="E50" s="524"/>
      <c r="F50" s="524"/>
      <c r="G50" s="533"/>
      <c r="H50" s="521"/>
      <c r="I50" s="524"/>
      <c r="J50" s="527"/>
      <c r="K50" s="146" t="s">
        <v>44</v>
      </c>
      <c r="L50" s="112">
        <f>SUM('Resultado 1'!K56)</f>
        <v>3000</v>
      </c>
      <c r="M50" s="518"/>
    </row>
    <row r="51" spans="1:13" ht="16.5" customHeight="1" thickBot="1">
      <c r="A51" s="605"/>
      <c r="B51" s="531"/>
      <c r="C51" s="536"/>
      <c r="D51" s="533"/>
      <c r="E51" s="524"/>
      <c r="F51" s="524"/>
      <c r="G51" s="533"/>
      <c r="H51" s="521"/>
      <c r="I51" s="524"/>
      <c r="J51" s="527"/>
      <c r="K51" s="146" t="s">
        <v>79</v>
      </c>
      <c r="L51" s="112">
        <f>SUM('Resultado 1'!K57)</f>
        <v>0</v>
      </c>
      <c r="M51" s="518"/>
    </row>
    <row r="52" spans="1:13" ht="16.5" customHeight="1" thickBot="1">
      <c r="A52" s="605"/>
      <c r="B52" s="531"/>
      <c r="C52" s="537"/>
      <c r="D52" s="534"/>
      <c r="E52" s="525"/>
      <c r="F52" s="525"/>
      <c r="G52" s="534"/>
      <c r="H52" s="522"/>
      <c r="I52" s="525"/>
      <c r="J52" s="528"/>
      <c r="K52" s="147" t="s">
        <v>77</v>
      </c>
      <c r="L52" s="188">
        <f>SUM('Resultado 1'!K58)</f>
        <v>0</v>
      </c>
      <c r="M52" s="519"/>
    </row>
    <row r="53" spans="1:13" ht="16.5" customHeight="1" thickBot="1">
      <c r="A53" s="605"/>
      <c r="B53" s="531" t="s">
        <v>185</v>
      </c>
      <c r="C53" s="535" t="s">
        <v>269</v>
      </c>
      <c r="D53" s="541" t="s">
        <v>139</v>
      </c>
      <c r="E53" s="523" t="s">
        <v>139</v>
      </c>
      <c r="F53" s="523" t="s">
        <v>139</v>
      </c>
      <c r="G53" s="532" t="s">
        <v>139</v>
      </c>
      <c r="H53" s="520" t="s">
        <v>58</v>
      </c>
      <c r="I53" s="523" t="s">
        <v>221</v>
      </c>
      <c r="J53" s="526" t="s">
        <v>161</v>
      </c>
      <c r="K53" s="145" t="s">
        <v>40</v>
      </c>
      <c r="L53" s="111">
        <f>+'Resultado 1'!K62</f>
        <v>12000</v>
      </c>
      <c r="M53" s="517">
        <f>+SUM(L53:L60)</f>
        <v>129000</v>
      </c>
    </row>
    <row r="54" spans="1:13" ht="16.5" customHeight="1" thickBot="1">
      <c r="A54" s="605"/>
      <c r="B54" s="531"/>
      <c r="C54" s="536"/>
      <c r="D54" s="542"/>
      <c r="E54" s="524"/>
      <c r="F54" s="524"/>
      <c r="G54" s="533"/>
      <c r="H54" s="521"/>
      <c r="I54" s="524"/>
      <c r="J54" s="527"/>
      <c r="K54" s="146" t="s">
        <v>41</v>
      </c>
      <c r="L54" s="111">
        <f>+'Resultado 1'!K63</f>
        <v>100000</v>
      </c>
      <c r="M54" s="518"/>
    </row>
    <row r="55" spans="1:13" ht="16.5" customHeight="1" thickBot="1">
      <c r="A55" s="605"/>
      <c r="B55" s="531"/>
      <c r="C55" s="536"/>
      <c r="D55" s="542"/>
      <c r="E55" s="524"/>
      <c r="F55" s="524"/>
      <c r="G55" s="533"/>
      <c r="H55" s="521"/>
      <c r="I55" s="524"/>
      <c r="J55" s="527"/>
      <c r="K55" s="146" t="s">
        <v>42</v>
      </c>
      <c r="L55" s="111">
        <f>+'Resultado 1'!K64</f>
        <v>4000</v>
      </c>
      <c r="M55" s="518"/>
    </row>
    <row r="56" spans="1:13" ht="16.5" customHeight="1" thickBot="1">
      <c r="A56" s="605"/>
      <c r="B56" s="531"/>
      <c r="C56" s="536"/>
      <c r="D56" s="542"/>
      <c r="E56" s="524"/>
      <c r="F56" s="524"/>
      <c r="G56" s="533"/>
      <c r="H56" s="521"/>
      <c r="I56" s="524"/>
      <c r="J56" s="527"/>
      <c r="K56" s="146" t="s">
        <v>43</v>
      </c>
      <c r="L56" s="111">
        <f>+'Resultado 1'!K65</f>
        <v>2000</v>
      </c>
      <c r="M56" s="518"/>
    </row>
    <row r="57" spans="1:13" ht="16.5" customHeight="1" thickBot="1">
      <c r="A57" s="605"/>
      <c r="B57" s="531"/>
      <c r="C57" s="536"/>
      <c r="D57" s="542"/>
      <c r="E57" s="524"/>
      <c r="F57" s="524"/>
      <c r="G57" s="533"/>
      <c r="H57" s="521"/>
      <c r="I57" s="524"/>
      <c r="J57" s="527"/>
      <c r="K57" s="146" t="s">
        <v>84</v>
      </c>
      <c r="L57" s="111">
        <f>+'Resultado 1'!K66</f>
        <v>1000</v>
      </c>
      <c r="M57" s="518"/>
    </row>
    <row r="58" spans="1:13" ht="16.5" customHeight="1" thickBot="1">
      <c r="A58" s="605"/>
      <c r="B58" s="531"/>
      <c r="C58" s="536"/>
      <c r="D58" s="542"/>
      <c r="E58" s="524"/>
      <c r="F58" s="524"/>
      <c r="G58" s="533"/>
      <c r="H58" s="521"/>
      <c r="I58" s="524"/>
      <c r="J58" s="527"/>
      <c r="K58" s="146" t="s">
        <v>44</v>
      </c>
      <c r="L58" s="111">
        <f>+'Resultado 1'!K67</f>
        <v>10000</v>
      </c>
      <c r="M58" s="518"/>
    </row>
    <row r="59" spans="1:13" ht="16.5" customHeight="1" thickBot="1">
      <c r="A59" s="605"/>
      <c r="B59" s="531"/>
      <c r="C59" s="536"/>
      <c r="D59" s="542"/>
      <c r="E59" s="524"/>
      <c r="F59" s="524"/>
      <c r="G59" s="533"/>
      <c r="H59" s="521"/>
      <c r="I59" s="524"/>
      <c r="J59" s="527"/>
      <c r="K59" s="146" t="s">
        <v>79</v>
      </c>
      <c r="L59" s="111">
        <f>+'Resultado 1'!K68</f>
        <v>0</v>
      </c>
      <c r="M59" s="518"/>
    </row>
    <row r="60" spans="1:13" ht="16.5" customHeight="1" thickBot="1">
      <c r="A60" s="605"/>
      <c r="B60" s="531"/>
      <c r="C60" s="537"/>
      <c r="D60" s="543"/>
      <c r="E60" s="525"/>
      <c r="F60" s="525"/>
      <c r="G60" s="534"/>
      <c r="H60" s="522"/>
      <c r="I60" s="525"/>
      <c r="J60" s="528"/>
      <c r="K60" s="147" t="s">
        <v>77</v>
      </c>
      <c r="L60" s="111">
        <f>+'Resultado 1'!K69</f>
        <v>0</v>
      </c>
      <c r="M60" s="519"/>
    </row>
    <row r="61" spans="1:13" ht="16.5" customHeight="1" thickBot="1">
      <c r="A61" s="605"/>
      <c r="B61" s="531"/>
      <c r="C61" s="535" t="s">
        <v>270</v>
      </c>
      <c r="D61" s="541" t="s">
        <v>139</v>
      </c>
      <c r="E61" s="523" t="s">
        <v>139</v>
      </c>
      <c r="F61" s="523"/>
      <c r="G61" s="532"/>
      <c r="H61" s="520" t="s">
        <v>57</v>
      </c>
      <c r="I61" s="523" t="s">
        <v>221</v>
      </c>
      <c r="J61" s="526" t="s">
        <v>161</v>
      </c>
      <c r="K61" s="145" t="s">
        <v>40</v>
      </c>
      <c r="L61" s="111">
        <f>+'Resultado 1'!K71</f>
        <v>9000</v>
      </c>
      <c r="M61" s="517">
        <f>+SUM(L61:L68)</f>
        <v>45000</v>
      </c>
    </row>
    <row r="62" spans="1:13" ht="16.5" customHeight="1" thickBot="1">
      <c r="A62" s="605"/>
      <c r="B62" s="531"/>
      <c r="C62" s="536"/>
      <c r="D62" s="542"/>
      <c r="E62" s="524"/>
      <c r="F62" s="524"/>
      <c r="G62" s="533"/>
      <c r="H62" s="521"/>
      <c r="I62" s="524"/>
      <c r="J62" s="527"/>
      <c r="K62" s="146" t="s">
        <v>41</v>
      </c>
      <c r="L62" s="111">
        <f>+'Resultado 1'!K72</f>
        <v>18000</v>
      </c>
      <c r="M62" s="518"/>
    </row>
    <row r="63" spans="1:13" ht="16.5" customHeight="1" thickBot="1">
      <c r="A63" s="605"/>
      <c r="B63" s="531"/>
      <c r="C63" s="536"/>
      <c r="D63" s="542"/>
      <c r="E63" s="524"/>
      <c r="F63" s="524"/>
      <c r="G63" s="533"/>
      <c r="H63" s="521"/>
      <c r="I63" s="524"/>
      <c r="J63" s="527"/>
      <c r="K63" s="146" t="s">
        <v>42</v>
      </c>
      <c r="L63" s="111">
        <f>+'Resultado 1'!K73</f>
        <v>0</v>
      </c>
      <c r="M63" s="518"/>
    </row>
    <row r="64" spans="1:13" ht="16.5" customHeight="1" thickBot="1">
      <c r="A64" s="605"/>
      <c r="B64" s="531"/>
      <c r="C64" s="536"/>
      <c r="D64" s="542"/>
      <c r="E64" s="524"/>
      <c r="F64" s="524"/>
      <c r="G64" s="533"/>
      <c r="H64" s="521"/>
      <c r="I64" s="524"/>
      <c r="J64" s="527"/>
      <c r="K64" s="146" t="s">
        <v>43</v>
      </c>
      <c r="L64" s="111">
        <f>+'Resultado 1'!K74</f>
        <v>2250</v>
      </c>
      <c r="M64" s="518"/>
    </row>
    <row r="65" spans="1:13" ht="16.5" customHeight="1" thickBot="1">
      <c r="A65" s="605"/>
      <c r="B65" s="531"/>
      <c r="C65" s="536"/>
      <c r="D65" s="542"/>
      <c r="E65" s="524"/>
      <c r="F65" s="524"/>
      <c r="G65" s="533"/>
      <c r="H65" s="521"/>
      <c r="I65" s="524"/>
      <c r="J65" s="527"/>
      <c r="K65" s="146" t="s">
        <v>84</v>
      </c>
      <c r="L65" s="111">
        <f>+'Resultado 1'!K75</f>
        <v>2250</v>
      </c>
      <c r="M65" s="518"/>
    </row>
    <row r="66" spans="1:13" ht="16.5" customHeight="1" thickBot="1">
      <c r="A66" s="605"/>
      <c r="B66" s="531"/>
      <c r="C66" s="536"/>
      <c r="D66" s="542"/>
      <c r="E66" s="524"/>
      <c r="F66" s="524"/>
      <c r="G66" s="533"/>
      <c r="H66" s="521"/>
      <c r="I66" s="524"/>
      <c r="J66" s="527"/>
      <c r="K66" s="146" t="s">
        <v>44</v>
      </c>
      <c r="L66" s="111">
        <f>+'Resultado 1'!K76</f>
        <v>4500</v>
      </c>
      <c r="M66" s="518"/>
    </row>
    <row r="67" spans="1:13" ht="16.5" customHeight="1" thickBot="1">
      <c r="A67" s="605"/>
      <c r="B67" s="531"/>
      <c r="C67" s="536"/>
      <c r="D67" s="542"/>
      <c r="E67" s="524"/>
      <c r="F67" s="524"/>
      <c r="G67" s="533"/>
      <c r="H67" s="521"/>
      <c r="I67" s="524"/>
      <c r="J67" s="527"/>
      <c r="K67" s="146" t="s">
        <v>79</v>
      </c>
      <c r="L67" s="111">
        <f>+'Resultado 1'!K77</f>
        <v>6750</v>
      </c>
      <c r="M67" s="518"/>
    </row>
    <row r="68" spans="1:13" ht="16.5" customHeight="1" thickBot="1">
      <c r="A68" s="605"/>
      <c r="B68" s="531"/>
      <c r="C68" s="537"/>
      <c r="D68" s="543"/>
      <c r="E68" s="525"/>
      <c r="F68" s="525"/>
      <c r="G68" s="534"/>
      <c r="H68" s="522"/>
      <c r="I68" s="525"/>
      <c r="J68" s="528"/>
      <c r="K68" s="147" t="s">
        <v>77</v>
      </c>
      <c r="L68" s="111">
        <f>+'Resultado 1'!K78</f>
        <v>2250</v>
      </c>
      <c r="M68" s="519"/>
    </row>
    <row r="69" spans="1:13" ht="16.5" customHeight="1" thickBot="1">
      <c r="A69" s="605"/>
      <c r="B69" s="531"/>
      <c r="C69" s="535" t="s">
        <v>271</v>
      </c>
      <c r="D69" s="532"/>
      <c r="E69" s="523"/>
      <c r="F69" s="523" t="s">
        <v>139</v>
      </c>
      <c r="G69" s="532" t="s">
        <v>139</v>
      </c>
      <c r="H69" s="520" t="s">
        <v>58</v>
      </c>
      <c r="I69" s="523" t="s">
        <v>221</v>
      </c>
      <c r="J69" s="526" t="s">
        <v>161</v>
      </c>
      <c r="K69" s="145" t="s">
        <v>40</v>
      </c>
      <c r="L69" s="111">
        <f>+'Resultado 1'!K80</f>
        <v>5000</v>
      </c>
      <c r="M69" s="517">
        <f>+SUM(L69:L76)</f>
        <v>31000</v>
      </c>
    </row>
    <row r="70" spans="1:13" ht="16.5" customHeight="1" thickBot="1">
      <c r="A70" s="605"/>
      <c r="B70" s="531"/>
      <c r="C70" s="536"/>
      <c r="D70" s="533"/>
      <c r="E70" s="524"/>
      <c r="F70" s="524"/>
      <c r="G70" s="533"/>
      <c r="H70" s="521"/>
      <c r="I70" s="524"/>
      <c r="J70" s="527"/>
      <c r="K70" s="146" t="s">
        <v>41</v>
      </c>
      <c r="L70" s="111">
        <f>+'Resultado 1'!K81</f>
        <v>0</v>
      </c>
      <c r="M70" s="518"/>
    </row>
    <row r="71" spans="1:13" ht="16.5" customHeight="1" thickBot="1">
      <c r="A71" s="605"/>
      <c r="B71" s="531"/>
      <c r="C71" s="536"/>
      <c r="D71" s="533"/>
      <c r="E71" s="524"/>
      <c r="F71" s="524"/>
      <c r="G71" s="533"/>
      <c r="H71" s="521"/>
      <c r="I71" s="524"/>
      <c r="J71" s="527"/>
      <c r="K71" s="146" t="s">
        <v>42</v>
      </c>
      <c r="L71" s="111">
        <f>+'Resultado 1'!K82</f>
        <v>4000</v>
      </c>
      <c r="M71" s="518"/>
    </row>
    <row r="72" spans="1:13" ht="16.5" customHeight="1" thickBot="1">
      <c r="A72" s="605"/>
      <c r="B72" s="531"/>
      <c r="C72" s="536"/>
      <c r="D72" s="533"/>
      <c r="E72" s="524"/>
      <c r="F72" s="524"/>
      <c r="G72" s="533"/>
      <c r="H72" s="521"/>
      <c r="I72" s="524"/>
      <c r="J72" s="527"/>
      <c r="K72" s="146" t="s">
        <v>43</v>
      </c>
      <c r="L72" s="111">
        <f>+'Resultado 1'!K83</f>
        <v>2000</v>
      </c>
      <c r="M72" s="518"/>
    </row>
    <row r="73" spans="1:13" ht="16.5" customHeight="1" thickBot="1">
      <c r="A73" s="605"/>
      <c r="B73" s="531"/>
      <c r="C73" s="536"/>
      <c r="D73" s="533"/>
      <c r="E73" s="524"/>
      <c r="F73" s="524"/>
      <c r="G73" s="533"/>
      <c r="H73" s="521"/>
      <c r="I73" s="524"/>
      <c r="J73" s="527"/>
      <c r="K73" s="146" t="s">
        <v>84</v>
      </c>
      <c r="L73" s="111">
        <f>+'Resultado 1'!K84</f>
        <v>0</v>
      </c>
      <c r="M73" s="518"/>
    </row>
    <row r="74" spans="1:13" ht="16.5" customHeight="1" thickBot="1">
      <c r="A74" s="605"/>
      <c r="B74" s="531"/>
      <c r="C74" s="536"/>
      <c r="D74" s="533"/>
      <c r="E74" s="524"/>
      <c r="F74" s="524"/>
      <c r="G74" s="533"/>
      <c r="H74" s="521"/>
      <c r="I74" s="524"/>
      <c r="J74" s="527"/>
      <c r="K74" s="146" t="s">
        <v>44</v>
      </c>
      <c r="L74" s="111">
        <f>+'Resultado 1'!K85</f>
        <v>20000</v>
      </c>
      <c r="M74" s="518"/>
    </row>
    <row r="75" spans="1:13" ht="16.5" customHeight="1" thickBot="1">
      <c r="A75" s="605"/>
      <c r="B75" s="531"/>
      <c r="C75" s="536"/>
      <c r="D75" s="533"/>
      <c r="E75" s="524"/>
      <c r="F75" s="524"/>
      <c r="G75" s="533"/>
      <c r="H75" s="521"/>
      <c r="I75" s="524"/>
      <c r="J75" s="527"/>
      <c r="K75" s="146" t="s">
        <v>79</v>
      </c>
      <c r="L75" s="111">
        <f>+'Resultado 1'!K86</f>
        <v>0</v>
      </c>
      <c r="M75" s="518"/>
    </row>
    <row r="76" spans="1:13" ht="16.5" customHeight="1" thickBot="1">
      <c r="A76" s="605"/>
      <c r="B76" s="531"/>
      <c r="C76" s="537"/>
      <c r="D76" s="534"/>
      <c r="E76" s="525"/>
      <c r="F76" s="525"/>
      <c r="G76" s="534"/>
      <c r="H76" s="522"/>
      <c r="I76" s="525"/>
      <c r="J76" s="528"/>
      <c r="K76" s="147" t="s">
        <v>77</v>
      </c>
      <c r="L76" s="111">
        <f>+'Resultado 1'!K87</f>
        <v>0</v>
      </c>
      <c r="M76" s="519"/>
    </row>
    <row r="77" spans="1:13" ht="16.5" customHeight="1" thickBot="1">
      <c r="A77" s="605"/>
      <c r="B77" s="531" t="s">
        <v>186</v>
      </c>
      <c r="C77" s="583" t="s">
        <v>273</v>
      </c>
      <c r="D77" s="532"/>
      <c r="E77" s="523" t="s">
        <v>139</v>
      </c>
      <c r="F77" s="523" t="s">
        <v>139</v>
      </c>
      <c r="G77" s="532" t="s">
        <v>139</v>
      </c>
      <c r="H77" s="520" t="s">
        <v>57</v>
      </c>
      <c r="I77" s="523" t="s">
        <v>281</v>
      </c>
      <c r="J77" s="526" t="s">
        <v>161</v>
      </c>
      <c r="K77" s="145" t="s">
        <v>40</v>
      </c>
      <c r="L77" s="111">
        <f>SUM('Resultado 1'!K91)</f>
        <v>2000</v>
      </c>
      <c r="M77" s="517">
        <f>+SUM(L77:L84)</f>
        <v>12500</v>
      </c>
    </row>
    <row r="78" spans="1:13" ht="16.5" customHeight="1" thickBot="1">
      <c r="A78" s="605"/>
      <c r="B78" s="531"/>
      <c r="C78" s="584"/>
      <c r="D78" s="533"/>
      <c r="E78" s="524"/>
      <c r="F78" s="524"/>
      <c r="G78" s="533"/>
      <c r="H78" s="521"/>
      <c r="I78" s="524"/>
      <c r="J78" s="527"/>
      <c r="K78" s="146" t="s">
        <v>41</v>
      </c>
      <c r="L78" s="111">
        <f>SUM('Resultado 1'!K92)</f>
        <v>6000</v>
      </c>
      <c r="M78" s="518"/>
    </row>
    <row r="79" spans="1:13" ht="16.5" customHeight="1" thickBot="1">
      <c r="A79" s="605"/>
      <c r="B79" s="531"/>
      <c r="C79" s="584"/>
      <c r="D79" s="533"/>
      <c r="E79" s="524"/>
      <c r="F79" s="524"/>
      <c r="G79" s="533"/>
      <c r="H79" s="521"/>
      <c r="I79" s="524"/>
      <c r="J79" s="527"/>
      <c r="K79" s="146" t="s">
        <v>42</v>
      </c>
      <c r="L79" s="111">
        <f>SUM('Resultado 1'!K93)</f>
        <v>2000</v>
      </c>
      <c r="M79" s="518"/>
    </row>
    <row r="80" spans="1:13" ht="16.5" customHeight="1" thickBot="1">
      <c r="A80" s="605"/>
      <c r="B80" s="531"/>
      <c r="C80" s="584"/>
      <c r="D80" s="533"/>
      <c r="E80" s="524"/>
      <c r="F80" s="524"/>
      <c r="G80" s="533"/>
      <c r="H80" s="521"/>
      <c r="I80" s="524"/>
      <c r="J80" s="527"/>
      <c r="K80" s="146" t="s">
        <v>43</v>
      </c>
      <c r="L80" s="111">
        <f>SUM('Resultado 1'!K94)</f>
        <v>0</v>
      </c>
      <c r="M80" s="518"/>
    </row>
    <row r="81" spans="1:13" ht="16.5" customHeight="1" thickBot="1">
      <c r="A81" s="605"/>
      <c r="B81" s="531"/>
      <c r="C81" s="584"/>
      <c r="D81" s="533"/>
      <c r="E81" s="524"/>
      <c r="F81" s="524"/>
      <c r="G81" s="533"/>
      <c r="H81" s="521"/>
      <c r="I81" s="524"/>
      <c r="J81" s="527"/>
      <c r="K81" s="146" t="s">
        <v>84</v>
      </c>
      <c r="L81" s="111">
        <f>SUM('Resultado 1'!K95)</f>
        <v>0</v>
      </c>
      <c r="M81" s="518"/>
    </row>
    <row r="82" spans="1:13" ht="16.5" customHeight="1" thickBot="1">
      <c r="A82" s="605"/>
      <c r="B82" s="531"/>
      <c r="C82" s="584"/>
      <c r="D82" s="533"/>
      <c r="E82" s="524"/>
      <c r="F82" s="524"/>
      <c r="G82" s="533"/>
      <c r="H82" s="521"/>
      <c r="I82" s="524"/>
      <c r="J82" s="527"/>
      <c r="K82" s="146" t="s">
        <v>44</v>
      </c>
      <c r="L82" s="111">
        <f>SUM('Resultado 1'!K96)</f>
        <v>2500</v>
      </c>
      <c r="M82" s="518"/>
    </row>
    <row r="83" spans="1:13" ht="16.5" customHeight="1" thickBot="1">
      <c r="A83" s="605"/>
      <c r="B83" s="531"/>
      <c r="C83" s="584"/>
      <c r="D83" s="533"/>
      <c r="E83" s="524"/>
      <c r="F83" s="524"/>
      <c r="G83" s="533"/>
      <c r="H83" s="521"/>
      <c r="I83" s="524"/>
      <c r="J83" s="527"/>
      <c r="K83" s="146" t="s">
        <v>79</v>
      </c>
      <c r="L83" s="111">
        <f>SUM('Resultado 1'!K97)</f>
        <v>0</v>
      </c>
      <c r="M83" s="518"/>
    </row>
    <row r="84" spans="1:13" ht="16.5" customHeight="1" thickBot="1">
      <c r="A84" s="605"/>
      <c r="B84" s="531"/>
      <c r="C84" s="585"/>
      <c r="D84" s="582"/>
      <c r="E84" s="581"/>
      <c r="F84" s="581"/>
      <c r="G84" s="582"/>
      <c r="H84" s="580"/>
      <c r="I84" s="581"/>
      <c r="J84" s="527"/>
      <c r="K84" s="265" t="s">
        <v>77</v>
      </c>
      <c r="L84" s="111">
        <f>SUM('Resultado 1'!K98)</f>
        <v>0</v>
      </c>
      <c r="M84" s="529"/>
    </row>
    <row r="85" spans="1:13" ht="16.5" customHeight="1" thickBot="1">
      <c r="A85" s="605"/>
      <c r="B85" s="594"/>
      <c r="C85" s="583" t="s">
        <v>274</v>
      </c>
      <c r="D85" s="514"/>
      <c r="E85" s="514"/>
      <c r="F85" s="514" t="s">
        <v>139</v>
      </c>
      <c r="G85" s="514" t="s">
        <v>139</v>
      </c>
      <c r="H85" s="520" t="s">
        <v>56</v>
      </c>
      <c r="I85" s="523" t="s">
        <v>281</v>
      </c>
      <c r="J85" s="526" t="s">
        <v>161</v>
      </c>
      <c r="K85" s="145" t="s">
        <v>40</v>
      </c>
      <c r="L85" s="111">
        <f>SUM('Resultado 1'!K100)</f>
        <v>4000</v>
      </c>
      <c r="M85" s="517">
        <f>+SUM(L85:L92)</f>
        <v>32500</v>
      </c>
    </row>
    <row r="86" spans="1:13" ht="16.5" customHeight="1" thickBot="1">
      <c r="A86" s="605"/>
      <c r="B86" s="594"/>
      <c r="C86" s="584"/>
      <c r="D86" s="515"/>
      <c r="E86" s="515"/>
      <c r="F86" s="515"/>
      <c r="G86" s="515"/>
      <c r="H86" s="521"/>
      <c r="I86" s="524"/>
      <c r="J86" s="527"/>
      <c r="K86" s="146" t="s">
        <v>41</v>
      </c>
      <c r="L86" s="111">
        <f>SUM('Resultado 1'!K101)</f>
        <v>2000</v>
      </c>
      <c r="M86" s="518"/>
    </row>
    <row r="87" spans="1:13" ht="16.5" customHeight="1" thickBot="1">
      <c r="A87" s="605"/>
      <c r="B87" s="594"/>
      <c r="C87" s="584"/>
      <c r="D87" s="515"/>
      <c r="E87" s="515"/>
      <c r="F87" s="515"/>
      <c r="G87" s="515"/>
      <c r="H87" s="521"/>
      <c r="I87" s="524"/>
      <c r="J87" s="527"/>
      <c r="K87" s="146" t="s">
        <v>42</v>
      </c>
      <c r="L87" s="111">
        <f>SUM('Resultado 1'!K102)</f>
        <v>2000</v>
      </c>
      <c r="M87" s="518"/>
    </row>
    <row r="88" spans="1:13" ht="16.5" customHeight="1" thickBot="1">
      <c r="A88" s="605"/>
      <c r="B88" s="594"/>
      <c r="C88" s="584"/>
      <c r="D88" s="515"/>
      <c r="E88" s="515"/>
      <c r="F88" s="515"/>
      <c r="G88" s="515"/>
      <c r="H88" s="521"/>
      <c r="I88" s="524"/>
      <c r="J88" s="527"/>
      <c r="K88" s="146" t="s">
        <v>43</v>
      </c>
      <c r="L88" s="111">
        <f>SUM('Resultado 1'!K103)</f>
        <v>0</v>
      </c>
      <c r="M88" s="518"/>
    </row>
    <row r="89" spans="1:13" ht="16.5" customHeight="1" thickBot="1">
      <c r="A89" s="605"/>
      <c r="B89" s="594"/>
      <c r="C89" s="584"/>
      <c r="D89" s="515"/>
      <c r="E89" s="515"/>
      <c r="F89" s="515"/>
      <c r="G89" s="515"/>
      <c r="H89" s="521"/>
      <c r="I89" s="524"/>
      <c r="J89" s="527"/>
      <c r="K89" s="146" t="s">
        <v>84</v>
      </c>
      <c r="L89" s="111">
        <f>SUM('Resultado 1'!K104)</f>
        <v>500</v>
      </c>
      <c r="M89" s="518"/>
    </row>
    <row r="90" spans="1:13" ht="16.5" customHeight="1" thickBot="1">
      <c r="A90" s="605"/>
      <c r="B90" s="594"/>
      <c r="C90" s="584"/>
      <c r="D90" s="515"/>
      <c r="E90" s="515"/>
      <c r="F90" s="515"/>
      <c r="G90" s="515"/>
      <c r="H90" s="521"/>
      <c r="I90" s="524"/>
      <c r="J90" s="527"/>
      <c r="K90" s="146" t="s">
        <v>44</v>
      </c>
      <c r="L90" s="111">
        <f>SUM('Resultado 1'!K105)</f>
        <v>4000</v>
      </c>
      <c r="M90" s="518"/>
    </row>
    <row r="91" spans="1:13" ht="16.5" customHeight="1" thickBot="1">
      <c r="A91" s="605"/>
      <c r="B91" s="594"/>
      <c r="C91" s="584"/>
      <c r="D91" s="515"/>
      <c r="E91" s="515"/>
      <c r="F91" s="515"/>
      <c r="G91" s="515"/>
      <c r="H91" s="521"/>
      <c r="I91" s="524"/>
      <c r="J91" s="527"/>
      <c r="K91" s="146" t="s">
        <v>79</v>
      </c>
      <c r="L91" s="111">
        <f>SUM('Resultado 1'!K106)</f>
        <v>20000</v>
      </c>
      <c r="M91" s="518"/>
    </row>
    <row r="92" spans="1:13" ht="16.5" customHeight="1" thickBot="1">
      <c r="A92" s="605"/>
      <c r="B92" s="594"/>
      <c r="C92" s="585"/>
      <c r="D92" s="530"/>
      <c r="E92" s="530"/>
      <c r="F92" s="530"/>
      <c r="G92" s="530"/>
      <c r="H92" s="580"/>
      <c r="I92" s="581"/>
      <c r="J92" s="527"/>
      <c r="K92" s="265" t="s">
        <v>77</v>
      </c>
      <c r="L92" s="111">
        <f>SUM('Resultado 1'!K107)</f>
        <v>0</v>
      </c>
      <c r="M92" s="529"/>
    </row>
    <row r="93" spans="1:13" ht="16.5" customHeight="1" thickBot="1">
      <c r="A93" s="605"/>
      <c r="B93" s="594"/>
      <c r="C93" s="583" t="s">
        <v>275</v>
      </c>
      <c r="D93" s="514"/>
      <c r="E93" s="514"/>
      <c r="F93" s="514"/>
      <c r="G93" s="514" t="s">
        <v>139</v>
      </c>
      <c r="H93" s="520" t="s">
        <v>58</v>
      </c>
      <c r="I93" s="523" t="s">
        <v>281</v>
      </c>
      <c r="J93" s="526" t="s">
        <v>161</v>
      </c>
      <c r="K93" s="145" t="s">
        <v>40</v>
      </c>
      <c r="L93" s="111">
        <f>SUM('Resultado 1'!K109)</f>
        <v>3000</v>
      </c>
      <c r="M93" s="517">
        <f>+SUM(L93:L100)</f>
        <v>26700</v>
      </c>
    </row>
    <row r="94" spans="1:13" ht="16.5" customHeight="1" thickBot="1">
      <c r="A94" s="605"/>
      <c r="B94" s="594"/>
      <c r="C94" s="584"/>
      <c r="D94" s="515"/>
      <c r="E94" s="515"/>
      <c r="F94" s="515"/>
      <c r="G94" s="515"/>
      <c r="H94" s="521"/>
      <c r="I94" s="524"/>
      <c r="J94" s="527"/>
      <c r="K94" s="146" t="s">
        <v>41</v>
      </c>
      <c r="L94" s="111">
        <f>SUM('Resultado 1'!K110)</f>
        <v>18200</v>
      </c>
      <c r="M94" s="518"/>
    </row>
    <row r="95" spans="1:13" ht="16.5" customHeight="1" thickBot="1">
      <c r="A95" s="605"/>
      <c r="B95" s="594"/>
      <c r="C95" s="584"/>
      <c r="D95" s="515"/>
      <c r="E95" s="515"/>
      <c r="F95" s="515"/>
      <c r="G95" s="515"/>
      <c r="H95" s="521"/>
      <c r="I95" s="524"/>
      <c r="J95" s="527"/>
      <c r="K95" s="146" t="s">
        <v>42</v>
      </c>
      <c r="L95" s="111">
        <f>SUM('Resultado 1'!K111)</f>
        <v>0</v>
      </c>
      <c r="M95" s="518"/>
    </row>
    <row r="96" spans="1:13" ht="16.5" customHeight="1" thickBot="1">
      <c r="A96" s="605"/>
      <c r="B96" s="594"/>
      <c r="C96" s="584"/>
      <c r="D96" s="515"/>
      <c r="E96" s="515"/>
      <c r="F96" s="515"/>
      <c r="G96" s="515"/>
      <c r="H96" s="521"/>
      <c r="I96" s="524"/>
      <c r="J96" s="527"/>
      <c r="K96" s="146" t="s">
        <v>43</v>
      </c>
      <c r="L96" s="111">
        <f>SUM('Resultado 1'!K112)</f>
        <v>500</v>
      </c>
      <c r="M96" s="518"/>
    </row>
    <row r="97" spans="1:13" ht="16.5" customHeight="1" thickBot="1">
      <c r="A97" s="605"/>
      <c r="B97" s="594"/>
      <c r="C97" s="584"/>
      <c r="D97" s="515"/>
      <c r="E97" s="515"/>
      <c r="F97" s="515"/>
      <c r="G97" s="515"/>
      <c r="H97" s="521"/>
      <c r="I97" s="524"/>
      <c r="J97" s="527"/>
      <c r="K97" s="146" t="s">
        <v>84</v>
      </c>
      <c r="L97" s="111">
        <f>SUM('Resultado 1'!K113)</f>
        <v>1000</v>
      </c>
      <c r="M97" s="518"/>
    </row>
    <row r="98" spans="1:13" ht="16.5" customHeight="1" thickBot="1">
      <c r="A98" s="605"/>
      <c r="B98" s="594"/>
      <c r="C98" s="584"/>
      <c r="D98" s="515"/>
      <c r="E98" s="515"/>
      <c r="F98" s="515"/>
      <c r="G98" s="515"/>
      <c r="H98" s="521"/>
      <c r="I98" s="524"/>
      <c r="J98" s="527"/>
      <c r="K98" s="146" t="s">
        <v>44</v>
      </c>
      <c r="L98" s="111">
        <f>SUM('Resultado 1'!K114)</f>
        <v>4000</v>
      </c>
      <c r="M98" s="518"/>
    </row>
    <row r="99" spans="1:13" ht="16.5" customHeight="1" thickBot="1">
      <c r="A99" s="605"/>
      <c r="B99" s="594"/>
      <c r="C99" s="584"/>
      <c r="D99" s="515"/>
      <c r="E99" s="515"/>
      <c r="F99" s="515"/>
      <c r="G99" s="515"/>
      <c r="H99" s="521"/>
      <c r="I99" s="524"/>
      <c r="J99" s="527"/>
      <c r="K99" s="146" t="s">
        <v>79</v>
      </c>
      <c r="L99" s="111">
        <f>SUM('Resultado 1'!K115)</f>
        <v>0</v>
      </c>
      <c r="M99" s="518"/>
    </row>
    <row r="100" spans="1:13" ht="16.5" customHeight="1" thickBot="1">
      <c r="A100" s="605"/>
      <c r="B100" s="594"/>
      <c r="C100" s="585"/>
      <c r="D100" s="530"/>
      <c r="E100" s="530"/>
      <c r="F100" s="530"/>
      <c r="G100" s="530"/>
      <c r="H100" s="580"/>
      <c r="I100" s="581"/>
      <c r="J100" s="527"/>
      <c r="K100" s="265" t="s">
        <v>77</v>
      </c>
      <c r="L100" s="111">
        <f>SUM('Resultado 1'!K116)</f>
        <v>0</v>
      </c>
      <c r="M100" s="529"/>
    </row>
    <row r="101" spans="1:13" ht="16.5" customHeight="1" thickBot="1">
      <c r="A101" s="605"/>
      <c r="B101" s="531"/>
      <c r="C101" s="583" t="s">
        <v>279</v>
      </c>
      <c r="D101" s="532"/>
      <c r="E101" s="523" t="s">
        <v>139</v>
      </c>
      <c r="F101" s="523" t="s">
        <v>139</v>
      </c>
      <c r="G101" s="532" t="s">
        <v>139</v>
      </c>
      <c r="H101" s="520" t="s">
        <v>57</v>
      </c>
      <c r="I101" s="523" t="s">
        <v>281</v>
      </c>
      <c r="J101" s="526" t="s">
        <v>161</v>
      </c>
      <c r="K101" s="145" t="s">
        <v>40</v>
      </c>
      <c r="L101" s="111">
        <f>SUM('Resultado 1'!K118)</f>
        <v>16000</v>
      </c>
      <c r="M101" s="517">
        <f>SUM(L101:L108)</f>
        <v>80000</v>
      </c>
    </row>
    <row r="102" spans="1:13" ht="16.5" customHeight="1" thickBot="1">
      <c r="A102" s="605"/>
      <c r="B102" s="531"/>
      <c r="C102" s="584"/>
      <c r="D102" s="533"/>
      <c r="E102" s="524"/>
      <c r="F102" s="524"/>
      <c r="G102" s="533"/>
      <c r="H102" s="521"/>
      <c r="I102" s="524"/>
      <c r="J102" s="527"/>
      <c r="K102" s="146" t="s">
        <v>41</v>
      </c>
      <c r="L102" s="111">
        <f>SUM('Resultado 1'!K119)</f>
        <v>32000</v>
      </c>
      <c r="M102" s="518"/>
    </row>
    <row r="103" spans="1:13" ht="16.5" customHeight="1" thickBot="1">
      <c r="A103" s="605"/>
      <c r="B103" s="531"/>
      <c r="C103" s="584"/>
      <c r="D103" s="533"/>
      <c r="E103" s="524"/>
      <c r="F103" s="524"/>
      <c r="G103" s="533"/>
      <c r="H103" s="521"/>
      <c r="I103" s="524"/>
      <c r="J103" s="527"/>
      <c r="K103" s="146" t="s">
        <v>42</v>
      </c>
      <c r="L103" s="111">
        <f>SUM('Resultado 1'!K120)</f>
        <v>16000</v>
      </c>
      <c r="M103" s="518"/>
    </row>
    <row r="104" spans="1:13" ht="16.5" customHeight="1" thickBot="1">
      <c r="A104" s="605"/>
      <c r="B104" s="531"/>
      <c r="C104" s="584"/>
      <c r="D104" s="533"/>
      <c r="E104" s="524"/>
      <c r="F104" s="524"/>
      <c r="G104" s="533"/>
      <c r="H104" s="521"/>
      <c r="I104" s="524"/>
      <c r="J104" s="527"/>
      <c r="K104" s="146" t="s">
        <v>43</v>
      </c>
      <c r="L104" s="111">
        <f>SUM('Resultado 1'!K121)</f>
        <v>4800</v>
      </c>
      <c r="M104" s="518"/>
    </row>
    <row r="105" spans="1:13" ht="16.5" customHeight="1" thickBot="1">
      <c r="A105" s="605"/>
      <c r="B105" s="531"/>
      <c r="C105" s="584"/>
      <c r="D105" s="533"/>
      <c r="E105" s="524"/>
      <c r="F105" s="524"/>
      <c r="G105" s="533"/>
      <c r="H105" s="521"/>
      <c r="I105" s="524"/>
      <c r="J105" s="527"/>
      <c r="K105" s="146" t="s">
        <v>84</v>
      </c>
      <c r="L105" s="111">
        <f>SUM('Resultado 1'!K122)</f>
        <v>1600</v>
      </c>
      <c r="M105" s="518"/>
    </row>
    <row r="106" spans="1:13" ht="16.5" customHeight="1" thickBot="1">
      <c r="A106" s="605"/>
      <c r="B106" s="531"/>
      <c r="C106" s="584"/>
      <c r="D106" s="533"/>
      <c r="E106" s="524"/>
      <c r="F106" s="524"/>
      <c r="G106" s="533"/>
      <c r="H106" s="521"/>
      <c r="I106" s="524"/>
      <c r="J106" s="527"/>
      <c r="K106" s="146" t="s">
        <v>44</v>
      </c>
      <c r="L106" s="111">
        <f>SUM('Resultado 1'!K123)</f>
        <v>8000</v>
      </c>
      <c r="M106" s="518"/>
    </row>
    <row r="107" spans="1:13" ht="16.5" customHeight="1" thickBot="1">
      <c r="A107" s="605"/>
      <c r="B107" s="531"/>
      <c r="C107" s="584"/>
      <c r="D107" s="533"/>
      <c r="E107" s="524"/>
      <c r="F107" s="524"/>
      <c r="G107" s="533"/>
      <c r="H107" s="521"/>
      <c r="I107" s="524"/>
      <c r="J107" s="527"/>
      <c r="K107" s="146" t="s">
        <v>79</v>
      </c>
      <c r="L107" s="111">
        <f>SUM('Resultado 1'!K124)</f>
        <v>0</v>
      </c>
      <c r="M107" s="518"/>
    </row>
    <row r="108" spans="1:13" ht="16.5" customHeight="1" thickBot="1">
      <c r="A108" s="605"/>
      <c r="B108" s="531"/>
      <c r="C108" s="585"/>
      <c r="D108" s="582"/>
      <c r="E108" s="581"/>
      <c r="F108" s="581"/>
      <c r="G108" s="582"/>
      <c r="H108" s="580"/>
      <c r="I108" s="581"/>
      <c r="J108" s="527"/>
      <c r="K108" s="265" t="s">
        <v>77</v>
      </c>
      <c r="L108" s="111">
        <f>SUM('Resultado 1'!K125)</f>
        <v>1600</v>
      </c>
      <c r="M108" s="519"/>
    </row>
    <row r="109" spans="1:13" ht="16.5" customHeight="1" thickBot="1">
      <c r="A109" s="605"/>
      <c r="B109" s="531" t="s">
        <v>187</v>
      </c>
      <c r="C109" s="511" t="s">
        <v>266</v>
      </c>
      <c r="D109" s="541" t="s">
        <v>139</v>
      </c>
      <c r="E109" s="514" t="s">
        <v>139</v>
      </c>
      <c r="F109" s="514"/>
      <c r="G109" s="514"/>
      <c r="H109" s="520" t="s">
        <v>58</v>
      </c>
      <c r="I109" s="523" t="s">
        <v>281</v>
      </c>
      <c r="J109" s="526" t="s">
        <v>161</v>
      </c>
      <c r="K109" s="145" t="s">
        <v>40</v>
      </c>
      <c r="L109" s="111">
        <f>SUM('Resultado 1'!K129)</f>
        <v>5000</v>
      </c>
      <c r="M109" s="517">
        <f>SUM(L109:L116)</f>
        <v>14000</v>
      </c>
    </row>
    <row r="110" spans="1:13" ht="16.5" customHeight="1" thickBot="1">
      <c r="A110" s="605"/>
      <c r="B110" s="531"/>
      <c r="C110" s="512"/>
      <c r="D110" s="542"/>
      <c r="E110" s="515"/>
      <c r="F110" s="515"/>
      <c r="G110" s="515"/>
      <c r="H110" s="521"/>
      <c r="I110" s="524"/>
      <c r="J110" s="527"/>
      <c r="K110" s="146" t="s">
        <v>41</v>
      </c>
      <c r="L110" s="111">
        <f>SUM('Resultado 1'!K130)</f>
        <v>5000</v>
      </c>
      <c r="M110" s="518"/>
    </row>
    <row r="111" spans="1:13" ht="16.5" customHeight="1" thickBot="1">
      <c r="A111" s="605"/>
      <c r="B111" s="531"/>
      <c r="C111" s="512"/>
      <c r="D111" s="542"/>
      <c r="E111" s="515"/>
      <c r="F111" s="515"/>
      <c r="G111" s="515"/>
      <c r="H111" s="521"/>
      <c r="I111" s="524"/>
      <c r="J111" s="527"/>
      <c r="K111" s="146" t="s">
        <v>42</v>
      </c>
      <c r="L111" s="111">
        <f>SUM('Resultado 1'!K131)</f>
        <v>0</v>
      </c>
      <c r="M111" s="518"/>
    </row>
    <row r="112" spans="1:13" ht="16.5" customHeight="1" thickBot="1">
      <c r="A112" s="605"/>
      <c r="B112" s="531"/>
      <c r="C112" s="512"/>
      <c r="D112" s="542"/>
      <c r="E112" s="515"/>
      <c r="F112" s="515"/>
      <c r="G112" s="515"/>
      <c r="H112" s="521"/>
      <c r="I112" s="524"/>
      <c r="J112" s="527"/>
      <c r="K112" s="146" t="s">
        <v>43</v>
      </c>
      <c r="L112" s="111">
        <f>SUM('Resultado 1'!K132)</f>
        <v>1000</v>
      </c>
      <c r="M112" s="518"/>
    </row>
    <row r="113" spans="1:13" ht="16.5" customHeight="1" thickBot="1">
      <c r="A113" s="605"/>
      <c r="B113" s="531"/>
      <c r="C113" s="512"/>
      <c r="D113" s="542"/>
      <c r="E113" s="515"/>
      <c r="F113" s="515"/>
      <c r="G113" s="515"/>
      <c r="H113" s="521"/>
      <c r="I113" s="524"/>
      <c r="J113" s="527"/>
      <c r="K113" s="146" t="s">
        <v>84</v>
      </c>
      <c r="L113" s="111">
        <f>SUM('Resultado 1'!K133)</f>
        <v>0</v>
      </c>
      <c r="M113" s="518"/>
    </row>
    <row r="114" spans="1:13" ht="16.5" customHeight="1" thickBot="1">
      <c r="A114" s="605"/>
      <c r="B114" s="531"/>
      <c r="C114" s="512"/>
      <c r="D114" s="542"/>
      <c r="E114" s="515"/>
      <c r="F114" s="515"/>
      <c r="G114" s="515"/>
      <c r="H114" s="521"/>
      <c r="I114" s="524"/>
      <c r="J114" s="527"/>
      <c r="K114" s="146" t="s">
        <v>44</v>
      </c>
      <c r="L114" s="111">
        <f>SUM('Resultado 1'!K134)</f>
        <v>3000</v>
      </c>
      <c r="M114" s="518"/>
    </row>
    <row r="115" spans="1:13" ht="16.5" customHeight="1" thickBot="1">
      <c r="A115" s="605"/>
      <c r="B115" s="531"/>
      <c r="C115" s="512"/>
      <c r="D115" s="542"/>
      <c r="E115" s="515"/>
      <c r="F115" s="515"/>
      <c r="G115" s="515"/>
      <c r="H115" s="521"/>
      <c r="I115" s="524"/>
      <c r="J115" s="527"/>
      <c r="K115" s="146" t="s">
        <v>79</v>
      </c>
      <c r="L115" s="111">
        <f>SUM('Resultado 1'!K135)</f>
        <v>0</v>
      </c>
      <c r="M115" s="518"/>
    </row>
    <row r="116" spans="1:13" ht="16.5" customHeight="1" thickBot="1">
      <c r="A116" s="605"/>
      <c r="B116" s="531"/>
      <c r="C116" s="513"/>
      <c r="D116" s="543"/>
      <c r="E116" s="516"/>
      <c r="F116" s="516"/>
      <c r="G116" s="516"/>
      <c r="H116" s="522"/>
      <c r="I116" s="525"/>
      <c r="J116" s="528"/>
      <c r="K116" s="147" t="s">
        <v>77</v>
      </c>
      <c r="L116" s="111">
        <f>SUM('Resultado 1'!K136)</f>
        <v>0</v>
      </c>
      <c r="M116" s="519"/>
    </row>
    <row r="117" spans="1:13" ht="16.5" customHeight="1" thickBot="1">
      <c r="A117" s="605"/>
      <c r="B117" s="531"/>
      <c r="C117" s="511" t="s">
        <v>267</v>
      </c>
      <c r="D117" s="514"/>
      <c r="E117" s="514"/>
      <c r="F117" s="514" t="s">
        <v>139</v>
      </c>
      <c r="G117" s="514"/>
      <c r="H117" s="520" t="s">
        <v>57</v>
      </c>
      <c r="I117" s="523" t="s">
        <v>281</v>
      </c>
      <c r="J117" s="526" t="s">
        <v>161</v>
      </c>
      <c r="K117" s="145" t="s">
        <v>40</v>
      </c>
      <c r="L117" s="111">
        <f>SUM('Resultado 1'!K138)</f>
        <v>5000</v>
      </c>
      <c r="M117" s="517">
        <f>+SUM(L117:L124)</f>
        <v>10000</v>
      </c>
    </row>
    <row r="118" spans="1:13" ht="16.5" customHeight="1" thickBot="1">
      <c r="A118" s="605"/>
      <c r="B118" s="531"/>
      <c r="C118" s="512"/>
      <c r="D118" s="515"/>
      <c r="E118" s="515"/>
      <c r="F118" s="515"/>
      <c r="G118" s="515"/>
      <c r="H118" s="521"/>
      <c r="I118" s="524"/>
      <c r="J118" s="527"/>
      <c r="K118" s="146" t="s">
        <v>41</v>
      </c>
      <c r="L118" s="111">
        <f>SUM('Resultado 1'!K139)</f>
        <v>5000</v>
      </c>
      <c r="M118" s="518"/>
    </row>
    <row r="119" spans="1:13" ht="16.5" customHeight="1" thickBot="1">
      <c r="A119" s="605"/>
      <c r="B119" s="531"/>
      <c r="C119" s="512"/>
      <c r="D119" s="515"/>
      <c r="E119" s="515"/>
      <c r="F119" s="515"/>
      <c r="G119" s="515"/>
      <c r="H119" s="521"/>
      <c r="I119" s="524"/>
      <c r="J119" s="527"/>
      <c r="K119" s="146" t="s">
        <v>42</v>
      </c>
      <c r="L119" s="111">
        <f>SUM('Resultado 1'!K140)</f>
        <v>0</v>
      </c>
      <c r="M119" s="518"/>
    </row>
    <row r="120" spans="1:13" ht="16.5" customHeight="1" thickBot="1">
      <c r="A120" s="605"/>
      <c r="B120" s="531"/>
      <c r="C120" s="512"/>
      <c r="D120" s="515"/>
      <c r="E120" s="515"/>
      <c r="F120" s="515"/>
      <c r="G120" s="515"/>
      <c r="H120" s="521"/>
      <c r="I120" s="524"/>
      <c r="J120" s="527"/>
      <c r="K120" s="146" t="s">
        <v>43</v>
      </c>
      <c r="L120" s="111">
        <f>SUM('Resultado 1'!K141)</f>
        <v>0</v>
      </c>
      <c r="M120" s="518"/>
    </row>
    <row r="121" spans="1:13" ht="16.5" customHeight="1" thickBot="1">
      <c r="A121" s="605"/>
      <c r="B121" s="531"/>
      <c r="C121" s="512"/>
      <c r="D121" s="515"/>
      <c r="E121" s="515"/>
      <c r="F121" s="515"/>
      <c r="G121" s="515"/>
      <c r="H121" s="521"/>
      <c r="I121" s="524"/>
      <c r="J121" s="527"/>
      <c r="K121" s="146" t="s">
        <v>84</v>
      </c>
      <c r="L121" s="111">
        <f>SUM('Resultado 1'!K142)</f>
        <v>0</v>
      </c>
      <c r="M121" s="518"/>
    </row>
    <row r="122" spans="1:13" ht="16.5" customHeight="1" thickBot="1">
      <c r="A122" s="605"/>
      <c r="B122" s="531"/>
      <c r="C122" s="512"/>
      <c r="D122" s="515"/>
      <c r="E122" s="515"/>
      <c r="F122" s="515"/>
      <c r="G122" s="515"/>
      <c r="H122" s="521"/>
      <c r="I122" s="524"/>
      <c r="J122" s="527"/>
      <c r="K122" s="146" t="s">
        <v>44</v>
      </c>
      <c r="L122" s="111">
        <f>SUM('Resultado 1'!K143)</f>
        <v>0</v>
      </c>
      <c r="M122" s="518"/>
    </row>
    <row r="123" spans="1:13" ht="16.5" customHeight="1" thickBot="1">
      <c r="A123" s="605"/>
      <c r="B123" s="531"/>
      <c r="C123" s="512"/>
      <c r="D123" s="515"/>
      <c r="E123" s="515"/>
      <c r="F123" s="515"/>
      <c r="G123" s="515"/>
      <c r="H123" s="521"/>
      <c r="I123" s="524"/>
      <c r="J123" s="527"/>
      <c r="K123" s="146" t="s">
        <v>79</v>
      </c>
      <c r="L123" s="111">
        <f>SUM('Resultado 1'!K144)</f>
        <v>0</v>
      </c>
      <c r="M123" s="518"/>
    </row>
    <row r="124" spans="1:13" ht="16.5" customHeight="1" thickBot="1">
      <c r="A124" s="605"/>
      <c r="B124" s="531"/>
      <c r="C124" s="513"/>
      <c r="D124" s="516"/>
      <c r="E124" s="516"/>
      <c r="F124" s="516"/>
      <c r="G124" s="516"/>
      <c r="H124" s="522"/>
      <c r="I124" s="525"/>
      <c r="J124" s="528"/>
      <c r="K124" s="147" t="s">
        <v>77</v>
      </c>
      <c r="L124" s="111">
        <f>SUM('Resultado 1'!K145)</f>
        <v>0</v>
      </c>
      <c r="M124" s="519"/>
    </row>
    <row r="125" spans="1:13" ht="16.5" customHeight="1" thickBot="1">
      <c r="A125" s="605"/>
      <c r="B125" s="531"/>
      <c r="C125" s="511" t="s">
        <v>268</v>
      </c>
      <c r="D125" s="514"/>
      <c r="E125" s="514"/>
      <c r="F125" s="514" t="s">
        <v>139</v>
      </c>
      <c r="G125" s="514" t="s">
        <v>139</v>
      </c>
      <c r="H125" s="520" t="s">
        <v>56</v>
      </c>
      <c r="I125" s="523" t="s">
        <v>281</v>
      </c>
      <c r="J125" s="526" t="s">
        <v>161</v>
      </c>
      <c r="K125" s="145" t="s">
        <v>40</v>
      </c>
      <c r="L125" s="111">
        <f>SUM('Resultado 1'!K147)</f>
        <v>10000</v>
      </c>
      <c r="M125" s="517">
        <f>+SUM(L125:L132)</f>
        <v>38000</v>
      </c>
    </row>
    <row r="126" spans="1:13" ht="16.5" customHeight="1" thickBot="1">
      <c r="A126" s="605"/>
      <c r="B126" s="531"/>
      <c r="C126" s="512"/>
      <c r="D126" s="515"/>
      <c r="E126" s="515"/>
      <c r="F126" s="515"/>
      <c r="G126" s="515"/>
      <c r="H126" s="521"/>
      <c r="I126" s="524"/>
      <c r="J126" s="527"/>
      <c r="K126" s="146" t="s">
        <v>41</v>
      </c>
      <c r="L126" s="111">
        <f>SUM('Resultado 1'!K148)</f>
        <v>8000</v>
      </c>
      <c r="M126" s="518"/>
    </row>
    <row r="127" spans="1:13" ht="16.5" customHeight="1" thickBot="1">
      <c r="A127" s="605"/>
      <c r="B127" s="531"/>
      <c r="C127" s="512"/>
      <c r="D127" s="515"/>
      <c r="E127" s="515"/>
      <c r="F127" s="515"/>
      <c r="G127" s="515"/>
      <c r="H127" s="521"/>
      <c r="I127" s="524"/>
      <c r="J127" s="527"/>
      <c r="K127" s="146" t="s">
        <v>42</v>
      </c>
      <c r="L127" s="111">
        <f>SUM('Resultado 1'!K149)</f>
        <v>5000</v>
      </c>
      <c r="M127" s="518"/>
    </row>
    <row r="128" spans="1:13" ht="16.5" customHeight="1" thickBot="1">
      <c r="A128" s="605"/>
      <c r="B128" s="531"/>
      <c r="C128" s="512"/>
      <c r="D128" s="515"/>
      <c r="E128" s="515"/>
      <c r="F128" s="515"/>
      <c r="G128" s="515"/>
      <c r="H128" s="521"/>
      <c r="I128" s="524"/>
      <c r="J128" s="527"/>
      <c r="K128" s="146" t="s">
        <v>43</v>
      </c>
      <c r="L128" s="111">
        <f>SUM('Resultado 1'!K150)</f>
        <v>2000</v>
      </c>
      <c r="M128" s="518"/>
    </row>
    <row r="129" spans="1:13" ht="16.5" customHeight="1" thickBot="1">
      <c r="A129" s="605"/>
      <c r="B129" s="531"/>
      <c r="C129" s="512"/>
      <c r="D129" s="515"/>
      <c r="E129" s="515"/>
      <c r="F129" s="515"/>
      <c r="G129" s="515"/>
      <c r="H129" s="521"/>
      <c r="I129" s="524"/>
      <c r="J129" s="527"/>
      <c r="K129" s="146" t="s">
        <v>84</v>
      </c>
      <c r="L129" s="111">
        <f>SUM('Resultado 1'!K151)</f>
        <v>0</v>
      </c>
      <c r="M129" s="518"/>
    </row>
    <row r="130" spans="1:13" ht="16.5" customHeight="1" thickBot="1">
      <c r="A130" s="605"/>
      <c r="B130" s="531"/>
      <c r="C130" s="512"/>
      <c r="D130" s="515"/>
      <c r="E130" s="515"/>
      <c r="F130" s="515"/>
      <c r="G130" s="515"/>
      <c r="H130" s="521"/>
      <c r="I130" s="524"/>
      <c r="J130" s="527"/>
      <c r="K130" s="146" t="s">
        <v>44</v>
      </c>
      <c r="L130" s="111">
        <f>SUM('Resultado 1'!K152)</f>
        <v>3000</v>
      </c>
      <c r="M130" s="518"/>
    </row>
    <row r="131" spans="1:13" ht="16.5" customHeight="1" thickBot="1">
      <c r="A131" s="605"/>
      <c r="B131" s="531"/>
      <c r="C131" s="512"/>
      <c r="D131" s="515"/>
      <c r="E131" s="515"/>
      <c r="F131" s="515"/>
      <c r="G131" s="515"/>
      <c r="H131" s="521"/>
      <c r="I131" s="524"/>
      <c r="J131" s="527"/>
      <c r="K131" s="146" t="s">
        <v>79</v>
      </c>
      <c r="L131" s="111">
        <f>SUM('Resultado 1'!K153)</f>
        <v>10000</v>
      </c>
      <c r="M131" s="518"/>
    </row>
    <row r="132" spans="1:13" ht="16.5" customHeight="1" thickBot="1">
      <c r="A132" s="605"/>
      <c r="B132" s="531"/>
      <c r="C132" s="513"/>
      <c r="D132" s="516"/>
      <c r="E132" s="516"/>
      <c r="F132" s="516"/>
      <c r="G132" s="516"/>
      <c r="H132" s="522"/>
      <c r="I132" s="525"/>
      <c r="J132" s="528"/>
      <c r="K132" s="147" t="s">
        <v>77</v>
      </c>
      <c r="L132" s="111">
        <f>SUM('Resultado 1'!K154)</f>
        <v>0</v>
      </c>
      <c r="M132" s="519"/>
    </row>
    <row r="133" spans="1:13" ht="16.5" customHeight="1" thickBot="1">
      <c r="A133" s="605"/>
      <c r="B133" s="531"/>
      <c r="C133" s="511" t="s">
        <v>282</v>
      </c>
      <c r="D133" s="514"/>
      <c r="E133" s="514"/>
      <c r="F133" s="514"/>
      <c r="G133" s="514"/>
      <c r="H133" s="520" t="s">
        <v>57</v>
      </c>
      <c r="I133" s="523" t="s">
        <v>281</v>
      </c>
      <c r="J133" s="526" t="s">
        <v>161</v>
      </c>
      <c r="K133" s="145" t="s">
        <v>40</v>
      </c>
      <c r="L133" s="111">
        <f>SUM('Resultado 1'!K156)</f>
        <v>0</v>
      </c>
      <c r="M133" s="517">
        <f>+SUM(L133:L140)</f>
        <v>0</v>
      </c>
    </row>
    <row r="134" spans="1:13" ht="16.5" customHeight="1" thickBot="1">
      <c r="A134" s="605"/>
      <c r="B134" s="531"/>
      <c r="C134" s="512"/>
      <c r="D134" s="515"/>
      <c r="E134" s="515"/>
      <c r="F134" s="515"/>
      <c r="G134" s="515"/>
      <c r="H134" s="521"/>
      <c r="I134" s="524"/>
      <c r="J134" s="527"/>
      <c r="K134" s="146" t="s">
        <v>41</v>
      </c>
      <c r="L134" s="111">
        <f>SUM('Resultado 1'!K157)</f>
        <v>0</v>
      </c>
      <c r="M134" s="518"/>
    </row>
    <row r="135" spans="1:13" ht="16.5" customHeight="1" thickBot="1">
      <c r="A135" s="605"/>
      <c r="B135" s="531"/>
      <c r="C135" s="512"/>
      <c r="D135" s="515"/>
      <c r="E135" s="515"/>
      <c r="F135" s="515"/>
      <c r="G135" s="515"/>
      <c r="H135" s="521"/>
      <c r="I135" s="524"/>
      <c r="J135" s="527"/>
      <c r="K135" s="146" t="s">
        <v>42</v>
      </c>
      <c r="L135" s="111">
        <f>SUM('Resultado 1'!K158)</f>
        <v>0</v>
      </c>
      <c r="M135" s="518"/>
    </row>
    <row r="136" spans="1:13" ht="16.5" customHeight="1" thickBot="1">
      <c r="A136" s="605"/>
      <c r="B136" s="531"/>
      <c r="C136" s="512"/>
      <c r="D136" s="515"/>
      <c r="E136" s="515"/>
      <c r="F136" s="515"/>
      <c r="G136" s="515"/>
      <c r="H136" s="521"/>
      <c r="I136" s="524"/>
      <c r="J136" s="527"/>
      <c r="K136" s="146" t="s">
        <v>43</v>
      </c>
      <c r="L136" s="111">
        <f>SUM('Resultado 1'!K159)</f>
        <v>0</v>
      </c>
      <c r="M136" s="518"/>
    </row>
    <row r="137" spans="1:13" ht="16.5" customHeight="1" thickBot="1">
      <c r="A137" s="605"/>
      <c r="B137" s="531"/>
      <c r="C137" s="512"/>
      <c r="D137" s="515"/>
      <c r="E137" s="515"/>
      <c r="F137" s="515"/>
      <c r="G137" s="515"/>
      <c r="H137" s="521"/>
      <c r="I137" s="524"/>
      <c r="J137" s="527"/>
      <c r="K137" s="146" t="s">
        <v>84</v>
      </c>
      <c r="L137" s="111">
        <f>SUM('Resultado 1'!K160)</f>
        <v>0</v>
      </c>
      <c r="M137" s="518"/>
    </row>
    <row r="138" spans="1:13" ht="16.5" customHeight="1" thickBot="1">
      <c r="A138" s="605"/>
      <c r="B138" s="531"/>
      <c r="C138" s="512"/>
      <c r="D138" s="515"/>
      <c r="E138" s="515"/>
      <c r="F138" s="515"/>
      <c r="G138" s="515"/>
      <c r="H138" s="521"/>
      <c r="I138" s="524"/>
      <c r="J138" s="527"/>
      <c r="K138" s="146" t="s">
        <v>44</v>
      </c>
      <c r="L138" s="111">
        <f>SUM('Resultado 1'!K161)</f>
        <v>0</v>
      </c>
      <c r="M138" s="518"/>
    </row>
    <row r="139" spans="1:13" ht="16.5" customHeight="1" thickBot="1">
      <c r="A139" s="605"/>
      <c r="B139" s="531"/>
      <c r="C139" s="512"/>
      <c r="D139" s="515"/>
      <c r="E139" s="515"/>
      <c r="F139" s="515"/>
      <c r="G139" s="515"/>
      <c r="H139" s="521"/>
      <c r="I139" s="524"/>
      <c r="J139" s="527"/>
      <c r="K139" s="146" t="s">
        <v>79</v>
      </c>
      <c r="L139" s="111">
        <f>SUM('Resultado 1'!K162)</f>
        <v>0</v>
      </c>
      <c r="M139" s="518"/>
    </row>
    <row r="140" spans="1:13" ht="16.5" customHeight="1" thickBot="1">
      <c r="A140" s="605"/>
      <c r="B140" s="531"/>
      <c r="C140" s="513"/>
      <c r="D140" s="516"/>
      <c r="E140" s="516"/>
      <c r="F140" s="516"/>
      <c r="G140" s="516"/>
      <c r="H140" s="522"/>
      <c r="I140" s="525"/>
      <c r="J140" s="528"/>
      <c r="K140" s="147" t="s">
        <v>77</v>
      </c>
      <c r="L140" s="111">
        <f>SUM('Resultado 1'!K163)</f>
        <v>0</v>
      </c>
      <c r="M140" s="519"/>
    </row>
    <row r="141" spans="1:13" ht="16.5" customHeight="1" thickBot="1">
      <c r="A141" s="605"/>
      <c r="B141" s="531"/>
      <c r="C141" s="511" t="s">
        <v>283</v>
      </c>
      <c r="D141" s="514"/>
      <c r="E141" s="514"/>
      <c r="F141" s="514"/>
      <c r="G141" s="514"/>
      <c r="H141" s="520" t="s">
        <v>58</v>
      </c>
      <c r="I141" s="523" t="s">
        <v>281</v>
      </c>
      <c r="J141" s="526" t="s">
        <v>161</v>
      </c>
      <c r="K141" s="145" t="s">
        <v>40</v>
      </c>
      <c r="L141" s="111">
        <f>SUM('Resultado 1'!K165)</f>
        <v>0</v>
      </c>
      <c r="M141" s="517">
        <f>+SUM(L141:L148)</f>
        <v>0</v>
      </c>
    </row>
    <row r="142" spans="1:13" ht="16.5" customHeight="1" thickBot="1">
      <c r="A142" s="605"/>
      <c r="B142" s="531"/>
      <c r="C142" s="512"/>
      <c r="D142" s="515"/>
      <c r="E142" s="515"/>
      <c r="F142" s="515"/>
      <c r="G142" s="515"/>
      <c r="H142" s="521"/>
      <c r="I142" s="524"/>
      <c r="J142" s="527"/>
      <c r="K142" s="146" t="s">
        <v>41</v>
      </c>
      <c r="L142" s="111">
        <f>SUM('Resultado 1'!K166)</f>
        <v>0</v>
      </c>
      <c r="M142" s="518"/>
    </row>
    <row r="143" spans="1:13" ht="16.5" customHeight="1" thickBot="1">
      <c r="A143" s="605"/>
      <c r="B143" s="531"/>
      <c r="C143" s="512"/>
      <c r="D143" s="515"/>
      <c r="E143" s="515"/>
      <c r="F143" s="515"/>
      <c r="G143" s="515"/>
      <c r="H143" s="521"/>
      <c r="I143" s="524"/>
      <c r="J143" s="527"/>
      <c r="K143" s="146" t="s">
        <v>42</v>
      </c>
      <c r="L143" s="111">
        <f>SUM('Resultado 1'!K167)</f>
        <v>0</v>
      </c>
      <c r="M143" s="518"/>
    </row>
    <row r="144" spans="1:13" ht="16.5" customHeight="1" thickBot="1">
      <c r="A144" s="605"/>
      <c r="B144" s="531"/>
      <c r="C144" s="512"/>
      <c r="D144" s="515"/>
      <c r="E144" s="515"/>
      <c r="F144" s="515"/>
      <c r="G144" s="515"/>
      <c r="H144" s="521"/>
      <c r="I144" s="524"/>
      <c r="J144" s="527"/>
      <c r="K144" s="146" t="s">
        <v>43</v>
      </c>
      <c r="L144" s="111">
        <f>SUM('Resultado 1'!K168)</f>
        <v>0</v>
      </c>
      <c r="M144" s="518"/>
    </row>
    <row r="145" spans="1:13" ht="16.5" customHeight="1" thickBot="1">
      <c r="A145" s="605"/>
      <c r="B145" s="531"/>
      <c r="C145" s="512"/>
      <c r="D145" s="515"/>
      <c r="E145" s="515"/>
      <c r="F145" s="515"/>
      <c r="G145" s="515"/>
      <c r="H145" s="521"/>
      <c r="I145" s="524"/>
      <c r="J145" s="527"/>
      <c r="K145" s="146" t="s">
        <v>84</v>
      </c>
      <c r="L145" s="111">
        <f>SUM('Resultado 1'!K169)</f>
        <v>0</v>
      </c>
      <c r="M145" s="518"/>
    </row>
    <row r="146" spans="1:13" ht="16.5" customHeight="1" thickBot="1">
      <c r="A146" s="605"/>
      <c r="B146" s="531"/>
      <c r="C146" s="512"/>
      <c r="D146" s="515"/>
      <c r="E146" s="515"/>
      <c r="F146" s="515"/>
      <c r="G146" s="515"/>
      <c r="H146" s="521"/>
      <c r="I146" s="524"/>
      <c r="J146" s="527"/>
      <c r="K146" s="146" t="s">
        <v>44</v>
      </c>
      <c r="L146" s="111">
        <f>SUM('Resultado 1'!K170)</f>
        <v>0</v>
      </c>
      <c r="M146" s="518"/>
    </row>
    <row r="147" spans="1:13" ht="16.5" customHeight="1" thickBot="1">
      <c r="A147" s="605"/>
      <c r="B147" s="531"/>
      <c r="C147" s="512"/>
      <c r="D147" s="515"/>
      <c r="E147" s="515"/>
      <c r="F147" s="515"/>
      <c r="G147" s="515"/>
      <c r="H147" s="521"/>
      <c r="I147" s="524"/>
      <c r="J147" s="527"/>
      <c r="K147" s="146" t="s">
        <v>79</v>
      </c>
      <c r="L147" s="111">
        <f>SUM('Resultado 1'!K171)</f>
        <v>0</v>
      </c>
      <c r="M147" s="518"/>
    </row>
    <row r="148" spans="1:13" ht="16.5" customHeight="1" thickBot="1">
      <c r="A148" s="605"/>
      <c r="B148" s="531"/>
      <c r="C148" s="513"/>
      <c r="D148" s="516"/>
      <c r="E148" s="516"/>
      <c r="F148" s="516"/>
      <c r="G148" s="516"/>
      <c r="H148" s="522"/>
      <c r="I148" s="525"/>
      <c r="J148" s="528"/>
      <c r="K148" s="147" t="s">
        <v>77</v>
      </c>
      <c r="L148" s="111">
        <f>SUM('Resultado 1'!K172)</f>
        <v>0</v>
      </c>
      <c r="M148" s="519"/>
    </row>
    <row r="149" spans="1:13" ht="16.5" customHeight="1" thickBot="1">
      <c r="A149" s="605"/>
      <c r="B149" s="531"/>
      <c r="C149" s="511" t="s">
        <v>284</v>
      </c>
      <c r="D149" s="514"/>
      <c r="E149" s="514"/>
      <c r="F149" s="514"/>
      <c r="G149" s="514"/>
      <c r="H149" s="520" t="s">
        <v>58</v>
      </c>
      <c r="I149" s="523" t="s">
        <v>281</v>
      </c>
      <c r="J149" s="526" t="s">
        <v>161</v>
      </c>
      <c r="K149" s="145" t="s">
        <v>40</v>
      </c>
      <c r="L149" s="111">
        <f>SUM('Resultado 1'!K174)</f>
        <v>0</v>
      </c>
      <c r="M149" s="517">
        <f>+SUM(L149:L156)</f>
        <v>0</v>
      </c>
    </row>
    <row r="150" spans="1:13" ht="16.5" customHeight="1" thickBot="1">
      <c r="A150" s="605"/>
      <c r="B150" s="531"/>
      <c r="C150" s="512"/>
      <c r="D150" s="515"/>
      <c r="E150" s="515"/>
      <c r="F150" s="515"/>
      <c r="G150" s="515"/>
      <c r="H150" s="521"/>
      <c r="I150" s="524"/>
      <c r="J150" s="527"/>
      <c r="K150" s="146" t="s">
        <v>41</v>
      </c>
      <c r="L150" s="111">
        <f>SUM('Resultado 1'!K175)</f>
        <v>0</v>
      </c>
      <c r="M150" s="518"/>
    </row>
    <row r="151" spans="1:13" ht="16.5" customHeight="1" thickBot="1">
      <c r="A151" s="605"/>
      <c r="B151" s="531"/>
      <c r="C151" s="512"/>
      <c r="D151" s="515"/>
      <c r="E151" s="515"/>
      <c r="F151" s="515"/>
      <c r="G151" s="515"/>
      <c r="H151" s="521"/>
      <c r="I151" s="524"/>
      <c r="J151" s="527"/>
      <c r="K151" s="146" t="s">
        <v>42</v>
      </c>
      <c r="L151" s="111">
        <f>SUM('Resultado 1'!K176)</f>
        <v>0</v>
      </c>
      <c r="M151" s="518"/>
    </row>
    <row r="152" spans="1:13" ht="16.5" customHeight="1" thickBot="1">
      <c r="A152" s="605"/>
      <c r="B152" s="531"/>
      <c r="C152" s="512"/>
      <c r="D152" s="515"/>
      <c r="E152" s="515"/>
      <c r="F152" s="515"/>
      <c r="G152" s="515"/>
      <c r="H152" s="521"/>
      <c r="I152" s="524"/>
      <c r="J152" s="527"/>
      <c r="K152" s="146" t="s">
        <v>43</v>
      </c>
      <c r="L152" s="111">
        <f>SUM('Resultado 1'!K177)</f>
        <v>0</v>
      </c>
      <c r="M152" s="518"/>
    </row>
    <row r="153" spans="1:13" ht="16.5" customHeight="1" thickBot="1">
      <c r="A153" s="605"/>
      <c r="B153" s="531"/>
      <c r="C153" s="512"/>
      <c r="D153" s="515"/>
      <c r="E153" s="515"/>
      <c r="F153" s="515"/>
      <c r="G153" s="515"/>
      <c r="H153" s="521"/>
      <c r="I153" s="524"/>
      <c r="J153" s="527"/>
      <c r="K153" s="146" t="s">
        <v>84</v>
      </c>
      <c r="L153" s="111">
        <f>SUM('Resultado 1'!K178)</f>
        <v>0</v>
      </c>
      <c r="M153" s="518"/>
    </row>
    <row r="154" spans="1:13" ht="16.5" customHeight="1" thickBot="1">
      <c r="A154" s="605"/>
      <c r="B154" s="531"/>
      <c r="C154" s="512"/>
      <c r="D154" s="515"/>
      <c r="E154" s="515"/>
      <c r="F154" s="515"/>
      <c r="G154" s="515"/>
      <c r="H154" s="521"/>
      <c r="I154" s="524"/>
      <c r="J154" s="527"/>
      <c r="K154" s="146" t="s">
        <v>44</v>
      </c>
      <c r="L154" s="111">
        <f>SUM('Resultado 1'!K179)</f>
        <v>0</v>
      </c>
      <c r="M154" s="518"/>
    </row>
    <row r="155" spans="1:13" ht="16.5" customHeight="1" thickBot="1">
      <c r="A155" s="605"/>
      <c r="B155" s="531"/>
      <c r="C155" s="512"/>
      <c r="D155" s="515"/>
      <c r="E155" s="515"/>
      <c r="F155" s="515"/>
      <c r="G155" s="515"/>
      <c r="H155" s="521"/>
      <c r="I155" s="524"/>
      <c r="J155" s="527"/>
      <c r="K155" s="146" t="s">
        <v>79</v>
      </c>
      <c r="L155" s="111">
        <f>SUM('Resultado 1'!K180)</f>
        <v>0</v>
      </c>
      <c r="M155" s="518"/>
    </row>
    <row r="156" spans="1:13" ht="16.5" customHeight="1" thickBot="1">
      <c r="A156" s="605"/>
      <c r="B156" s="531"/>
      <c r="C156" s="513"/>
      <c r="D156" s="516"/>
      <c r="E156" s="516"/>
      <c r="F156" s="516"/>
      <c r="G156" s="516"/>
      <c r="H156" s="522"/>
      <c r="I156" s="525"/>
      <c r="J156" s="528"/>
      <c r="K156" s="147" t="s">
        <v>77</v>
      </c>
      <c r="L156" s="111">
        <f>SUM('Resultado 1'!K181)</f>
        <v>0</v>
      </c>
      <c r="M156" s="519"/>
    </row>
    <row r="157" spans="1:13" ht="16.5" customHeight="1" thickBot="1">
      <c r="A157" s="605"/>
      <c r="B157" s="531"/>
      <c r="C157" s="511" t="s">
        <v>285</v>
      </c>
      <c r="D157" s="514"/>
      <c r="E157" s="514"/>
      <c r="F157" s="514"/>
      <c r="G157" s="514"/>
      <c r="H157" s="520" t="s">
        <v>58</v>
      </c>
      <c r="I157" s="523" t="s">
        <v>281</v>
      </c>
      <c r="J157" s="526"/>
      <c r="K157" s="145" t="s">
        <v>40</v>
      </c>
      <c r="L157" s="111">
        <f>SUM('Resultado 1'!K183)</f>
        <v>0</v>
      </c>
      <c r="M157" s="517">
        <f>+SUM(L157:L164)</f>
        <v>0</v>
      </c>
    </row>
    <row r="158" spans="1:13" ht="16.5" customHeight="1" thickBot="1">
      <c r="A158" s="605"/>
      <c r="B158" s="531"/>
      <c r="C158" s="512"/>
      <c r="D158" s="515"/>
      <c r="E158" s="515"/>
      <c r="F158" s="515"/>
      <c r="G158" s="515"/>
      <c r="H158" s="521"/>
      <c r="I158" s="524"/>
      <c r="J158" s="527"/>
      <c r="K158" s="146" t="s">
        <v>41</v>
      </c>
      <c r="L158" s="111">
        <f>SUM('Resultado 1'!K184)</f>
        <v>0</v>
      </c>
      <c r="M158" s="518"/>
    </row>
    <row r="159" spans="1:13" ht="16.5" customHeight="1" thickBot="1">
      <c r="A159" s="605"/>
      <c r="B159" s="531"/>
      <c r="C159" s="512"/>
      <c r="D159" s="515"/>
      <c r="E159" s="515"/>
      <c r="F159" s="515"/>
      <c r="G159" s="515"/>
      <c r="H159" s="521"/>
      <c r="I159" s="524"/>
      <c r="J159" s="527"/>
      <c r="K159" s="146" t="s">
        <v>42</v>
      </c>
      <c r="L159" s="111">
        <f>SUM('Resultado 1'!K185)</f>
        <v>0</v>
      </c>
      <c r="M159" s="518"/>
    </row>
    <row r="160" spans="1:13" ht="16.5" customHeight="1" thickBot="1">
      <c r="A160" s="605"/>
      <c r="B160" s="531"/>
      <c r="C160" s="512"/>
      <c r="D160" s="515"/>
      <c r="E160" s="515"/>
      <c r="F160" s="515"/>
      <c r="G160" s="515"/>
      <c r="H160" s="521"/>
      <c r="I160" s="524"/>
      <c r="J160" s="527"/>
      <c r="K160" s="146" t="s">
        <v>43</v>
      </c>
      <c r="L160" s="111">
        <f>SUM('Resultado 1'!K186)</f>
        <v>0</v>
      </c>
      <c r="M160" s="518"/>
    </row>
    <row r="161" spans="1:13" ht="16.5" customHeight="1" thickBot="1">
      <c r="A161" s="605"/>
      <c r="B161" s="531"/>
      <c r="C161" s="512"/>
      <c r="D161" s="515"/>
      <c r="E161" s="515"/>
      <c r="F161" s="515"/>
      <c r="G161" s="515"/>
      <c r="H161" s="521"/>
      <c r="I161" s="524"/>
      <c r="J161" s="527"/>
      <c r="K161" s="146" t="s">
        <v>84</v>
      </c>
      <c r="L161" s="111">
        <f>SUM('Resultado 1'!K187)</f>
        <v>0</v>
      </c>
      <c r="M161" s="518"/>
    </row>
    <row r="162" spans="1:13" ht="16.5" customHeight="1" thickBot="1">
      <c r="A162" s="605"/>
      <c r="B162" s="531"/>
      <c r="C162" s="512"/>
      <c r="D162" s="515"/>
      <c r="E162" s="515"/>
      <c r="F162" s="515"/>
      <c r="G162" s="515"/>
      <c r="H162" s="521"/>
      <c r="I162" s="524"/>
      <c r="J162" s="527"/>
      <c r="K162" s="146" t="s">
        <v>44</v>
      </c>
      <c r="L162" s="111">
        <f>SUM('Resultado 1'!K188)</f>
        <v>0</v>
      </c>
      <c r="M162" s="518"/>
    </row>
    <row r="163" spans="1:13" ht="16.5" customHeight="1" thickBot="1">
      <c r="A163" s="605"/>
      <c r="B163" s="531"/>
      <c r="C163" s="512"/>
      <c r="D163" s="515"/>
      <c r="E163" s="515"/>
      <c r="F163" s="515"/>
      <c r="G163" s="515"/>
      <c r="H163" s="521"/>
      <c r="I163" s="524"/>
      <c r="J163" s="527"/>
      <c r="K163" s="146" t="s">
        <v>79</v>
      </c>
      <c r="L163" s="111">
        <f>SUM('Resultado 1'!K189)</f>
        <v>0</v>
      </c>
      <c r="M163" s="518"/>
    </row>
    <row r="164" spans="1:13" ht="16.5" customHeight="1" thickBot="1">
      <c r="A164" s="605"/>
      <c r="B164" s="531"/>
      <c r="C164" s="513"/>
      <c r="D164" s="516"/>
      <c r="E164" s="516"/>
      <c r="F164" s="516"/>
      <c r="G164" s="516"/>
      <c r="H164" s="522"/>
      <c r="I164" s="525"/>
      <c r="J164" s="528"/>
      <c r="K164" s="147" t="s">
        <v>77</v>
      </c>
      <c r="L164" s="111">
        <f>SUM('Resultado 1'!K190)</f>
        <v>0</v>
      </c>
      <c r="M164" s="519"/>
    </row>
    <row r="165" spans="1:13" ht="16.5" customHeight="1" thickBot="1">
      <c r="A165" s="605"/>
      <c r="B165" s="531"/>
      <c r="C165" s="511" t="s">
        <v>286</v>
      </c>
      <c r="D165" s="538" t="s">
        <v>139</v>
      </c>
      <c r="E165" s="514" t="s">
        <v>139</v>
      </c>
      <c r="F165" s="514" t="s">
        <v>139</v>
      </c>
      <c r="G165" s="514" t="s">
        <v>139</v>
      </c>
      <c r="H165" s="520" t="s">
        <v>58</v>
      </c>
      <c r="I165" s="523" t="s">
        <v>281</v>
      </c>
      <c r="J165" s="526" t="s">
        <v>161</v>
      </c>
      <c r="K165" s="145" t="s">
        <v>40</v>
      </c>
      <c r="L165" s="111">
        <f>SUM('Resultado 1'!K192)</f>
        <v>25000</v>
      </c>
      <c r="M165" s="517">
        <f>+SUM(L165:L172)</f>
        <v>48000</v>
      </c>
    </row>
    <row r="166" spans="1:13" ht="16.5" customHeight="1" thickBot="1">
      <c r="A166" s="605"/>
      <c r="B166" s="531"/>
      <c r="C166" s="512"/>
      <c r="D166" s="539"/>
      <c r="E166" s="515"/>
      <c r="F166" s="515"/>
      <c r="G166" s="515"/>
      <c r="H166" s="521"/>
      <c r="I166" s="524"/>
      <c r="J166" s="527"/>
      <c r="K166" s="146" t="s">
        <v>41</v>
      </c>
      <c r="L166" s="111">
        <f>SUM('Resultado 1'!K193)</f>
        <v>0</v>
      </c>
      <c r="M166" s="518"/>
    </row>
    <row r="167" spans="1:13" ht="16.5" customHeight="1" thickBot="1">
      <c r="A167" s="605"/>
      <c r="B167" s="531"/>
      <c r="C167" s="512"/>
      <c r="D167" s="539"/>
      <c r="E167" s="515"/>
      <c r="F167" s="515"/>
      <c r="G167" s="515"/>
      <c r="H167" s="521"/>
      <c r="I167" s="524"/>
      <c r="J167" s="527"/>
      <c r="K167" s="146" t="s">
        <v>42</v>
      </c>
      <c r="L167" s="111">
        <f>SUM('Resultado 1'!K194)</f>
        <v>6000</v>
      </c>
      <c r="M167" s="518"/>
    </row>
    <row r="168" spans="1:13" ht="16.5" customHeight="1" thickBot="1">
      <c r="A168" s="605"/>
      <c r="B168" s="531"/>
      <c r="C168" s="512"/>
      <c r="D168" s="539"/>
      <c r="E168" s="515"/>
      <c r="F168" s="515"/>
      <c r="G168" s="515"/>
      <c r="H168" s="521"/>
      <c r="I168" s="524"/>
      <c r="J168" s="527"/>
      <c r="K168" s="146" t="s">
        <v>43</v>
      </c>
      <c r="L168" s="111">
        <f>SUM('Resultado 1'!K195)</f>
        <v>3000</v>
      </c>
      <c r="M168" s="518"/>
    </row>
    <row r="169" spans="1:13" ht="16.5" customHeight="1" thickBot="1">
      <c r="A169" s="605"/>
      <c r="B169" s="531"/>
      <c r="C169" s="512"/>
      <c r="D169" s="539"/>
      <c r="E169" s="515"/>
      <c r="F169" s="515"/>
      <c r="G169" s="515"/>
      <c r="H169" s="521"/>
      <c r="I169" s="524"/>
      <c r="J169" s="527"/>
      <c r="K169" s="146" t="s">
        <v>84</v>
      </c>
      <c r="L169" s="111">
        <f>SUM('Resultado 1'!K196)</f>
        <v>1000</v>
      </c>
      <c r="M169" s="518"/>
    </row>
    <row r="170" spans="1:13" ht="16.5" customHeight="1" thickBot="1">
      <c r="A170" s="605"/>
      <c r="B170" s="531"/>
      <c r="C170" s="512"/>
      <c r="D170" s="539"/>
      <c r="E170" s="515"/>
      <c r="F170" s="515"/>
      <c r="G170" s="515"/>
      <c r="H170" s="521"/>
      <c r="I170" s="524"/>
      <c r="J170" s="527"/>
      <c r="K170" s="146" t="s">
        <v>44</v>
      </c>
      <c r="L170" s="111">
        <f>SUM('Resultado 1'!K197)</f>
        <v>8000</v>
      </c>
      <c r="M170" s="518"/>
    </row>
    <row r="171" spans="1:13" ht="16.5" customHeight="1" thickBot="1">
      <c r="A171" s="605"/>
      <c r="B171" s="531"/>
      <c r="C171" s="512"/>
      <c r="D171" s="539"/>
      <c r="E171" s="515"/>
      <c r="F171" s="515"/>
      <c r="G171" s="515"/>
      <c r="H171" s="521"/>
      <c r="I171" s="524"/>
      <c r="J171" s="527"/>
      <c r="K171" s="146" t="s">
        <v>79</v>
      </c>
      <c r="L171" s="111">
        <f>SUM('Resultado 1'!K198)</f>
        <v>5000</v>
      </c>
      <c r="M171" s="518"/>
    </row>
    <row r="172" spans="1:13" ht="16.5" customHeight="1" thickBot="1">
      <c r="A172" s="605"/>
      <c r="B172" s="531"/>
      <c r="C172" s="513"/>
      <c r="D172" s="540"/>
      <c r="E172" s="516"/>
      <c r="F172" s="516"/>
      <c r="G172" s="516"/>
      <c r="H172" s="522"/>
      <c r="I172" s="525"/>
      <c r="J172" s="528"/>
      <c r="K172" s="147" t="s">
        <v>77</v>
      </c>
      <c r="L172" s="111">
        <f>SUM('Resultado 1'!K199)</f>
        <v>0</v>
      </c>
      <c r="M172" s="519"/>
    </row>
    <row r="173" spans="1:17" ht="25.5" customHeight="1" thickBot="1">
      <c r="A173" s="589" t="s">
        <v>156</v>
      </c>
      <c r="B173" s="590"/>
      <c r="C173" s="590"/>
      <c r="D173" s="590"/>
      <c r="E173" s="590"/>
      <c r="F173" s="590"/>
      <c r="G173" s="590"/>
      <c r="H173" s="590"/>
      <c r="I173" s="590"/>
      <c r="J173" s="590"/>
      <c r="K173" s="590"/>
      <c r="L173" s="590"/>
      <c r="M173" s="107">
        <f>+SUM(M5:M172)</f>
        <v>1116700</v>
      </c>
      <c r="O173" s="211"/>
      <c r="Q173" s="211"/>
    </row>
    <row r="174" spans="1:13" ht="15.75" thickBot="1">
      <c r="A174" s="77"/>
      <c r="B174" s="77"/>
      <c r="C174" s="184"/>
      <c r="D174" s="77"/>
      <c r="E174" s="77"/>
      <c r="F174" s="77"/>
      <c r="G174" s="77"/>
      <c r="H174" s="77"/>
      <c r="I174" s="77"/>
      <c r="J174" s="77"/>
      <c r="K174" s="102"/>
      <c r="L174" s="77"/>
      <c r="M174" s="77"/>
    </row>
    <row r="175" spans="1:41" s="106" customFormat="1" ht="17.25" customHeight="1" thickBot="1">
      <c r="A175" s="556" t="s">
        <v>143</v>
      </c>
      <c r="B175" s="556" t="s">
        <v>144</v>
      </c>
      <c r="C175" s="595" t="s">
        <v>145</v>
      </c>
      <c r="D175" s="556" t="s">
        <v>146</v>
      </c>
      <c r="E175" s="556"/>
      <c r="F175" s="556"/>
      <c r="G175" s="556"/>
      <c r="H175" s="556" t="s">
        <v>86</v>
      </c>
      <c r="I175" s="557" t="s">
        <v>147</v>
      </c>
      <c r="J175" s="558" t="s">
        <v>148</v>
      </c>
      <c r="K175" s="559"/>
      <c r="L175" s="559"/>
      <c r="M175" s="560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</row>
    <row r="176" spans="1:41" s="106" customFormat="1" ht="15.75" customHeight="1" thickBot="1">
      <c r="A176" s="556"/>
      <c r="B176" s="556"/>
      <c r="C176" s="595"/>
      <c r="D176" s="556"/>
      <c r="E176" s="556"/>
      <c r="F176" s="556"/>
      <c r="G176" s="556"/>
      <c r="H176" s="556"/>
      <c r="I176" s="557"/>
      <c r="J176" s="561"/>
      <c r="K176" s="562"/>
      <c r="L176" s="562"/>
      <c r="M176" s="563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</row>
    <row r="177" spans="1:41" s="106" customFormat="1" ht="45" customHeight="1" thickBot="1">
      <c r="A177" s="556"/>
      <c r="B177" s="556"/>
      <c r="C177" s="595"/>
      <c r="D177" s="97" t="s">
        <v>149</v>
      </c>
      <c r="E177" s="97" t="s">
        <v>150</v>
      </c>
      <c r="F177" s="97" t="s">
        <v>151</v>
      </c>
      <c r="G177" s="97" t="s">
        <v>152</v>
      </c>
      <c r="H177" s="556"/>
      <c r="I177" s="557"/>
      <c r="J177" s="98" t="s">
        <v>153</v>
      </c>
      <c r="K177" s="564" t="s">
        <v>154</v>
      </c>
      <c r="L177" s="565"/>
      <c r="M177" s="98" t="s">
        <v>155</v>
      </c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</row>
    <row r="178" spans="1:13" ht="15.75" customHeight="1" thickBot="1">
      <c r="A178" s="596" t="str">
        <f>'Resultado 2'!A1:M1</f>
        <v>Resultado 2: Políticas Culturales fortalecidas para la revitalización y promoción de la diversidad cultural de los pueblos indígenas y afrodescendientes de la Costa Caribe, y la protección del patrimonio cultural.</v>
      </c>
      <c r="B178" s="531" t="s">
        <v>192</v>
      </c>
      <c r="C178" s="577" t="s">
        <v>222</v>
      </c>
      <c r="D178" s="547"/>
      <c r="E178" s="566"/>
      <c r="F178" s="566" t="s">
        <v>139</v>
      </c>
      <c r="G178" s="547" t="s">
        <v>139</v>
      </c>
      <c r="H178" s="601" t="s">
        <v>57</v>
      </c>
      <c r="I178" s="575" t="str">
        <f>+'[1]Resultado 2'!$F$3</f>
        <v>GRAAN, GRAAS (Secretarías de Cultura), INC</v>
      </c>
      <c r="J178" s="547" t="s">
        <v>161</v>
      </c>
      <c r="K178" s="145" t="s">
        <v>40</v>
      </c>
      <c r="L178" s="111">
        <f>SUM('Resultado 2'!J4)</f>
        <v>4000</v>
      </c>
      <c r="M178" s="517">
        <f>+SUM(L178:L185)</f>
        <v>27000</v>
      </c>
    </row>
    <row r="179" spans="1:13" ht="15.75" thickBot="1">
      <c r="A179" s="597"/>
      <c r="B179" s="531"/>
      <c r="C179" s="578"/>
      <c r="D179" s="548"/>
      <c r="E179" s="567"/>
      <c r="F179" s="567"/>
      <c r="G179" s="548"/>
      <c r="H179" s="601"/>
      <c r="I179" s="575"/>
      <c r="J179" s="548"/>
      <c r="K179" s="146" t="s">
        <v>41</v>
      </c>
      <c r="L179" s="111">
        <f>SUM('Resultado 2'!J5)</f>
        <v>6000</v>
      </c>
      <c r="M179" s="518"/>
    </row>
    <row r="180" spans="1:13" ht="15.75" thickBot="1">
      <c r="A180" s="597"/>
      <c r="B180" s="531"/>
      <c r="C180" s="578"/>
      <c r="D180" s="548"/>
      <c r="E180" s="567"/>
      <c r="F180" s="567"/>
      <c r="G180" s="548"/>
      <c r="H180" s="601"/>
      <c r="I180" s="575"/>
      <c r="J180" s="548"/>
      <c r="K180" s="146" t="s">
        <v>42</v>
      </c>
      <c r="L180" s="111">
        <f>SUM('Resultado 2'!J6)</f>
        <v>1000</v>
      </c>
      <c r="M180" s="518"/>
    </row>
    <row r="181" spans="1:13" ht="15.75" thickBot="1">
      <c r="A181" s="597"/>
      <c r="B181" s="531"/>
      <c r="C181" s="578"/>
      <c r="D181" s="548"/>
      <c r="E181" s="567"/>
      <c r="F181" s="567"/>
      <c r="G181" s="548"/>
      <c r="H181" s="601"/>
      <c r="I181" s="575"/>
      <c r="J181" s="548"/>
      <c r="K181" s="146" t="s">
        <v>43</v>
      </c>
      <c r="L181" s="111">
        <f>SUM('Resultado 2'!J7)</f>
        <v>4000</v>
      </c>
      <c r="M181" s="518"/>
    </row>
    <row r="182" spans="1:13" ht="15.75" thickBot="1">
      <c r="A182" s="597"/>
      <c r="B182" s="531"/>
      <c r="C182" s="578"/>
      <c r="D182" s="548"/>
      <c r="E182" s="567"/>
      <c r="F182" s="567"/>
      <c r="G182" s="548"/>
      <c r="H182" s="601"/>
      <c r="I182" s="575"/>
      <c r="J182" s="548"/>
      <c r="K182" s="146" t="s">
        <v>84</v>
      </c>
      <c r="L182" s="111">
        <f>SUM('Resultado 2'!J8)</f>
        <v>1000</v>
      </c>
      <c r="M182" s="518"/>
    </row>
    <row r="183" spans="1:13" ht="15.75" thickBot="1">
      <c r="A183" s="597"/>
      <c r="B183" s="531"/>
      <c r="C183" s="578"/>
      <c r="D183" s="548"/>
      <c r="E183" s="567"/>
      <c r="F183" s="567"/>
      <c r="G183" s="548"/>
      <c r="H183" s="601"/>
      <c r="I183" s="575"/>
      <c r="J183" s="548"/>
      <c r="K183" s="146" t="s">
        <v>44</v>
      </c>
      <c r="L183" s="111">
        <f>SUM('Resultado 2'!J9)</f>
        <v>6000</v>
      </c>
      <c r="M183" s="518"/>
    </row>
    <row r="184" spans="1:13" ht="15.75" thickBot="1">
      <c r="A184" s="597"/>
      <c r="B184" s="531"/>
      <c r="C184" s="578"/>
      <c r="D184" s="548"/>
      <c r="E184" s="567"/>
      <c r="F184" s="567"/>
      <c r="G184" s="548"/>
      <c r="H184" s="601"/>
      <c r="I184" s="575"/>
      <c r="J184" s="548"/>
      <c r="K184" s="146" t="s">
        <v>79</v>
      </c>
      <c r="L184" s="111">
        <f>SUM('Resultado 2'!J10)</f>
        <v>5000</v>
      </c>
      <c r="M184" s="518"/>
    </row>
    <row r="185" spans="1:13" ht="15.75" thickBot="1">
      <c r="A185" s="597"/>
      <c r="B185" s="531"/>
      <c r="C185" s="579"/>
      <c r="D185" s="549"/>
      <c r="E185" s="568"/>
      <c r="F185" s="568"/>
      <c r="G185" s="549"/>
      <c r="H185" s="602"/>
      <c r="I185" s="576"/>
      <c r="J185" s="548"/>
      <c r="K185" s="147" t="s">
        <v>77</v>
      </c>
      <c r="L185" s="111">
        <f>SUM('Resultado 2'!J11)</f>
        <v>0</v>
      </c>
      <c r="M185" s="518"/>
    </row>
    <row r="186" spans="1:13" ht="15.75" customHeight="1" thickBot="1">
      <c r="A186" s="597"/>
      <c r="B186" s="531"/>
      <c r="C186" s="577" t="str">
        <f>+'[1]Resultado 2'!$C$4</f>
        <v>2.1.2 Desarrollar acciones de socialización de contenidos de convenios internacionales y legislación nacionalque fortatlezcan el derecho a la diversidad de los pueblos indígenas y afrodescendientes. </v>
      </c>
      <c r="D186" s="547"/>
      <c r="E186" s="566"/>
      <c r="F186" s="566" t="s">
        <v>139</v>
      </c>
      <c r="G186" s="547" t="s">
        <v>139</v>
      </c>
      <c r="H186" s="601" t="s">
        <v>56</v>
      </c>
      <c r="I186" s="575" t="str">
        <f>+'[1]Resultado 2'!$F$4</f>
        <v>GRAAN, GRAAS (Secretarías de Cultura), INC</v>
      </c>
      <c r="J186" s="547" t="s">
        <v>161</v>
      </c>
      <c r="K186" s="145" t="s">
        <v>40</v>
      </c>
      <c r="L186" s="111">
        <f>SUM('Resultado 2'!J13)</f>
        <v>2000</v>
      </c>
      <c r="M186" s="517">
        <f>+SUM(L186:L193)</f>
        <v>8000</v>
      </c>
    </row>
    <row r="187" spans="1:13" ht="15.75" thickBot="1">
      <c r="A187" s="597"/>
      <c r="B187" s="531"/>
      <c r="C187" s="578"/>
      <c r="D187" s="548"/>
      <c r="E187" s="567"/>
      <c r="F187" s="567"/>
      <c r="G187" s="548"/>
      <c r="H187" s="601"/>
      <c r="I187" s="575"/>
      <c r="J187" s="548"/>
      <c r="K187" s="146" t="s">
        <v>41</v>
      </c>
      <c r="L187" s="112">
        <f>SUM('Resultado 2'!J14)</f>
        <v>1000</v>
      </c>
      <c r="M187" s="518"/>
    </row>
    <row r="188" spans="1:13" ht="19.5" customHeight="1" thickBot="1">
      <c r="A188" s="597"/>
      <c r="B188" s="531"/>
      <c r="C188" s="578"/>
      <c r="D188" s="548"/>
      <c r="E188" s="567"/>
      <c r="F188" s="567"/>
      <c r="G188" s="548"/>
      <c r="H188" s="601"/>
      <c r="I188" s="575"/>
      <c r="J188" s="548"/>
      <c r="K188" s="146" t="s">
        <v>42</v>
      </c>
      <c r="L188" s="112">
        <f>SUM('Resultado 2'!J15)</f>
        <v>500</v>
      </c>
      <c r="M188" s="518"/>
    </row>
    <row r="189" spans="1:13" ht="15.75" thickBot="1">
      <c r="A189" s="597"/>
      <c r="B189" s="531"/>
      <c r="C189" s="578"/>
      <c r="D189" s="548"/>
      <c r="E189" s="567"/>
      <c r="F189" s="567"/>
      <c r="G189" s="548"/>
      <c r="H189" s="601"/>
      <c r="I189" s="575"/>
      <c r="J189" s="548"/>
      <c r="K189" s="146" t="s">
        <v>43</v>
      </c>
      <c r="L189" s="112">
        <f>SUM('Resultado 2'!J16)</f>
        <v>200</v>
      </c>
      <c r="M189" s="518"/>
    </row>
    <row r="190" spans="1:13" ht="15.75" thickBot="1">
      <c r="A190" s="597"/>
      <c r="B190" s="531"/>
      <c r="C190" s="578"/>
      <c r="D190" s="548"/>
      <c r="E190" s="567"/>
      <c r="F190" s="567"/>
      <c r="G190" s="548"/>
      <c r="H190" s="601"/>
      <c r="I190" s="575"/>
      <c r="J190" s="548"/>
      <c r="K190" s="146" t="s">
        <v>84</v>
      </c>
      <c r="L190" s="112">
        <f>SUM('Resultado 2'!J17)</f>
        <v>300</v>
      </c>
      <c r="M190" s="518"/>
    </row>
    <row r="191" spans="1:13" ht="15.75" thickBot="1">
      <c r="A191" s="597"/>
      <c r="B191" s="531"/>
      <c r="C191" s="578"/>
      <c r="D191" s="548"/>
      <c r="E191" s="567"/>
      <c r="F191" s="567"/>
      <c r="G191" s="548"/>
      <c r="H191" s="601"/>
      <c r="I191" s="575"/>
      <c r="J191" s="548"/>
      <c r="K191" s="146" t="s">
        <v>44</v>
      </c>
      <c r="L191" s="112">
        <f>SUM('Resultado 2'!J18)</f>
        <v>1500</v>
      </c>
      <c r="M191" s="518"/>
    </row>
    <row r="192" spans="1:13" ht="15.75" thickBot="1">
      <c r="A192" s="597"/>
      <c r="B192" s="531"/>
      <c r="C192" s="578"/>
      <c r="D192" s="548"/>
      <c r="E192" s="567"/>
      <c r="F192" s="567"/>
      <c r="G192" s="548"/>
      <c r="H192" s="601"/>
      <c r="I192" s="575"/>
      <c r="J192" s="548"/>
      <c r="K192" s="146" t="s">
        <v>79</v>
      </c>
      <c r="L192" s="112">
        <f>SUM('Resultado 2'!J19)</f>
        <v>2000</v>
      </c>
      <c r="M192" s="518"/>
    </row>
    <row r="193" spans="1:13" ht="15.75" thickBot="1">
      <c r="A193" s="597"/>
      <c r="B193" s="531"/>
      <c r="C193" s="579"/>
      <c r="D193" s="549"/>
      <c r="E193" s="568"/>
      <c r="F193" s="568"/>
      <c r="G193" s="549"/>
      <c r="H193" s="602"/>
      <c r="I193" s="576"/>
      <c r="J193" s="548"/>
      <c r="K193" s="147" t="s">
        <v>77</v>
      </c>
      <c r="L193" s="188">
        <f>SUM('Resultado 2'!J20)</f>
        <v>500</v>
      </c>
      <c r="M193" s="519"/>
    </row>
    <row r="194" spans="1:13" ht="15" customHeight="1" thickBot="1">
      <c r="A194" s="597"/>
      <c r="B194" s="531"/>
      <c r="C194" s="577" t="s">
        <v>223</v>
      </c>
      <c r="D194" s="553" t="s">
        <v>139</v>
      </c>
      <c r="E194" s="566" t="s">
        <v>139</v>
      </c>
      <c r="F194" s="566" t="s">
        <v>139</v>
      </c>
      <c r="G194" s="547" t="s">
        <v>139</v>
      </c>
      <c r="H194" s="572" t="s">
        <v>58</v>
      </c>
      <c r="I194" s="575" t="str">
        <f>+'[1]Resultado 2'!$F$5</f>
        <v>GRAAN, GRAAS (Secretarías de Cultura), INC</v>
      </c>
      <c r="J194" s="547" t="s">
        <v>161</v>
      </c>
      <c r="K194" s="145" t="s">
        <v>40</v>
      </c>
      <c r="L194" s="111">
        <f>SUM('Resultado 2'!J22)</f>
        <v>4000</v>
      </c>
      <c r="M194" s="517">
        <f>+SUM(L194:L201)</f>
        <v>20000</v>
      </c>
    </row>
    <row r="195" spans="1:13" ht="15.75" thickBot="1">
      <c r="A195" s="597"/>
      <c r="B195" s="531"/>
      <c r="C195" s="578"/>
      <c r="D195" s="554"/>
      <c r="E195" s="567"/>
      <c r="F195" s="567"/>
      <c r="G195" s="548"/>
      <c r="H195" s="573"/>
      <c r="I195" s="575"/>
      <c r="J195" s="548"/>
      <c r="K195" s="146" t="s">
        <v>41</v>
      </c>
      <c r="L195" s="112">
        <f>SUM('Resultado 2'!J23)</f>
        <v>8000</v>
      </c>
      <c r="M195" s="518"/>
    </row>
    <row r="196" spans="1:13" ht="15.75" thickBot="1">
      <c r="A196" s="597"/>
      <c r="B196" s="531"/>
      <c r="C196" s="578"/>
      <c r="D196" s="554"/>
      <c r="E196" s="567"/>
      <c r="F196" s="567"/>
      <c r="G196" s="548"/>
      <c r="H196" s="573"/>
      <c r="I196" s="575"/>
      <c r="J196" s="548"/>
      <c r="K196" s="146" t="s">
        <v>42</v>
      </c>
      <c r="L196" s="112">
        <f>SUM('Resultado 2'!J24)</f>
        <v>3000</v>
      </c>
      <c r="M196" s="518"/>
    </row>
    <row r="197" spans="1:13" ht="15.75" thickBot="1">
      <c r="A197" s="597"/>
      <c r="B197" s="531"/>
      <c r="C197" s="578"/>
      <c r="D197" s="554"/>
      <c r="E197" s="567"/>
      <c r="F197" s="567"/>
      <c r="G197" s="548"/>
      <c r="H197" s="573"/>
      <c r="I197" s="575"/>
      <c r="J197" s="548"/>
      <c r="K197" s="146" t="s">
        <v>43</v>
      </c>
      <c r="L197" s="112">
        <f>SUM('Resultado 2'!J25)</f>
        <v>1000</v>
      </c>
      <c r="M197" s="518"/>
    </row>
    <row r="198" spans="1:13" ht="15.75" thickBot="1">
      <c r="A198" s="597"/>
      <c r="B198" s="531"/>
      <c r="C198" s="578"/>
      <c r="D198" s="554"/>
      <c r="E198" s="567"/>
      <c r="F198" s="567"/>
      <c r="G198" s="548"/>
      <c r="H198" s="573"/>
      <c r="I198" s="575"/>
      <c r="J198" s="548"/>
      <c r="K198" s="146" t="s">
        <v>84</v>
      </c>
      <c r="L198" s="112">
        <f>SUM('Resultado 2'!J26)</f>
        <v>1000</v>
      </c>
      <c r="M198" s="518"/>
    </row>
    <row r="199" spans="1:13" ht="15.75" thickBot="1">
      <c r="A199" s="597"/>
      <c r="B199" s="531"/>
      <c r="C199" s="578"/>
      <c r="D199" s="554"/>
      <c r="E199" s="567"/>
      <c r="F199" s="567"/>
      <c r="G199" s="548"/>
      <c r="H199" s="573"/>
      <c r="I199" s="575"/>
      <c r="J199" s="548"/>
      <c r="K199" s="146" t="s">
        <v>44</v>
      </c>
      <c r="L199" s="112">
        <f>SUM('Resultado 2'!J27)</f>
        <v>2000</v>
      </c>
      <c r="M199" s="518"/>
    </row>
    <row r="200" spans="1:13" ht="15.75" thickBot="1">
      <c r="A200" s="597"/>
      <c r="B200" s="531"/>
      <c r="C200" s="578"/>
      <c r="D200" s="554"/>
      <c r="E200" s="567"/>
      <c r="F200" s="567"/>
      <c r="G200" s="548"/>
      <c r="H200" s="573"/>
      <c r="I200" s="575"/>
      <c r="J200" s="548"/>
      <c r="K200" s="146" t="s">
        <v>79</v>
      </c>
      <c r="L200" s="112">
        <f>SUM('Resultado 2'!J28)</f>
        <v>0</v>
      </c>
      <c r="M200" s="518"/>
    </row>
    <row r="201" spans="1:13" ht="15.75" thickBot="1">
      <c r="A201" s="597"/>
      <c r="B201" s="531"/>
      <c r="C201" s="579"/>
      <c r="D201" s="555"/>
      <c r="E201" s="568"/>
      <c r="F201" s="568"/>
      <c r="G201" s="549"/>
      <c r="H201" s="574"/>
      <c r="I201" s="576"/>
      <c r="J201" s="548"/>
      <c r="K201" s="147" t="s">
        <v>77</v>
      </c>
      <c r="L201" s="188">
        <f>SUM('Resultado 2'!J29)</f>
        <v>1000</v>
      </c>
      <c r="M201" s="519"/>
    </row>
    <row r="202" spans="1:13" ht="15.75" customHeight="1" thickBot="1">
      <c r="A202" s="597"/>
      <c r="B202" s="531" t="s">
        <v>193</v>
      </c>
      <c r="C202" s="577" t="s">
        <v>224</v>
      </c>
      <c r="D202" s="598" t="s">
        <v>139</v>
      </c>
      <c r="E202" s="566" t="s">
        <v>139</v>
      </c>
      <c r="F202" s="566" t="s">
        <v>139</v>
      </c>
      <c r="G202" s="547" t="s">
        <v>139</v>
      </c>
      <c r="H202" s="572" t="s">
        <v>57</v>
      </c>
      <c r="I202" s="603" t="str">
        <f>+'[1]Resultado 2'!$F$5</f>
        <v>GRAAN, GRAAS (Secretarías de Cultura), INC</v>
      </c>
      <c r="J202" s="547" t="s">
        <v>161</v>
      </c>
      <c r="K202" s="145" t="s">
        <v>40</v>
      </c>
      <c r="L202" s="111">
        <f>SUM('Resultado 2'!J33)</f>
        <v>2000</v>
      </c>
      <c r="M202" s="517">
        <f>+SUM(L202:L209)</f>
        <v>17000</v>
      </c>
    </row>
    <row r="203" spans="1:13" ht="15.75" thickBot="1">
      <c r="A203" s="597"/>
      <c r="B203" s="531"/>
      <c r="C203" s="578"/>
      <c r="D203" s="599"/>
      <c r="E203" s="567"/>
      <c r="F203" s="567"/>
      <c r="G203" s="548"/>
      <c r="H203" s="573"/>
      <c r="I203" s="575"/>
      <c r="J203" s="548"/>
      <c r="K203" s="146" t="s">
        <v>41</v>
      </c>
      <c r="L203" s="112">
        <f>SUM('Resultado 2'!J34)</f>
        <v>6750</v>
      </c>
      <c r="M203" s="518"/>
    </row>
    <row r="204" spans="1:13" ht="15.75" thickBot="1">
      <c r="A204" s="597"/>
      <c r="B204" s="531"/>
      <c r="C204" s="578"/>
      <c r="D204" s="599"/>
      <c r="E204" s="567"/>
      <c r="F204" s="567"/>
      <c r="G204" s="548"/>
      <c r="H204" s="573"/>
      <c r="I204" s="575"/>
      <c r="J204" s="548"/>
      <c r="K204" s="146" t="s">
        <v>42</v>
      </c>
      <c r="L204" s="112">
        <f>SUM('Resultado 2'!J35)</f>
        <v>1500</v>
      </c>
      <c r="M204" s="518"/>
    </row>
    <row r="205" spans="1:13" ht="15.75" thickBot="1">
      <c r="A205" s="597"/>
      <c r="B205" s="531"/>
      <c r="C205" s="578"/>
      <c r="D205" s="599"/>
      <c r="E205" s="567"/>
      <c r="F205" s="567"/>
      <c r="G205" s="548"/>
      <c r="H205" s="573"/>
      <c r="I205" s="575"/>
      <c r="J205" s="548"/>
      <c r="K205" s="146" t="s">
        <v>43</v>
      </c>
      <c r="L205" s="112">
        <f>SUM('Resultado 2'!J36)</f>
        <v>750</v>
      </c>
      <c r="M205" s="518"/>
    </row>
    <row r="206" spans="1:13" ht="15.75" thickBot="1">
      <c r="A206" s="597"/>
      <c r="B206" s="531"/>
      <c r="C206" s="578"/>
      <c r="D206" s="599"/>
      <c r="E206" s="567"/>
      <c r="F206" s="567"/>
      <c r="G206" s="548"/>
      <c r="H206" s="573"/>
      <c r="I206" s="575"/>
      <c r="J206" s="548"/>
      <c r="K206" s="146" t="s">
        <v>84</v>
      </c>
      <c r="L206" s="112">
        <f>SUM('Resultado 2'!J37)</f>
        <v>750</v>
      </c>
      <c r="M206" s="518"/>
    </row>
    <row r="207" spans="1:13" ht="15.75" thickBot="1">
      <c r="A207" s="597"/>
      <c r="B207" s="531"/>
      <c r="C207" s="578"/>
      <c r="D207" s="599"/>
      <c r="E207" s="567"/>
      <c r="F207" s="567"/>
      <c r="G207" s="548"/>
      <c r="H207" s="573"/>
      <c r="I207" s="575"/>
      <c r="J207" s="548"/>
      <c r="K207" s="146" t="s">
        <v>44</v>
      </c>
      <c r="L207" s="112">
        <f>SUM('Resultado 2'!J38)</f>
        <v>3750</v>
      </c>
      <c r="M207" s="518"/>
    </row>
    <row r="208" spans="1:13" ht="15.75" thickBot="1">
      <c r="A208" s="597"/>
      <c r="B208" s="531"/>
      <c r="C208" s="578"/>
      <c r="D208" s="599"/>
      <c r="E208" s="567"/>
      <c r="F208" s="567"/>
      <c r="G208" s="548"/>
      <c r="H208" s="573"/>
      <c r="I208" s="575"/>
      <c r="J208" s="548"/>
      <c r="K208" s="146" t="s">
        <v>79</v>
      </c>
      <c r="L208" s="112">
        <f>SUM('Resultado 2'!J39)</f>
        <v>750</v>
      </c>
      <c r="M208" s="518"/>
    </row>
    <row r="209" spans="1:13" ht="15.75" thickBot="1">
      <c r="A209" s="597"/>
      <c r="B209" s="531"/>
      <c r="C209" s="579"/>
      <c r="D209" s="600"/>
      <c r="E209" s="568"/>
      <c r="F209" s="568"/>
      <c r="G209" s="549"/>
      <c r="H209" s="574"/>
      <c r="I209" s="576"/>
      <c r="J209" s="548"/>
      <c r="K209" s="147" t="s">
        <v>77</v>
      </c>
      <c r="L209" s="188">
        <f>SUM('Resultado 2'!J40)</f>
        <v>750</v>
      </c>
      <c r="M209" s="519"/>
    </row>
    <row r="210" spans="1:13" ht="15.75" customHeight="1" thickBot="1">
      <c r="A210" s="597"/>
      <c r="B210" s="531"/>
      <c r="C210" s="577" t="s">
        <v>225</v>
      </c>
      <c r="D210" s="598" t="s">
        <v>139</v>
      </c>
      <c r="E210" s="566" t="s">
        <v>139</v>
      </c>
      <c r="F210" s="566" t="s">
        <v>139</v>
      </c>
      <c r="G210" s="547" t="s">
        <v>139</v>
      </c>
      <c r="H210" s="572" t="s">
        <v>57</v>
      </c>
      <c r="I210" s="603" t="str">
        <f>+'[1]Resultado 2'!$F$5</f>
        <v>GRAAN, GRAAS (Secretarías de Cultura), INC</v>
      </c>
      <c r="J210" s="547" t="s">
        <v>161</v>
      </c>
      <c r="K210" s="145" t="s">
        <v>40</v>
      </c>
      <c r="L210" s="111">
        <f>SUM('Resultado 2'!J42)</f>
        <v>0</v>
      </c>
      <c r="M210" s="517">
        <f>+SUM(L210:L217)</f>
        <v>34000</v>
      </c>
    </row>
    <row r="211" spans="1:13" ht="15.75" thickBot="1">
      <c r="A211" s="597"/>
      <c r="B211" s="531"/>
      <c r="C211" s="578"/>
      <c r="D211" s="599"/>
      <c r="E211" s="567"/>
      <c r="F211" s="567"/>
      <c r="G211" s="548"/>
      <c r="H211" s="573"/>
      <c r="I211" s="575"/>
      <c r="J211" s="548"/>
      <c r="K211" s="146" t="s">
        <v>41</v>
      </c>
      <c r="L211" s="112">
        <f>SUM('Resultado 2'!J43)</f>
        <v>15000</v>
      </c>
      <c r="M211" s="518"/>
    </row>
    <row r="212" spans="1:13" ht="15.75" thickBot="1">
      <c r="A212" s="597"/>
      <c r="B212" s="531"/>
      <c r="C212" s="578"/>
      <c r="D212" s="599"/>
      <c r="E212" s="567"/>
      <c r="F212" s="567"/>
      <c r="G212" s="548"/>
      <c r="H212" s="573"/>
      <c r="I212" s="575"/>
      <c r="J212" s="548"/>
      <c r="K212" s="146" t="s">
        <v>42</v>
      </c>
      <c r="L212" s="112">
        <f>SUM('Resultado 2'!J44)</f>
        <v>3000</v>
      </c>
      <c r="M212" s="518"/>
    </row>
    <row r="213" spans="1:13" ht="15.75" thickBot="1">
      <c r="A213" s="597"/>
      <c r="B213" s="531"/>
      <c r="C213" s="578"/>
      <c r="D213" s="599"/>
      <c r="E213" s="567"/>
      <c r="F213" s="567"/>
      <c r="G213" s="548"/>
      <c r="H213" s="573"/>
      <c r="I213" s="575"/>
      <c r="J213" s="548"/>
      <c r="K213" s="146" t="s">
        <v>43</v>
      </c>
      <c r="L213" s="112">
        <f>SUM('Resultado 2'!J45)</f>
        <v>1500</v>
      </c>
      <c r="M213" s="518"/>
    </row>
    <row r="214" spans="1:13" ht="15.75" thickBot="1">
      <c r="A214" s="597"/>
      <c r="B214" s="531"/>
      <c r="C214" s="578"/>
      <c r="D214" s="599"/>
      <c r="E214" s="567"/>
      <c r="F214" s="567"/>
      <c r="G214" s="548"/>
      <c r="H214" s="573"/>
      <c r="I214" s="575"/>
      <c r="J214" s="548"/>
      <c r="K214" s="146" t="s">
        <v>84</v>
      </c>
      <c r="L214" s="112">
        <f>SUM('Resultado 2'!J46)</f>
        <v>1500</v>
      </c>
      <c r="M214" s="518"/>
    </row>
    <row r="215" spans="1:13" ht="15.75" thickBot="1">
      <c r="A215" s="597"/>
      <c r="B215" s="531"/>
      <c r="C215" s="578"/>
      <c r="D215" s="599"/>
      <c r="E215" s="567"/>
      <c r="F215" s="567"/>
      <c r="G215" s="548"/>
      <c r="H215" s="573"/>
      <c r="I215" s="575"/>
      <c r="J215" s="548"/>
      <c r="K215" s="146" t="s">
        <v>44</v>
      </c>
      <c r="L215" s="112">
        <f>SUM('Resultado 2'!J47)</f>
        <v>10000</v>
      </c>
      <c r="M215" s="518"/>
    </row>
    <row r="216" spans="1:13" ht="15.75" thickBot="1">
      <c r="A216" s="597"/>
      <c r="B216" s="531"/>
      <c r="C216" s="578"/>
      <c r="D216" s="599"/>
      <c r="E216" s="567"/>
      <c r="F216" s="567"/>
      <c r="G216" s="548"/>
      <c r="H216" s="573"/>
      <c r="I216" s="575"/>
      <c r="J216" s="548"/>
      <c r="K216" s="146" t="s">
        <v>79</v>
      </c>
      <c r="L216" s="112">
        <f>SUM('Resultado 2'!J48)</f>
        <v>1500</v>
      </c>
      <c r="M216" s="518"/>
    </row>
    <row r="217" spans="1:13" ht="15.75" thickBot="1">
      <c r="A217" s="597"/>
      <c r="B217" s="531"/>
      <c r="C217" s="579"/>
      <c r="D217" s="600"/>
      <c r="E217" s="568"/>
      <c r="F217" s="568"/>
      <c r="G217" s="549"/>
      <c r="H217" s="574"/>
      <c r="I217" s="576"/>
      <c r="J217" s="548"/>
      <c r="K217" s="147" t="s">
        <v>77</v>
      </c>
      <c r="L217" s="188">
        <f>SUM('Resultado 2'!J49)</f>
        <v>1500</v>
      </c>
      <c r="M217" s="519"/>
    </row>
    <row r="218" spans="1:13" ht="15.75" customHeight="1" thickBot="1">
      <c r="A218" s="597"/>
      <c r="B218" s="531" t="s">
        <v>194</v>
      </c>
      <c r="C218" s="577" t="s">
        <v>226</v>
      </c>
      <c r="D218" s="569" t="s">
        <v>139</v>
      </c>
      <c r="E218" s="566" t="s">
        <v>139</v>
      </c>
      <c r="F218" s="566" t="s">
        <v>139</v>
      </c>
      <c r="G218" s="547" t="s">
        <v>139</v>
      </c>
      <c r="H218" s="572" t="s">
        <v>55</v>
      </c>
      <c r="I218" s="575" t="str">
        <f>+'[1]Resultado 2'!$F$8</f>
        <v>SEAR, INC</v>
      </c>
      <c r="J218" s="547" t="s">
        <v>161</v>
      </c>
      <c r="K218" s="145" t="s">
        <v>40</v>
      </c>
      <c r="L218" s="111">
        <f>SUM('Resultado 2'!J53)</f>
        <v>15000</v>
      </c>
      <c r="M218" s="517">
        <f>+SUM(L218:L225)</f>
        <v>100000</v>
      </c>
    </row>
    <row r="219" spans="1:13" ht="15.75" thickBot="1">
      <c r="A219" s="597"/>
      <c r="B219" s="531"/>
      <c r="C219" s="578"/>
      <c r="D219" s="570"/>
      <c r="E219" s="567"/>
      <c r="F219" s="567"/>
      <c r="G219" s="548"/>
      <c r="H219" s="573"/>
      <c r="I219" s="575"/>
      <c r="J219" s="548"/>
      <c r="K219" s="146" t="s">
        <v>41</v>
      </c>
      <c r="L219" s="112">
        <f>SUM('Resultado 2'!J54)</f>
        <v>15000</v>
      </c>
      <c r="M219" s="518"/>
    </row>
    <row r="220" spans="1:13" ht="15.75" thickBot="1">
      <c r="A220" s="597"/>
      <c r="B220" s="531"/>
      <c r="C220" s="578"/>
      <c r="D220" s="570"/>
      <c r="E220" s="567"/>
      <c r="F220" s="567"/>
      <c r="G220" s="548"/>
      <c r="H220" s="573"/>
      <c r="I220" s="575"/>
      <c r="J220" s="548"/>
      <c r="K220" s="146" t="s">
        <v>42</v>
      </c>
      <c r="L220" s="112">
        <f>SUM('Resultado 2'!J55)</f>
        <v>4000</v>
      </c>
      <c r="M220" s="518"/>
    </row>
    <row r="221" spans="1:13" ht="15.75" thickBot="1">
      <c r="A221" s="597"/>
      <c r="B221" s="531"/>
      <c r="C221" s="578"/>
      <c r="D221" s="570"/>
      <c r="E221" s="567"/>
      <c r="F221" s="567"/>
      <c r="G221" s="548"/>
      <c r="H221" s="573"/>
      <c r="I221" s="575"/>
      <c r="J221" s="548"/>
      <c r="K221" s="146" t="s">
        <v>43</v>
      </c>
      <c r="L221" s="112">
        <f>SUM('Resultado 2'!J56)</f>
        <v>40000</v>
      </c>
      <c r="M221" s="518"/>
    </row>
    <row r="222" spans="1:13" ht="15.75" thickBot="1">
      <c r="A222" s="597"/>
      <c r="B222" s="531"/>
      <c r="C222" s="578"/>
      <c r="D222" s="570"/>
      <c r="E222" s="567"/>
      <c r="F222" s="567"/>
      <c r="G222" s="548"/>
      <c r="H222" s="573"/>
      <c r="I222" s="575"/>
      <c r="J222" s="548"/>
      <c r="K222" s="146" t="s">
        <v>84</v>
      </c>
      <c r="L222" s="112">
        <f>SUM('Resultado 2'!J57)</f>
        <v>2000</v>
      </c>
      <c r="M222" s="518"/>
    </row>
    <row r="223" spans="1:13" ht="15.75" thickBot="1">
      <c r="A223" s="597"/>
      <c r="B223" s="531"/>
      <c r="C223" s="578"/>
      <c r="D223" s="570"/>
      <c r="E223" s="567"/>
      <c r="F223" s="567"/>
      <c r="G223" s="548"/>
      <c r="H223" s="573"/>
      <c r="I223" s="575"/>
      <c r="J223" s="548"/>
      <c r="K223" s="146" t="s">
        <v>44</v>
      </c>
      <c r="L223" s="112">
        <f>SUM('Resultado 2'!J58)</f>
        <v>4000</v>
      </c>
      <c r="M223" s="518"/>
    </row>
    <row r="224" spans="1:13" ht="15.75" thickBot="1">
      <c r="A224" s="597"/>
      <c r="B224" s="531"/>
      <c r="C224" s="578"/>
      <c r="D224" s="570"/>
      <c r="E224" s="567"/>
      <c r="F224" s="567"/>
      <c r="G224" s="548"/>
      <c r="H224" s="573"/>
      <c r="I224" s="575"/>
      <c r="J224" s="548"/>
      <c r="K224" s="146" t="s">
        <v>79</v>
      </c>
      <c r="L224" s="112">
        <f>SUM('Resultado 2'!J59)</f>
        <v>20000</v>
      </c>
      <c r="M224" s="518"/>
    </row>
    <row r="225" spans="1:13" ht="15.75" thickBot="1">
      <c r="A225" s="597"/>
      <c r="B225" s="531"/>
      <c r="C225" s="579"/>
      <c r="D225" s="571"/>
      <c r="E225" s="568"/>
      <c r="F225" s="568"/>
      <c r="G225" s="549"/>
      <c r="H225" s="574"/>
      <c r="I225" s="576"/>
      <c r="J225" s="548"/>
      <c r="K225" s="147" t="s">
        <v>77</v>
      </c>
      <c r="L225" s="188">
        <f>SUM('Resultado 2'!J60)</f>
        <v>0</v>
      </c>
      <c r="M225" s="519"/>
    </row>
    <row r="226" spans="1:13" ht="15.75" customHeight="1" thickBot="1">
      <c r="A226" s="597"/>
      <c r="B226" s="531"/>
      <c r="C226" s="577" t="s">
        <v>227</v>
      </c>
      <c r="D226" s="547"/>
      <c r="E226" s="566" t="s">
        <v>139</v>
      </c>
      <c r="F226" s="566" t="s">
        <v>139</v>
      </c>
      <c r="G226" s="547" t="s">
        <v>139</v>
      </c>
      <c r="H226" s="572" t="s">
        <v>55</v>
      </c>
      <c r="I226" s="575" t="str">
        <f>+'[1]Resultado 2'!$F$8</f>
        <v>SEAR, INC</v>
      </c>
      <c r="J226" s="547" t="s">
        <v>161</v>
      </c>
      <c r="K226" s="145" t="s">
        <v>40</v>
      </c>
      <c r="L226" s="111">
        <f>SUM('Resultado 2'!J62)</f>
        <v>5000</v>
      </c>
      <c r="M226" s="517">
        <f>+SUM(L226:L233)</f>
        <v>27000</v>
      </c>
    </row>
    <row r="227" spans="1:13" ht="15.75" thickBot="1">
      <c r="A227" s="597"/>
      <c r="B227" s="531"/>
      <c r="C227" s="578"/>
      <c r="D227" s="548"/>
      <c r="E227" s="567"/>
      <c r="F227" s="567"/>
      <c r="G227" s="548"/>
      <c r="H227" s="573"/>
      <c r="I227" s="575"/>
      <c r="J227" s="548"/>
      <c r="K227" s="146" t="s">
        <v>41</v>
      </c>
      <c r="L227" s="112">
        <f>SUM('Resultado 2'!J63)</f>
        <v>0</v>
      </c>
      <c r="M227" s="518"/>
    </row>
    <row r="228" spans="1:13" ht="15.75" thickBot="1">
      <c r="A228" s="597"/>
      <c r="B228" s="531"/>
      <c r="C228" s="578"/>
      <c r="D228" s="548"/>
      <c r="E228" s="567"/>
      <c r="F228" s="567"/>
      <c r="G228" s="548"/>
      <c r="H228" s="573"/>
      <c r="I228" s="575"/>
      <c r="J228" s="548"/>
      <c r="K228" s="146" t="s">
        <v>42</v>
      </c>
      <c r="L228" s="112">
        <f>SUM('Resultado 2'!J64)</f>
        <v>5000</v>
      </c>
      <c r="M228" s="518"/>
    </row>
    <row r="229" spans="1:13" ht="15.75" thickBot="1">
      <c r="A229" s="597"/>
      <c r="B229" s="531"/>
      <c r="C229" s="578"/>
      <c r="D229" s="548"/>
      <c r="E229" s="567"/>
      <c r="F229" s="567"/>
      <c r="G229" s="548"/>
      <c r="H229" s="573"/>
      <c r="I229" s="575"/>
      <c r="J229" s="548"/>
      <c r="K229" s="146" t="s">
        <v>43</v>
      </c>
      <c r="L229" s="112">
        <f>SUM('Resultado 2'!J65)</f>
        <v>10000</v>
      </c>
      <c r="M229" s="518"/>
    </row>
    <row r="230" spans="1:13" ht="15.75" thickBot="1">
      <c r="A230" s="597"/>
      <c r="B230" s="531"/>
      <c r="C230" s="578"/>
      <c r="D230" s="548"/>
      <c r="E230" s="567"/>
      <c r="F230" s="567"/>
      <c r="G230" s="548"/>
      <c r="H230" s="573"/>
      <c r="I230" s="575"/>
      <c r="J230" s="548"/>
      <c r="K230" s="146" t="s">
        <v>84</v>
      </c>
      <c r="L230" s="112">
        <f>SUM('Resultado 2'!J66)</f>
        <v>0</v>
      </c>
      <c r="M230" s="518"/>
    </row>
    <row r="231" spans="1:13" ht="15.75" thickBot="1">
      <c r="A231" s="597"/>
      <c r="B231" s="531"/>
      <c r="C231" s="578"/>
      <c r="D231" s="548"/>
      <c r="E231" s="567"/>
      <c r="F231" s="567"/>
      <c r="G231" s="548"/>
      <c r="H231" s="573"/>
      <c r="I231" s="575"/>
      <c r="J231" s="548"/>
      <c r="K231" s="146" t="s">
        <v>44</v>
      </c>
      <c r="L231" s="112">
        <f>SUM('Resultado 2'!J67)</f>
        <v>2000</v>
      </c>
      <c r="M231" s="518"/>
    </row>
    <row r="232" spans="1:13" ht="15.75" thickBot="1">
      <c r="A232" s="597"/>
      <c r="B232" s="531"/>
      <c r="C232" s="578"/>
      <c r="D232" s="548"/>
      <c r="E232" s="567"/>
      <c r="F232" s="567"/>
      <c r="G232" s="548"/>
      <c r="H232" s="573"/>
      <c r="I232" s="575"/>
      <c r="J232" s="548"/>
      <c r="K232" s="146" t="s">
        <v>79</v>
      </c>
      <c r="L232" s="112">
        <f>SUM('Resultado 2'!J68)</f>
        <v>5000</v>
      </c>
      <c r="M232" s="518"/>
    </row>
    <row r="233" spans="1:13" ht="15.75" thickBot="1">
      <c r="A233" s="597"/>
      <c r="B233" s="531"/>
      <c r="C233" s="579"/>
      <c r="D233" s="549"/>
      <c r="E233" s="568"/>
      <c r="F233" s="568"/>
      <c r="G233" s="549"/>
      <c r="H233" s="574"/>
      <c r="I233" s="576"/>
      <c r="J233" s="548"/>
      <c r="K233" s="147" t="s">
        <v>77</v>
      </c>
      <c r="L233" s="188">
        <f>SUM('Resultado 2'!J69)</f>
        <v>0</v>
      </c>
      <c r="M233" s="519"/>
    </row>
    <row r="234" spans="1:13" ht="15.75" customHeight="1" thickBot="1">
      <c r="A234" s="597"/>
      <c r="B234" s="531"/>
      <c r="C234" s="577" t="s">
        <v>228</v>
      </c>
      <c r="D234" s="547"/>
      <c r="E234" s="566"/>
      <c r="F234" s="566"/>
      <c r="G234" s="547" t="s">
        <v>139</v>
      </c>
      <c r="H234" s="572" t="s">
        <v>55</v>
      </c>
      <c r="I234" s="575" t="str">
        <f>+'[1]Resultado 2'!$F$8</f>
        <v>SEAR, INC</v>
      </c>
      <c r="J234" s="547" t="s">
        <v>161</v>
      </c>
      <c r="K234" s="145" t="s">
        <v>40</v>
      </c>
      <c r="L234" s="111">
        <f>SUM('Resultado 2'!J71)</f>
        <v>2000</v>
      </c>
      <c r="M234" s="517">
        <f>+SUM(L234:L241)</f>
        <v>6000</v>
      </c>
    </row>
    <row r="235" spans="1:13" ht="15.75" thickBot="1">
      <c r="A235" s="597"/>
      <c r="B235" s="531"/>
      <c r="C235" s="578"/>
      <c r="D235" s="548"/>
      <c r="E235" s="567"/>
      <c r="F235" s="567"/>
      <c r="G235" s="548"/>
      <c r="H235" s="573"/>
      <c r="I235" s="575"/>
      <c r="J235" s="548"/>
      <c r="K235" s="146" t="s">
        <v>41</v>
      </c>
      <c r="L235" s="112">
        <f>SUM('Resultado 2'!J72)</f>
        <v>0</v>
      </c>
      <c r="M235" s="518"/>
    </row>
    <row r="236" spans="1:13" ht="15.75" thickBot="1">
      <c r="A236" s="597"/>
      <c r="B236" s="531"/>
      <c r="C236" s="578"/>
      <c r="D236" s="548"/>
      <c r="E236" s="567"/>
      <c r="F236" s="567"/>
      <c r="G236" s="548"/>
      <c r="H236" s="573"/>
      <c r="I236" s="575"/>
      <c r="J236" s="548"/>
      <c r="K236" s="146" t="s">
        <v>42</v>
      </c>
      <c r="L236" s="112">
        <f>SUM('Resultado 2'!J73)</f>
        <v>0</v>
      </c>
      <c r="M236" s="518"/>
    </row>
    <row r="237" spans="1:13" ht="15.75" thickBot="1">
      <c r="A237" s="597"/>
      <c r="B237" s="531"/>
      <c r="C237" s="578"/>
      <c r="D237" s="548"/>
      <c r="E237" s="567"/>
      <c r="F237" s="567"/>
      <c r="G237" s="548"/>
      <c r="H237" s="573"/>
      <c r="I237" s="575"/>
      <c r="J237" s="548"/>
      <c r="K237" s="146" t="s">
        <v>43</v>
      </c>
      <c r="L237" s="112">
        <f>SUM('Resultado 2'!J74)</f>
        <v>2000</v>
      </c>
      <c r="M237" s="518"/>
    </row>
    <row r="238" spans="1:13" ht="15.75" thickBot="1">
      <c r="A238" s="597"/>
      <c r="B238" s="531"/>
      <c r="C238" s="578"/>
      <c r="D238" s="548"/>
      <c r="E238" s="567"/>
      <c r="F238" s="567"/>
      <c r="G238" s="548"/>
      <c r="H238" s="573"/>
      <c r="I238" s="575"/>
      <c r="J238" s="548"/>
      <c r="K238" s="146" t="s">
        <v>84</v>
      </c>
      <c r="L238" s="112">
        <f>SUM('Resultado 2'!J75)</f>
        <v>0</v>
      </c>
      <c r="M238" s="518"/>
    </row>
    <row r="239" spans="1:13" ht="15.75" thickBot="1">
      <c r="A239" s="597"/>
      <c r="B239" s="531"/>
      <c r="C239" s="578"/>
      <c r="D239" s="548"/>
      <c r="E239" s="567"/>
      <c r="F239" s="567"/>
      <c r="G239" s="548"/>
      <c r="H239" s="573"/>
      <c r="I239" s="575"/>
      <c r="J239" s="548"/>
      <c r="K239" s="146" t="s">
        <v>44</v>
      </c>
      <c r="L239" s="112">
        <f>SUM('Resultado 2'!J76)</f>
        <v>2000</v>
      </c>
      <c r="M239" s="518"/>
    </row>
    <row r="240" spans="1:13" ht="15.75" thickBot="1">
      <c r="A240" s="597"/>
      <c r="B240" s="531"/>
      <c r="C240" s="578"/>
      <c r="D240" s="548"/>
      <c r="E240" s="567"/>
      <c r="F240" s="567"/>
      <c r="G240" s="548"/>
      <c r="H240" s="573"/>
      <c r="I240" s="575"/>
      <c r="J240" s="548"/>
      <c r="K240" s="146" t="s">
        <v>79</v>
      </c>
      <c r="L240" s="112">
        <f>SUM('Resultado 2'!J77)</f>
        <v>0</v>
      </c>
      <c r="M240" s="518"/>
    </row>
    <row r="241" spans="1:13" ht="15.75" thickBot="1">
      <c r="A241" s="597"/>
      <c r="B241" s="531"/>
      <c r="C241" s="579"/>
      <c r="D241" s="549"/>
      <c r="E241" s="568"/>
      <c r="F241" s="568"/>
      <c r="G241" s="549"/>
      <c r="H241" s="574"/>
      <c r="I241" s="576"/>
      <c r="J241" s="548"/>
      <c r="K241" s="147" t="s">
        <v>77</v>
      </c>
      <c r="L241" s="188">
        <f>SUM('Resultado 2'!J78)</f>
        <v>0</v>
      </c>
      <c r="M241" s="519"/>
    </row>
    <row r="242" spans="1:13" ht="15.75" customHeight="1" thickBot="1">
      <c r="A242" s="597"/>
      <c r="B242" s="531" t="s">
        <v>195</v>
      </c>
      <c r="C242" s="577" t="s">
        <v>229</v>
      </c>
      <c r="D242" s="569" t="s">
        <v>139</v>
      </c>
      <c r="E242" s="566" t="s">
        <v>139</v>
      </c>
      <c r="F242" s="566" t="s">
        <v>139</v>
      </c>
      <c r="G242" s="547" t="s">
        <v>139</v>
      </c>
      <c r="H242" s="572" t="s">
        <v>58</v>
      </c>
      <c r="I242" s="575" t="str">
        <f>+'[1]Resultado 2'!$F$8</f>
        <v>SEAR, INC</v>
      </c>
      <c r="J242" s="547" t="s">
        <v>161</v>
      </c>
      <c r="K242" s="145" t="s">
        <v>40</v>
      </c>
      <c r="L242" s="111">
        <f>SUM('Resultado 2'!J82)</f>
        <v>2500</v>
      </c>
      <c r="M242" s="517">
        <f>+SUM(L242:L249)</f>
        <v>14000</v>
      </c>
    </row>
    <row r="243" spans="1:13" ht="15.75" thickBot="1">
      <c r="A243" s="597"/>
      <c r="B243" s="531"/>
      <c r="C243" s="578"/>
      <c r="D243" s="570"/>
      <c r="E243" s="567"/>
      <c r="F243" s="567"/>
      <c r="G243" s="548"/>
      <c r="H243" s="573"/>
      <c r="I243" s="575"/>
      <c r="J243" s="548"/>
      <c r="K243" s="146" t="s">
        <v>41</v>
      </c>
      <c r="L243" s="112">
        <f>SUM('Resultado 2'!J83)</f>
        <v>0</v>
      </c>
      <c r="M243" s="518"/>
    </row>
    <row r="244" spans="1:13" ht="15.75" thickBot="1">
      <c r="A244" s="597"/>
      <c r="B244" s="531"/>
      <c r="C244" s="578"/>
      <c r="D244" s="570"/>
      <c r="E244" s="567"/>
      <c r="F244" s="567"/>
      <c r="G244" s="548"/>
      <c r="H244" s="573"/>
      <c r="I244" s="575"/>
      <c r="J244" s="548"/>
      <c r="K244" s="146" t="s">
        <v>42</v>
      </c>
      <c r="L244" s="112">
        <f>SUM('Resultado 2'!J84)</f>
        <v>0</v>
      </c>
      <c r="M244" s="518"/>
    </row>
    <row r="245" spans="1:13" ht="15.75" thickBot="1">
      <c r="A245" s="597"/>
      <c r="B245" s="531"/>
      <c r="C245" s="578"/>
      <c r="D245" s="570"/>
      <c r="E245" s="567"/>
      <c r="F245" s="567"/>
      <c r="G245" s="548"/>
      <c r="H245" s="573"/>
      <c r="I245" s="575"/>
      <c r="J245" s="548"/>
      <c r="K245" s="146" t="s">
        <v>43</v>
      </c>
      <c r="L245" s="112">
        <f>SUM('Resultado 2'!J85)</f>
        <v>1500</v>
      </c>
      <c r="M245" s="518"/>
    </row>
    <row r="246" spans="1:13" ht="15.75" thickBot="1">
      <c r="A246" s="597"/>
      <c r="B246" s="531"/>
      <c r="C246" s="578"/>
      <c r="D246" s="570"/>
      <c r="E246" s="567"/>
      <c r="F246" s="567"/>
      <c r="G246" s="548"/>
      <c r="H246" s="573"/>
      <c r="I246" s="575"/>
      <c r="J246" s="548"/>
      <c r="K246" s="146" t="s">
        <v>84</v>
      </c>
      <c r="L246" s="112">
        <f>SUM('Resultado 2'!J86)</f>
        <v>0</v>
      </c>
      <c r="M246" s="518"/>
    </row>
    <row r="247" spans="1:13" ht="15.75" thickBot="1">
      <c r="A247" s="597"/>
      <c r="B247" s="531"/>
      <c r="C247" s="578"/>
      <c r="D247" s="570"/>
      <c r="E247" s="567"/>
      <c r="F247" s="567"/>
      <c r="G247" s="548"/>
      <c r="H247" s="573"/>
      <c r="I247" s="575"/>
      <c r="J247" s="548"/>
      <c r="K247" s="146" t="s">
        <v>44</v>
      </c>
      <c r="L247" s="112">
        <f>SUM('Resultado 2'!J87)</f>
        <v>10000</v>
      </c>
      <c r="M247" s="518"/>
    </row>
    <row r="248" spans="1:13" ht="15.75" thickBot="1">
      <c r="A248" s="597"/>
      <c r="B248" s="531"/>
      <c r="C248" s="578"/>
      <c r="D248" s="570"/>
      <c r="E248" s="567"/>
      <c r="F248" s="567"/>
      <c r="G248" s="548"/>
      <c r="H248" s="573"/>
      <c r="I248" s="575"/>
      <c r="J248" s="548"/>
      <c r="K248" s="146" t="s">
        <v>79</v>
      </c>
      <c r="L248" s="112">
        <f>SUM('Resultado 2'!J88)</f>
        <v>0</v>
      </c>
      <c r="M248" s="518"/>
    </row>
    <row r="249" spans="1:13" ht="15.75" thickBot="1">
      <c r="A249" s="597"/>
      <c r="B249" s="531"/>
      <c r="C249" s="579"/>
      <c r="D249" s="571"/>
      <c r="E249" s="568"/>
      <c r="F249" s="568"/>
      <c r="G249" s="549"/>
      <c r="H249" s="574"/>
      <c r="I249" s="576"/>
      <c r="J249" s="548"/>
      <c r="K249" s="147" t="s">
        <v>77</v>
      </c>
      <c r="L249" s="188">
        <f>SUM('Resultado 2'!J89)</f>
        <v>0</v>
      </c>
      <c r="M249" s="519"/>
    </row>
    <row r="250" spans="1:13" ht="15.75" customHeight="1" thickBot="1">
      <c r="A250" s="597"/>
      <c r="B250" s="531"/>
      <c r="C250" s="577" t="s">
        <v>230</v>
      </c>
      <c r="D250" s="547"/>
      <c r="E250" s="566"/>
      <c r="F250" s="566"/>
      <c r="G250" s="547" t="s">
        <v>139</v>
      </c>
      <c r="H250" s="572" t="s">
        <v>57</v>
      </c>
      <c r="I250" s="575" t="str">
        <f>+'[1]Resultado 2'!$F$12</f>
        <v>GRAAN, GRAAS (Secretarías de Cultura), INC</v>
      </c>
      <c r="J250" s="547" t="s">
        <v>161</v>
      </c>
      <c r="K250" s="145" t="s">
        <v>40</v>
      </c>
      <c r="L250" s="111">
        <f>SUM('Resultado 2'!J91)</f>
        <v>4000</v>
      </c>
      <c r="M250" s="517">
        <f>+SUM(L250:L257)</f>
        <v>9000</v>
      </c>
    </row>
    <row r="251" spans="1:13" ht="15.75" thickBot="1">
      <c r="A251" s="597"/>
      <c r="B251" s="531"/>
      <c r="C251" s="578"/>
      <c r="D251" s="548"/>
      <c r="E251" s="567"/>
      <c r="F251" s="567"/>
      <c r="G251" s="548"/>
      <c r="H251" s="573"/>
      <c r="I251" s="575"/>
      <c r="J251" s="548"/>
      <c r="K251" s="146" t="s">
        <v>41</v>
      </c>
      <c r="L251" s="112">
        <f>SUM('Resultado 2'!J92)</f>
        <v>0</v>
      </c>
      <c r="M251" s="518"/>
    </row>
    <row r="252" spans="1:13" ht="15.75" thickBot="1">
      <c r="A252" s="597"/>
      <c r="B252" s="531"/>
      <c r="C252" s="578"/>
      <c r="D252" s="548"/>
      <c r="E252" s="567"/>
      <c r="F252" s="567"/>
      <c r="G252" s="548"/>
      <c r="H252" s="573"/>
      <c r="I252" s="575"/>
      <c r="J252" s="548"/>
      <c r="K252" s="146" t="s">
        <v>42</v>
      </c>
      <c r="L252" s="112">
        <f>SUM('Resultado 2'!J93)</f>
        <v>0</v>
      </c>
      <c r="M252" s="518"/>
    </row>
    <row r="253" spans="1:13" ht="15.75" thickBot="1">
      <c r="A253" s="597"/>
      <c r="B253" s="531"/>
      <c r="C253" s="578"/>
      <c r="D253" s="548"/>
      <c r="E253" s="567"/>
      <c r="F253" s="567"/>
      <c r="G253" s="548"/>
      <c r="H253" s="573"/>
      <c r="I253" s="575"/>
      <c r="J253" s="548"/>
      <c r="K253" s="146" t="s">
        <v>43</v>
      </c>
      <c r="L253" s="112">
        <f>SUM('Resultado 2'!J94)</f>
        <v>5000</v>
      </c>
      <c r="M253" s="518"/>
    </row>
    <row r="254" spans="1:13" ht="15.75" thickBot="1">
      <c r="A254" s="597"/>
      <c r="B254" s="531"/>
      <c r="C254" s="578"/>
      <c r="D254" s="548"/>
      <c r="E254" s="567"/>
      <c r="F254" s="567"/>
      <c r="G254" s="548"/>
      <c r="H254" s="573"/>
      <c r="I254" s="575"/>
      <c r="J254" s="548"/>
      <c r="K254" s="146" t="s">
        <v>84</v>
      </c>
      <c r="L254" s="112">
        <f>SUM('Resultado 2'!J95)</f>
        <v>0</v>
      </c>
      <c r="M254" s="518"/>
    </row>
    <row r="255" spans="1:13" ht="15.75" thickBot="1">
      <c r="A255" s="597"/>
      <c r="B255" s="531"/>
      <c r="C255" s="578"/>
      <c r="D255" s="548"/>
      <c r="E255" s="567"/>
      <c r="F255" s="567"/>
      <c r="G255" s="548"/>
      <c r="H255" s="573"/>
      <c r="I255" s="575"/>
      <c r="J255" s="548"/>
      <c r="K255" s="146" t="s">
        <v>44</v>
      </c>
      <c r="L255" s="112">
        <f>SUM('Resultado 2'!J96)</f>
        <v>0</v>
      </c>
      <c r="M255" s="518"/>
    </row>
    <row r="256" spans="1:13" ht="15.75" thickBot="1">
      <c r="A256" s="597"/>
      <c r="B256" s="531"/>
      <c r="C256" s="578"/>
      <c r="D256" s="548"/>
      <c r="E256" s="567"/>
      <c r="F256" s="567"/>
      <c r="G256" s="548"/>
      <c r="H256" s="573"/>
      <c r="I256" s="575"/>
      <c r="J256" s="548"/>
      <c r="K256" s="146" t="s">
        <v>79</v>
      </c>
      <c r="L256" s="112">
        <f>SUM('Resultado 2'!J97)</f>
        <v>0</v>
      </c>
      <c r="M256" s="518"/>
    </row>
    <row r="257" spans="1:13" ht="15.75" thickBot="1">
      <c r="A257" s="597"/>
      <c r="B257" s="531"/>
      <c r="C257" s="579"/>
      <c r="D257" s="549"/>
      <c r="E257" s="568"/>
      <c r="F257" s="568"/>
      <c r="G257" s="549"/>
      <c r="H257" s="574"/>
      <c r="I257" s="576"/>
      <c r="J257" s="548"/>
      <c r="K257" s="147" t="s">
        <v>77</v>
      </c>
      <c r="L257" s="188">
        <f>SUM('Resultado 2'!J98)</f>
        <v>0</v>
      </c>
      <c r="M257" s="519"/>
    </row>
    <row r="258" spans="1:13" ht="25.5" customHeight="1" thickBot="1">
      <c r="A258" s="589" t="s">
        <v>157</v>
      </c>
      <c r="B258" s="590"/>
      <c r="C258" s="590"/>
      <c r="D258" s="590"/>
      <c r="E258" s="590"/>
      <c r="F258" s="590"/>
      <c r="G258" s="590"/>
      <c r="H258" s="590"/>
      <c r="I258" s="590"/>
      <c r="J258" s="590"/>
      <c r="K258" s="590"/>
      <c r="L258" s="590"/>
      <c r="M258" s="107">
        <f>+SUM(M178:M257)</f>
        <v>262000</v>
      </c>
    </row>
    <row r="259" spans="1:13" ht="15.75" thickBot="1">
      <c r="A259" s="77"/>
      <c r="B259" s="77"/>
      <c r="C259" s="185"/>
      <c r="D259" s="77"/>
      <c r="E259" s="77"/>
      <c r="F259" s="77"/>
      <c r="G259" s="77"/>
      <c r="H259" s="77"/>
      <c r="I259" s="77"/>
      <c r="J259" s="77"/>
      <c r="K259" s="102"/>
      <c r="L259" s="77"/>
      <c r="M259" s="77"/>
    </row>
    <row r="260" spans="1:41" s="106" customFormat="1" ht="17.25" customHeight="1" thickBot="1">
      <c r="A260" s="556" t="s">
        <v>143</v>
      </c>
      <c r="B260" s="556" t="s">
        <v>144</v>
      </c>
      <c r="C260" s="595" t="s">
        <v>145</v>
      </c>
      <c r="D260" s="556" t="s">
        <v>146</v>
      </c>
      <c r="E260" s="556"/>
      <c r="F260" s="556"/>
      <c r="G260" s="556"/>
      <c r="H260" s="556" t="s">
        <v>86</v>
      </c>
      <c r="I260" s="557" t="s">
        <v>147</v>
      </c>
      <c r="J260" s="558" t="s">
        <v>148</v>
      </c>
      <c r="K260" s="559"/>
      <c r="L260" s="559"/>
      <c r="M260" s="560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</row>
    <row r="261" spans="1:41" s="106" customFormat="1" ht="15.75" customHeight="1" thickBot="1">
      <c r="A261" s="556"/>
      <c r="B261" s="556"/>
      <c r="C261" s="595"/>
      <c r="D261" s="556"/>
      <c r="E261" s="556"/>
      <c r="F261" s="556"/>
      <c r="G261" s="556"/>
      <c r="H261" s="556"/>
      <c r="I261" s="557"/>
      <c r="J261" s="561"/>
      <c r="K261" s="562"/>
      <c r="L261" s="562"/>
      <c r="M261" s="563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</row>
    <row r="262" spans="1:41" s="106" customFormat="1" ht="45" customHeight="1" thickBot="1">
      <c r="A262" s="556"/>
      <c r="B262" s="556"/>
      <c r="C262" s="595"/>
      <c r="D262" s="97" t="s">
        <v>149</v>
      </c>
      <c r="E262" s="97" t="s">
        <v>150</v>
      </c>
      <c r="F262" s="97" t="s">
        <v>151</v>
      </c>
      <c r="G262" s="97" t="s">
        <v>152</v>
      </c>
      <c r="H262" s="556"/>
      <c r="I262" s="557"/>
      <c r="J262" s="98" t="s">
        <v>153</v>
      </c>
      <c r="K262" s="564" t="s">
        <v>154</v>
      </c>
      <c r="L262" s="565"/>
      <c r="M262" s="98" t="s">
        <v>155</v>
      </c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</row>
    <row r="263" spans="1:13" ht="19.5" customHeight="1" thickBot="1">
      <c r="A263" s="596" t="str">
        <f>'Resultado 3'!A1:M1</f>
        <v>Resultado 3: Estudios  generados, sistematizados y divulgados sobre el patrimonio cultural material e inmaterial y las expresiones de diversidad y creatividad culturales de los pueblos indígenas y afrodescendientes de la Costa Caribe</v>
      </c>
      <c r="B263" s="531" t="s">
        <v>200</v>
      </c>
      <c r="C263" s="535" t="s">
        <v>232</v>
      </c>
      <c r="D263" s="569" t="s">
        <v>139</v>
      </c>
      <c r="E263" s="566" t="s">
        <v>139</v>
      </c>
      <c r="F263" s="566"/>
      <c r="G263" s="566"/>
      <c r="H263" s="572" t="s">
        <v>57</v>
      </c>
      <c r="I263" s="572" t="str">
        <f>+'[1]Resultado 3'!$F$3</f>
        <v>GRAAN, GRAAS (Secretarías de Cultura), INC</v>
      </c>
      <c r="J263" s="547" t="s">
        <v>161</v>
      </c>
      <c r="K263" s="145" t="s">
        <v>40</v>
      </c>
      <c r="L263" s="111">
        <f>SUM('Resultado 3'!J4)</f>
        <v>8000</v>
      </c>
      <c r="M263" s="517">
        <f>+SUM(L263:L270)</f>
        <v>40000</v>
      </c>
    </row>
    <row r="264" spans="1:13" ht="19.5" customHeight="1" thickBot="1">
      <c r="A264" s="597"/>
      <c r="B264" s="531"/>
      <c r="C264" s="536"/>
      <c r="D264" s="570"/>
      <c r="E264" s="567"/>
      <c r="F264" s="567"/>
      <c r="G264" s="567"/>
      <c r="H264" s="573"/>
      <c r="I264" s="573"/>
      <c r="J264" s="548"/>
      <c r="K264" s="146" t="s">
        <v>41</v>
      </c>
      <c r="L264" s="112">
        <f>SUM('Resultado 3'!J5)</f>
        <v>12000</v>
      </c>
      <c r="M264" s="518"/>
    </row>
    <row r="265" spans="1:13" ht="19.5" customHeight="1" thickBot="1">
      <c r="A265" s="597"/>
      <c r="B265" s="531"/>
      <c r="C265" s="536"/>
      <c r="D265" s="570"/>
      <c r="E265" s="567"/>
      <c r="F265" s="567"/>
      <c r="G265" s="567"/>
      <c r="H265" s="573"/>
      <c r="I265" s="573"/>
      <c r="J265" s="548"/>
      <c r="K265" s="146" t="s">
        <v>42</v>
      </c>
      <c r="L265" s="112">
        <f>SUM('Resultado 3'!J6)</f>
        <v>2000</v>
      </c>
      <c r="M265" s="518"/>
    </row>
    <row r="266" spans="1:13" ht="19.5" customHeight="1" thickBot="1">
      <c r="A266" s="597"/>
      <c r="B266" s="531"/>
      <c r="C266" s="536"/>
      <c r="D266" s="570"/>
      <c r="E266" s="567"/>
      <c r="F266" s="567"/>
      <c r="G266" s="567"/>
      <c r="H266" s="573"/>
      <c r="I266" s="573"/>
      <c r="J266" s="548"/>
      <c r="K266" s="146" t="s">
        <v>43</v>
      </c>
      <c r="L266" s="112">
        <f>SUM('Resultado 3'!J7)</f>
        <v>800</v>
      </c>
      <c r="M266" s="518"/>
    </row>
    <row r="267" spans="1:13" ht="15.75" thickBot="1">
      <c r="A267" s="597"/>
      <c r="B267" s="531"/>
      <c r="C267" s="536"/>
      <c r="D267" s="570"/>
      <c r="E267" s="567"/>
      <c r="F267" s="567"/>
      <c r="G267" s="567"/>
      <c r="H267" s="573"/>
      <c r="I267" s="573"/>
      <c r="J267" s="548"/>
      <c r="K267" s="146" t="s">
        <v>84</v>
      </c>
      <c r="L267" s="112">
        <f>SUM('Resultado 3'!J8)</f>
        <v>800</v>
      </c>
      <c r="M267" s="518"/>
    </row>
    <row r="268" spans="1:13" ht="15.75" thickBot="1">
      <c r="A268" s="597"/>
      <c r="B268" s="531"/>
      <c r="C268" s="536"/>
      <c r="D268" s="570"/>
      <c r="E268" s="567"/>
      <c r="F268" s="567"/>
      <c r="G268" s="567"/>
      <c r="H268" s="573"/>
      <c r="I268" s="573"/>
      <c r="J268" s="548"/>
      <c r="K268" s="146" t="s">
        <v>44</v>
      </c>
      <c r="L268" s="112">
        <f>SUM('Resultado 3'!J9)</f>
        <v>4000</v>
      </c>
      <c r="M268" s="518"/>
    </row>
    <row r="269" spans="1:13" ht="15.75" thickBot="1">
      <c r="A269" s="597"/>
      <c r="B269" s="531"/>
      <c r="C269" s="536"/>
      <c r="D269" s="570"/>
      <c r="E269" s="567"/>
      <c r="F269" s="567"/>
      <c r="G269" s="567"/>
      <c r="H269" s="573"/>
      <c r="I269" s="573"/>
      <c r="J269" s="548"/>
      <c r="K269" s="146" t="s">
        <v>79</v>
      </c>
      <c r="L269" s="112">
        <f>SUM('Resultado 3'!J10)</f>
        <v>10400</v>
      </c>
      <c r="M269" s="518"/>
    </row>
    <row r="270" spans="1:13" ht="15.75" thickBot="1">
      <c r="A270" s="597"/>
      <c r="B270" s="531"/>
      <c r="C270" s="537"/>
      <c r="D270" s="571"/>
      <c r="E270" s="568"/>
      <c r="F270" s="568"/>
      <c r="G270" s="568"/>
      <c r="H270" s="574"/>
      <c r="I270" s="574"/>
      <c r="J270" s="549"/>
      <c r="K270" s="147" t="s">
        <v>77</v>
      </c>
      <c r="L270" s="188">
        <f>SUM('Resultado 3'!J11)</f>
        <v>2000</v>
      </c>
      <c r="M270" s="519"/>
    </row>
    <row r="271" spans="1:13" ht="15.75" customHeight="1" thickBot="1">
      <c r="A271" s="597"/>
      <c r="B271" s="531"/>
      <c r="C271" s="535" t="s">
        <v>233</v>
      </c>
      <c r="D271" s="547"/>
      <c r="E271" s="566"/>
      <c r="F271" s="566"/>
      <c r="G271" s="566"/>
      <c r="H271" s="572" t="s">
        <v>60</v>
      </c>
      <c r="I271" s="572" t="str">
        <f>+'[1]Resultado 3'!$F$4</f>
        <v>GRAAN, GRAAS (Secretarías de Cultura), INC, SEAR</v>
      </c>
      <c r="J271" s="547" t="s">
        <v>161</v>
      </c>
      <c r="K271" s="145" t="s">
        <v>40</v>
      </c>
      <c r="L271" s="111">
        <f>SUM('Resultado 3'!J13)</f>
        <v>0</v>
      </c>
      <c r="M271" s="517">
        <f>+SUM(L271:L278)</f>
        <v>0</v>
      </c>
    </row>
    <row r="272" spans="1:13" ht="15.75" customHeight="1" thickBot="1">
      <c r="A272" s="597"/>
      <c r="B272" s="531"/>
      <c r="C272" s="536"/>
      <c r="D272" s="548"/>
      <c r="E272" s="567"/>
      <c r="F272" s="567"/>
      <c r="G272" s="567"/>
      <c r="H272" s="573"/>
      <c r="I272" s="573"/>
      <c r="J272" s="548"/>
      <c r="K272" s="146" t="s">
        <v>41</v>
      </c>
      <c r="L272" s="112">
        <f>SUM('Resultado 3'!J14)</f>
        <v>0</v>
      </c>
      <c r="M272" s="518"/>
    </row>
    <row r="273" spans="1:13" ht="15.75" customHeight="1" thickBot="1">
      <c r="A273" s="597"/>
      <c r="B273" s="531"/>
      <c r="C273" s="536"/>
      <c r="D273" s="548"/>
      <c r="E273" s="567"/>
      <c r="F273" s="567"/>
      <c r="G273" s="567"/>
      <c r="H273" s="573"/>
      <c r="I273" s="573"/>
      <c r="J273" s="548"/>
      <c r="K273" s="146" t="s">
        <v>42</v>
      </c>
      <c r="L273" s="112">
        <f>SUM('Resultado 3'!J15)</f>
        <v>0</v>
      </c>
      <c r="M273" s="518"/>
    </row>
    <row r="274" spans="1:13" ht="15.75" customHeight="1" thickBot="1">
      <c r="A274" s="597"/>
      <c r="B274" s="531"/>
      <c r="C274" s="536"/>
      <c r="D274" s="548"/>
      <c r="E274" s="567"/>
      <c r="F274" s="567"/>
      <c r="G274" s="567"/>
      <c r="H274" s="573"/>
      <c r="I274" s="573"/>
      <c r="J274" s="548"/>
      <c r="K274" s="146" t="s">
        <v>43</v>
      </c>
      <c r="L274" s="112">
        <f>SUM('Resultado 3'!J16)</f>
        <v>0</v>
      </c>
      <c r="M274" s="518"/>
    </row>
    <row r="275" spans="1:13" ht="15.75" customHeight="1" thickBot="1">
      <c r="A275" s="597"/>
      <c r="B275" s="531"/>
      <c r="C275" s="536"/>
      <c r="D275" s="548"/>
      <c r="E275" s="567"/>
      <c r="F275" s="567"/>
      <c r="G275" s="567"/>
      <c r="H275" s="573"/>
      <c r="I275" s="573"/>
      <c r="J275" s="548"/>
      <c r="K275" s="146" t="s">
        <v>84</v>
      </c>
      <c r="L275" s="112">
        <f>SUM('Resultado 3'!J17)</f>
        <v>0</v>
      </c>
      <c r="M275" s="518"/>
    </row>
    <row r="276" spans="1:13" ht="15.75" customHeight="1" thickBot="1">
      <c r="A276" s="597"/>
      <c r="B276" s="531"/>
      <c r="C276" s="536"/>
      <c r="D276" s="548"/>
      <c r="E276" s="567"/>
      <c r="F276" s="567"/>
      <c r="G276" s="567"/>
      <c r="H276" s="573"/>
      <c r="I276" s="573"/>
      <c r="J276" s="548"/>
      <c r="K276" s="146" t="s">
        <v>44</v>
      </c>
      <c r="L276" s="112">
        <f>SUM('Resultado 3'!J18)</f>
        <v>0</v>
      </c>
      <c r="M276" s="518"/>
    </row>
    <row r="277" spans="1:13" ht="15.75" customHeight="1" thickBot="1">
      <c r="A277" s="597"/>
      <c r="B277" s="531"/>
      <c r="C277" s="536"/>
      <c r="D277" s="548"/>
      <c r="E277" s="567"/>
      <c r="F277" s="567"/>
      <c r="G277" s="567"/>
      <c r="H277" s="573"/>
      <c r="I277" s="573"/>
      <c r="J277" s="548"/>
      <c r="K277" s="146" t="s">
        <v>79</v>
      </c>
      <c r="L277" s="112">
        <f>SUM('Resultado 3'!J19)</f>
        <v>0</v>
      </c>
      <c r="M277" s="518"/>
    </row>
    <row r="278" spans="1:13" ht="15.75" customHeight="1" thickBot="1">
      <c r="A278" s="597"/>
      <c r="B278" s="531"/>
      <c r="C278" s="537"/>
      <c r="D278" s="549"/>
      <c r="E278" s="568"/>
      <c r="F278" s="568"/>
      <c r="G278" s="568"/>
      <c r="H278" s="574"/>
      <c r="I278" s="574"/>
      <c r="J278" s="549"/>
      <c r="K278" s="147" t="s">
        <v>77</v>
      </c>
      <c r="L278" s="188">
        <f>SUM('Resultado 3'!J20)</f>
        <v>0</v>
      </c>
      <c r="M278" s="519"/>
    </row>
    <row r="279" spans="1:13" ht="15.75" customHeight="1" thickBot="1">
      <c r="A279" s="597"/>
      <c r="B279" s="531"/>
      <c r="C279" s="535" t="s">
        <v>234</v>
      </c>
      <c r="D279" s="569" t="s">
        <v>139</v>
      </c>
      <c r="E279" s="566" t="s">
        <v>139</v>
      </c>
      <c r="F279" s="566" t="s">
        <v>139</v>
      </c>
      <c r="G279" s="566" t="s">
        <v>139</v>
      </c>
      <c r="H279" s="572" t="s">
        <v>57</v>
      </c>
      <c r="I279" s="572" t="str">
        <f>+'[1]Resultado 3'!$F$5</f>
        <v>GRAAN, GRAAS (Secretarías de Cultura), INC</v>
      </c>
      <c r="J279" s="547" t="s">
        <v>161</v>
      </c>
      <c r="K279" s="145" t="s">
        <v>40</v>
      </c>
      <c r="L279" s="111">
        <f>SUM('Resultado 3'!J22)</f>
        <v>2000</v>
      </c>
      <c r="M279" s="517">
        <f>+SUM(L279:L286)</f>
        <v>10000</v>
      </c>
    </row>
    <row r="280" spans="1:13" ht="15.75" thickBot="1">
      <c r="A280" s="597"/>
      <c r="B280" s="531"/>
      <c r="C280" s="536"/>
      <c r="D280" s="570"/>
      <c r="E280" s="567"/>
      <c r="F280" s="567"/>
      <c r="G280" s="567"/>
      <c r="H280" s="573"/>
      <c r="I280" s="573"/>
      <c r="J280" s="548"/>
      <c r="K280" s="146" t="s">
        <v>41</v>
      </c>
      <c r="L280" s="112">
        <f>SUM('Resultado 3'!J23)</f>
        <v>3500</v>
      </c>
      <c r="M280" s="518"/>
    </row>
    <row r="281" spans="1:13" ht="15.75" thickBot="1">
      <c r="A281" s="597"/>
      <c r="B281" s="531"/>
      <c r="C281" s="536"/>
      <c r="D281" s="570"/>
      <c r="E281" s="567"/>
      <c r="F281" s="567"/>
      <c r="G281" s="567"/>
      <c r="H281" s="573"/>
      <c r="I281" s="573"/>
      <c r="J281" s="548"/>
      <c r="K281" s="146" t="s">
        <v>42</v>
      </c>
      <c r="L281" s="112">
        <f>SUM('Resultado 3'!J24)</f>
        <v>1500</v>
      </c>
      <c r="M281" s="518"/>
    </row>
    <row r="282" spans="1:13" ht="15.75" thickBot="1">
      <c r="A282" s="597"/>
      <c r="B282" s="531"/>
      <c r="C282" s="536"/>
      <c r="D282" s="570"/>
      <c r="E282" s="567"/>
      <c r="F282" s="567"/>
      <c r="G282" s="567"/>
      <c r="H282" s="573"/>
      <c r="I282" s="573"/>
      <c r="J282" s="548"/>
      <c r="K282" s="146" t="s">
        <v>43</v>
      </c>
      <c r="L282" s="112">
        <f>SUM('Resultado 3'!J25)</f>
        <v>500</v>
      </c>
      <c r="M282" s="518"/>
    </row>
    <row r="283" spans="1:13" ht="15.75" thickBot="1">
      <c r="A283" s="597"/>
      <c r="B283" s="531"/>
      <c r="C283" s="536"/>
      <c r="D283" s="570"/>
      <c r="E283" s="567"/>
      <c r="F283" s="567"/>
      <c r="G283" s="567"/>
      <c r="H283" s="573"/>
      <c r="I283" s="573"/>
      <c r="J283" s="548"/>
      <c r="K283" s="146" t="s">
        <v>84</v>
      </c>
      <c r="L283" s="112">
        <f>SUM('Resultado 3'!J26)</f>
        <v>500</v>
      </c>
      <c r="M283" s="518"/>
    </row>
    <row r="284" spans="1:13" ht="15.75" thickBot="1">
      <c r="A284" s="597"/>
      <c r="B284" s="531"/>
      <c r="C284" s="536"/>
      <c r="D284" s="570"/>
      <c r="E284" s="567"/>
      <c r="F284" s="567"/>
      <c r="G284" s="567"/>
      <c r="H284" s="573"/>
      <c r="I284" s="573"/>
      <c r="J284" s="548"/>
      <c r="K284" s="146" t="s">
        <v>44</v>
      </c>
      <c r="L284" s="112">
        <f>SUM('Resultado 3'!J27)</f>
        <v>1500</v>
      </c>
      <c r="M284" s="518"/>
    </row>
    <row r="285" spans="1:13" ht="15.75" thickBot="1">
      <c r="A285" s="597"/>
      <c r="B285" s="531"/>
      <c r="C285" s="536"/>
      <c r="D285" s="570"/>
      <c r="E285" s="567"/>
      <c r="F285" s="567"/>
      <c r="G285" s="567"/>
      <c r="H285" s="573"/>
      <c r="I285" s="573"/>
      <c r="J285" s="548"/>
      <c r="K285" s="146" t="s">
        <v>79</v>
      </c>
      <c r="L285" s="112">
        <f>SUM('Resultado 3'!J28)</f>
        <v>0</v>
      </c>
      <c r="M285" s="518"/>
    </row>
    <row r="286" spans="1:13" ht="15.75" thickBot="1">
      <c r="A286" s="597"/>
      <c r="B286" s="531"/>
      <c r="C286" s="537"/>
      <c r="D286" s="571"/>
      <c r="E286" s="568"/>
      <c r="F286" s="568"/>
      <c r="G286" s="568"/>
      <c r="H286" s="574"/>
      <c r="I286" s="574"/>
      <c r="J286" s="549"/>
      <c r="K286" s="147" t="s">
        <v>77</v>
      </c>
      <c r="L286" s="188">
        <f>SUM('Resultado 3'!J29)</f>
        <v>500</v>
      </c>
      <c r="M286" s="519"/>
    </row>
    <row r="287" spans="1:13" ht="15.75" customHeight="1" thickBot="1">
      <c r="A287" s="597"/>
      <c r="B287" s="531" t="s">
        <v>231</v>
      </c>
      <c r="C287" s="535" t="s">
        <v>217</v>
      </c>
      <c r="D287" s="569" t="s">
        <v>139</v>
      </c>
      <c r="E287" s="566" t="s">
        <v>139</v>
      </c>
      <c r="F287" s="566"/>
      <c r="G287" s="566"/>
      <c r="H287" s="572" t="s">
        <v>57</v>
      </c>
      <c r="I287" s="572" t="str">
        <f>+'[1]Resultado 3'!$F$5</f>
        <v>GRAAN, GRAAS (Secretarías de Cultura), INC</v>
      </c>
      <c r="J287" s="547" t="s">
        <v>161</v>
      </c>
      <c r="K287" s="145" t="s">
        <v>40</v>
      </c>
      <c r="L287" s="111">
        <f>SUM('Resultado 3'!J33)</f>
        <v>8000</v>
      </c>
      <c r="M287" s="517">
        <f>+SUM(L287:L294)</f>
        <v>40000</v>
      </c>
    </row>
    <row r="288" spans="1:13" ht="15.75" thickBot="1">
      <c r="A288" s="597"/>
      <c r="B288" s="531"/>
      <c r="C288" s="536"/>
      <c r="D288" s="570"/>
      <c r="E288" s="567"/>
      <c r="F288" s="567"/>
      <c r="G288" s="567"/>
      <c r="H288" s="573"/>
      <c r="I288" s="573"/>
      <c r="J288" s="548"/>
      <c r="K288" s="146" t="s">
        <v>41</v>
      </c>
      <c r="L288" s="112">
        <f>SUM('Resultado 3'!J34)</f>
        <v>16000</v>
      </c>
      <c r="M288" s="518"/>
    </row>
    <row r="289" spans="1:13" ht="15.75" thickBot="1">
      <c r="A289" s="597"/>
      <c r="B289" s="531"/>
      <c r="C289" s="536"/>
      <c r="D289" s="570"/>
      <c r="E289" s="567"/>
      <c r="F289" s="567"/>
      <c r="G289" s="567"/>
      <c r="H289" s="573"/>
      <c r="I289" s="573"/>
      <c r="J289" s="548"/>
      <c r="K289" s="146" t="s">
        <v>42</v>
      </c>
      <c r="L289" s="112">
        <f>SUM('Resultado 3'!J35)</f>
        <v>0</v>
      </c>
      <c r="M289" s="518"/>
    </row>
    <row r="290" spans="1:13" ht="15.75" thickBot="1">
      <c r="A290" s="597"/>
      <c r="B290" s="531"/>
      <c r="C290" s="536"/>
      <c r="D290" s="570"/>
      <c r="E290" s="567"/>
      <c r="F290" s="567"/>
      <c r="G290" s="567"/>
      <c r="H290" s="573"/>
      <c r="I290" s="573"/>
      <c r="J290" s="548"/>
      <c r="K290" s="146" t="s">
        <v>43</v>
      </c>
      <c r="L290" s="112">
        <f>SUM('Resultado 3'!J36)</f>
        <v>2000</v>
      </c>
      <c r="M290" s="518"/>
    </row>
    <row r="291" spans="1:13" ht="15.75" thickBot="1">
      <c r="A291" s="597"/>
      <c r="B291" s="531"/>
      <c r="C291" s="536"/>
      <c r="D291" s="570"/>
      <c r="E291" s="567"/>
      <c r="F291" s="567"/>
      <c r="G291" s="567"/>
      <c r="H291" s="573"/>
      <c r="I291" s="573"/>
      <c r="J291" s="548"/>
      <c r="K291" s="146" t="s">
        <v>84</v>
      </c>
      <c r="L291" s="112">
        <f>SUM('Resultado 3'!J37)</f>
        <v>2000</v>
      </c>
      <c r="M291" s="518"/>
    </row>
    <row r="292" spans="1:13" ht="15.75" thickBot="1">
      <c r="A292" s="597"/>
      <c r="B292" s="531"/>
      <c r="C292" s="536"/>
      <c r="D292" s="570"/>
      <c r="E292" s="567"/>
      <c r="F292" s="567"/>
      <c r="G292" s="567"/>
      <c r="H292" s="573"/>
      <c r="I292" s="573"/>
      <c r="J292" s="548"/>
      <c r="K292" s="146" t="s">
        <v>44</v>
      </c>
      <c r="L292" s="112">
        <f>SUM('Resultado 3'!J38)</f>
        <v>4000</v>
      </c>
      <c r="M292" s="518"/>
    </row>
    <row r="293" spans="1:13" ht="15.75" thickBot="1">
      <c r="A293" s="597"/>
      <c r="B293" s="531"/>
      <c r="C293" s="536"/>
      <c r="D293" s="570"/>
      <c r="E293" s="567"/>
      <c r="F293" s="567"/>
      <c r="G293" s="567"/>
      <c r="H293" s="573"/>
      <c r="I293" s="573"/>
      <c r="J293" s="548"/>
      <c r="K293" s="146" t="s">
        <v>79</v>
      </c>
      <c r="L293" s="112">
        <f>SUM('Resultado 3'!J39)</f>
        <v>6000</v>
      </c>
      <c r="M293" s="518"/>
    </row>
    <row r="294" spans="1:13" ht="15.75" thickBot="1">
      <c r="A294" s="597"/>
      <c r="B294" s="531"/>
      <c r="C294" s="537"/>
      <c r="D294" s="571"/>
      <c r="E294" s="568"/>
      <c r="F294" s="568"/>
      <c r="G294" s="568"/>
      <c r="H294" s="574"/>
      <c r="I294" s="574"/>
      <c r="J294" s="549"/>
      <c r="K294" s="147" t="s">
        <v>77</v>
      </c>
      <c r="L294" s="188">
        <f>SUM('Resultado 3'!J40)</f>
        <v>2000</v>
      </c>
      <c r="M294" s="519"/>
    </row>
    <row r="295" spans="1:13" ht="15" customHeight="1" thickBot="1">
      <c r="A295" s="597"/>
      <c r="B295" s="531"/>
      <c r="C295" s="544" t="s">
        <v>218</v>
      </c>
      <c r="D295" s="547"/>
      <c r="E295" s="566"/>
      <c r="F295" s="566" t="s">
        <v>139</v>
      </c>
      <c r="G295" s="566" t="s">
        <v>139</v>
      </c>
      <c r="H295" s="572" t="s">
        <v>57</v>
      </c>
      <c r="I295" s="572" t="str">
        <f>+'[1]Resultado 3'!$F$5</f>
        <v>GRAAN, GRAAS (Secretarías de Cultura), INC</v>
      </c>
      <c r="J295" s="547" t="s">
        <v>161</v>
      </c>
      <c r="K295" s="145" t="s">
        <v>40</v>
      </c>
      <c r="L295" s="111">
        <f>SUM('Resultado 3'!J42)</f>
        <v>6500</v>
      </c>
      <c r="M295" s="517">
        <f>+SUM(L295:L302)</f>
        <v>130000</v>
      </c>
    </row>
    <row r="296" spans="1:13" ht="15.75" thickBot="1">
      <c r="A296" s="597"/>
      <c r="B296" s="531"/>
      <c r="C296" s="545"/>
      <c r="D296" s="548"/>
      <c r="E296" s="567"/>
      <c r="F296" s="567"/>
      <c r="G296" s="567"/>
      <c r="H296" s="573"/>
      <c r="I296" s="573"/>
      <c r="J296" s="548"/>
      <c r="K296" s="146" t="s">
        <v>41</v>
      </c>
      <c r="L296" s="112">
        <f>SUM('Resultado 3'!J43)</f>
        <v>97500</v>
      </c>
      <c r="M296" s="518"/>
    </row>
    <row r="297" spans="1:13" ht="15.75" thickBot="1">
      <c r="A297" s="597"/>
      <c r="B297" s="531"/>
      <c r="C297" s="545"/>
      <c r="D297" s="548"/>
      <c r="E297" s="567"/>
      <c r="F297" s="567"/>
      <c r="G297" s="567"/>
      <c r="H297" s="573"/>
      <c r="I297" s="573"/>
      <c r="J297" s="548"/>
      <c r="K297" s="146" t="s">
        <v>42</v>
      </c>
      <c r="L297" s="112">
        <f>SUM('Resultado 3'!J44)</f>
        <v>13000</v>
      </c>
      <c r="M297" s="518"/>
    </row>
    <row r="298" spans="1:13" ht="15.75" thickBot="1">
      <c r="A298" s="597"/>
      <c r="B298" s="531"/>
      <c r="C298" s="545"/>
      <c r="D298" s="548"/>
      <c r="E298" s="567"/>
      <c r="F298" s="567"/>
      <c r="G298" s="567"/>
      <c r="H298" s="573"/>
      <c r="I298" s="573"/>
      <c r="J298" s="548"/>
      <c r="K298" s="146" t="s">
        <v>43</v>
      </c>
      <c r="L298" s="112">
        <f>SUM('Resultado 3'!J45)</f>
        <v>6500</v>
      </c>
      <c r="M298" s="518"/>
    </row>
    <row r="299" spans="1:13" ht="15.75" thickBot="1">
      <c r="A299" s="597"/>
      <c r="B299" s="531"/>
      <c r="C299" s="545"/>
      <c r="D299" s="548"/>
      <c r="E299" s="567"/>
      <c r="F299" s="567"/>
      <c r="G299" s="567"/>
      <c r="H299" s="573"/>
      <c r="I299" s="573"/>
      <c r="J299" s="548"/>
      <c r="K299" s="146" t="s">
        <v>84</v>
      </c>
      <c r="L299" s="112">
        <f>SUM('Resultado 3'!J46)</f>
        <v>6500</v>
      </c>
      <c r="M299" s="518"/>
    </row>
    <row r="300" spans="1:13" ht="15.75" thickBot="1">
      <c r="A300" s="597"/>
      <c r="B300" s="531"/>
      <c r="C300" s="545"/>
      <c r="D300" s="548"/>
      <c r="E300" s="567"/>
      <c r="F300" s="567"/>
      <c r="G300" s="567"/>
      <c r="H300" s="573"/>
      <c r="I300" s="573"/>
      <c r="J300" s="548"/>
      <c r="K300" s="146" t="s">
        <v>44</v>
      </c>
      <c r="L300" s="112">
        <f>SUM('Resultado 3'!J47)</f>
        <v>0</v>
      </c>
      <c r="M300" s="518"/>
    </row>
    <row r="301" spans="1:13" ht="15.75" thickBot="1">
      <c r="A301" s="597"/>
      <c r="B301" s="531"/>
      <c r="C301" s="545"/>
      <c r="D301" s="548"/>
      <c r="E301" s="567"/>
      <c r="F301" s="567"/>
      <c r="G301" s="567"/>
      <c r="H301" s="573"/>
      <c r="I301" s="573"/>
      <c r="J301" s="548"/>
      <c r="K301" s="146" t="s">
        <v>79</v>
      </c>
      <c r="L301" s="112">
        <f>SUM('Resultado 3'!J48)</f>
        <v>0</v>
      </c>
      <c r="M301" s="518"/>
    </row>
    <row r="302" spans="1:13" ht="15.75" thickBot="1">
      <c r="A302" s="597"/>
      <c r="B302" s="531"/>
      <c r="C302" s="546"/>
      <c r="D302" s="549"/>
      <c r="E302" s="568"/>
      <c r="F302" s="568"/>
      <c r="G302" s="568"/>
      <c r="H302" s="574"/>
      <c r="I302" s="574"/>
      <c r="J302" s="549"/>
      <c r="K302" s="147" t="s">
        <v>77</v>
      </c>
      <c r="L302" s="188">
        <f>SUM('Resultado 3'!J49)</f>
        <v>0</v>
      </c>
      <c r="M302" s="519"/>
    </row>
    <row r="303" spans="1:13" ht="25.5" customHeight="1" thickBot="1">
      <c r="A303" s="589" t="s">
        <v>158</v>
      </c>
      <c r="B303" s="590"/>
      <c r="C303" s="590"/>
      <c r="D303" s="590"/>
      <c r="E303" s="590"/>
      <c r="F303" s="590"/>
      <c r="G303" s="590"/>
      <c r="H303" s="590"/>
      <c r="I303" s="590"/>
      <c r="J303" s="590"/>
      <c r="K303" s="590"/>
      <c r="L303" s="590"/>
      <c r="M303" s="107">
        <f>+SUM(M263:M302)</f>
        <v>220000</v>
      </c>
    </row>
    <row r="304" spans="1:13" ht="15.75" thickBot="1">
      <c r="A304" s="77"/>
      <c r="B304" s="77"/>
      <c r="C304" s="185"/>
      <c r="D304" s="77"/>
      <c r="E304" s="77"/>
      <c r="F304" s="77"/>
      <c r="G304" s="77"/>
      <c r="H304" s="77"/>
      <c r="I304" s="77"/>
      <c r="J304" s="77"/>
      <c r="K304" s="102"/>
      <c r="L304" s="77"/>
      <c r="M304" s="77"/>
    </row>
    <row r="305" spans="1:41" s="106" customFormat="1" ht="17.25" customHeight="1" thickBot="1">
      <c r="A305" s="556" t="s">
        <v>143</v>
      </c>
      <c r="B305" s="556" t="s">
        <v>144</v>
      </c>
      <c r="C305" s="595" t="s">
        <v>145</v>
      </c>
      <c r="D305" s="556" t="s">
        <v>146</v>
      </c>
      <c r="E305" s="556"/>
      <c r="F305" s="556"/>
      <c r="G305" s="556"/>
      <c r="H305" s="556" t="s">
        <v>86</v>
      </c>
      <c r="I305" s="557" t="s">
        <v>147</v>
      </c>
      <c r="J305" s="558" t="s">
        <v>148</v>
      </c>
      <c r="K305" s="559"/>
      <c r="L305" s="559"/>
      <c r="M305" s="560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</row>
    <row r="306" spans="1:41" s="106" customFormat="1" ht="15.75" customHeight="1" thickBot="1">
      <c r="A306" s="556"/>
      <c r="B306" s="556"/>
      <c r="C306" s="595"/>
      <c r="D306" s="556"/>
      <c r="E306" s="556"/>
      <c r="F306" s="556"/>
      <c r="G306" s="556"/>
      <c r="H306" s="556"/>
      <c r="I306" s="557"/>
      <c r="J306" s="561"/>
      <c r="K306" s="562"/>
      <c r="L306" s="562"/>
      <c r="M306" s="563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</row>
    <row r="307" spans="1:41" s="106" customFormat="1" ht="45" customHeight="1" thickBot="1">
      <c r="A307" s="556"/>
      <c r="B307" s="556"/>
      <c r="C307" s="595"/>
      <c r="D307" s="97" t="s">
        <v>149</v>
      </c>
      <c r="E307" s="97" t="s">
        <v>150</v>
      </c>
      <c r="F307" s="97" t="s">
        <v>151</v>
      </c>
      <c r="G307" s="97" t="s">
        <v>152</v>
      </c>
      <c r="H307" s="556"/>
      <c r="I307" s="557"/>
      <c r="J307" s="98" t="s">
        <v>153</v>
      </c>
      <c r="K307" s="564" t="s">
        <v>154</v>
      </c>
      <c r="L307" s="565"/>
      <c r="M307" s="98" t="s">
        <v>155</v>
      </c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</row>
    <row r="308" spans="1:13" ht="15.75" customHeight="1" thickBot="1">
      <c r="A308" s="591" t="str">
        <f>'Resultado 4'!A1:M1</f>
        <v>Resultado 4: Fortalecidas las identidades culturales de los pueblos indígenas y afrodescendientes de la Costa Caribe a través de  emprendimientos culturales y creativos. </v>
      </c>
      <c r="B308" s="531" t="s">
        <v>203</v>
      </c>
      <c r="C308" s="544" t="s">
        <v>235</v>
      </c>
      <c r="D308" s="547"/>
      <c r="E308" s="547"/>
      <c r="F308" s="547" t="s">
        <v>139</v>
      </c>
      <c r="G308" s="547" t="s">
        <v>139</v>
      </c>
      <c r="H308" s="550" t="s">
        <v>57</v>
      </c>
      <c r="I308" s="550" t="str">
        <f>+'[1]Resultado 4'!$F$3</f>
        <v>GRAAN, GRAAS (Secretarías de Cultura), INC</v>
      </c>
      <c r="J308" s="547" t="s">
        <v>161</v>
      </c>
      <c r="K308" s="145" t="s">
        <v>40</v>
      </c>
      <c r="L308" s="111">
        <f>SUM('Resultado 4'!J4)</f>
        <v>5600</v>
      </c>
      <c r="M308" s="517">
        <f>+SUM(L308:L315)</f>
        <v>28000</v>
      </c>
    </row>
    <row r="309" spans="1:13" ht="15.75" customHeight="1" thickBot="1">
      <c r="A309" s="592"/>
      <c r="B309" s="531"/>
      <c r="C309" s="545"/>
      <c r="D309" s="548"/>
      <c r="E309" s="548"/>
      <c r="F309" s="548"/>
      <c r="G309" s="548"/>
      <c r="H309" s="551"/>
      <c r="I309" s="551"/>
      <c r="J309" s="548"/>
      <c r="K309" s="146" t="s">
        <v>41</v>
      </c>
      <c r="L309" s="112">
        <f>SUM('Resultado 4'!J5)</f>
        <v>8400</v>
      </c>
      <c r="M309" s="518"/>
    </row>
    <row r="310" spans="1:13" ht="15.75" customHeight="1" thickBot="1">
      <c r="A310" s="592"/>
      <c r="B310" s="531"/>
      <c r="C310" s="545"/>
      <c r="D310" s="548"/>
      <c r="E310" s="548"/>
      <c r="F310" s="548"/>
      <c r="G310" s="548"/>
      <c r="H310" s="551"/>
      <c r="I310" s="551"/>
      <c r="J310" s="548"/>
      <c r="K310" s="146" t="s">
        <v>42</v>
      </c>
      <c r="L310" s="112">
        <f>SUM('Resultado 4'!J6)</f>
        <v>1400</v>
      </c>
      <c r="M310" s="518"/>
    </row>
    <row r="311" spans="1:13" ht="15.75" customHeight="1" thickBot="1">
      <c r="A311" s="592"/>
      <c r="B311" s="531"/>
      <c r="C311" s="545"/>
      <c r="D311" s="548"/>
      <c r="E311" s="548"/>
      <c r="F311" s="548"/>
      <c r="G311" s="548"/>
      <c r="H311" s="551"/>
      <c r="I311" s="551"/>
      <c r="J311" s="548"/>
      <c r="K311" s="146" t="s">
        <v>43</v>
      </c>
      <c r="L311" s="112">
        <f>SUM('Resultado 4'!J7)</f>
        <v>560</v>
      </c>
      <c r="M311" s="518"/>
    </row>
    <row r="312" spans="1:13" ht="15.75" customHeight="1" thickBot="1">
      <c r="A312" s="592"/>
      <c r="B312" s="531"/>
      <c r="C312" s="545"/>
      <c r="D312" s="548"/>
      <c r="E312" s="548"/>
      <c r="F312" s="548"/>
      <c r="G312" s="548"/>
      <c r="H312" s="551"/>
      <c r="I312" s="551"/>
      <c r="J312" s="548"/>
      <c r="K312" s="146" t="s">
        <v>84</v>
      </c>
      <c r="L312" s="112">
        <f>SUM('Resultado 4'!J8)</f>
        <v>560</v>
      </c>
      <c r="M312" s="518"/>
    </row>
    <row r="313" spans="1:13" ht="15.75" customHeight="1" thickBot="1">
      <c r="A313" s="592"/>
      <c r="B313" s="531"/>
      <c r="C313" s="545"/>
      <c r="D313" s="548"/>
      <c r="E313" s="548"/>
      <c r="F313" s="548"/>
      <c r="G313" s="548"/>
      <c r="H313" s="551"/>
      <c r="I313" s="551"/>
      <c r="J313" s="548"/>
      <c r="K313" s="146" t="s">
        <v>44</v>
      </c>
      <c r="L313" s="112">
        <f>SUM('Resultado 4'!J9)</f>
        <v>2800</v>
      </c>
      <c r="M313" s="518"/>
    </row>
    <row r="314" spans="1:13" ht="15.75" customHeight="1" thickBot="1">
      <c r="A314" s="592"/>
      <c r="B314" s="531"/>
      <c r="C314" s="545"/>
      <c r="D314" s="548"/>
      <c r="E314" s="548"/>
      <c r="F314" s="548"/>
      <c r="G314" s="548"/>
      <c r="H314" s="551"/>
      <c r="I314" s="551"/>
      <c r="J314" s="548"/>
      <c r="K314" s="146" t="s">
        <v>79</v>
      </c>
      <c r="L314" s="112">
        <f>SUM('Resultado 4'!J10)</f>
        <v>7280</v>
      </c>
      <c r="M314" s="518"/>
    </row>
    <row r="315" spans="1:13" ht="15.75" customHeight="1" thickBot="1">
      <c r="A315" s="592"/>
      <c r="B315" s="531"/>
      <c r="C315" s="546"/>
      <c r="D315" s="549"/>
      <c r="E315" s="549"/>
      <c r="F315" s="549"/>
      <c r="G315" s="549"/>
      <c r="H315" s="552"/>
      <c r="I315" s="552"/>
      <c r="J315" s="548"/>
      <c r="K315" s="147" t="s">
        <v>77</v>
      </c>
      <c r="L315" s="188">
        <f>SUM('Resultado 4'!J11)</f>
        <v>1400</v>
      </c>
      <c r="M315" s="519"/>
    </row>
    <row r="316" spans="1:13" ht="15.75" customHeight="1" thickBot="1">
      <c r="A316" s="592"/>
      <c r="B316" s="531"/>
      <c r="C316" s="544" t="s">
        <v>236</v>
      </c>
      <c r="D316" s="547"/>
      <c r="E316" s="547"/>
      <c r="F316" s="547"/>
      <c r="G316" s="547"/>
      <c r="H316" s="550" t="s">
        <v>57</v>
      </c>
      <c r="I316" s="550" t="str">
        <f>+'[1]Resultado 4'!$F$4</f>
        <v>GRAAN, GRAAS (Secretarías de Cultura), INC, INPYME</v>
      </c>
      <c r="J316" s="547" t="s">
        <v>161</v>
      </c>
      <c r="K316" s="145" t="s">
        <v>40</v>
      </c>
      <c r="L316" s="111">
        <f>SUM('Resultado 4'!J13)</f>
        <v>0</v>
      </c>
      <c r="M316" s="517">
        <f>+SUM(L316:L323)</f>
        <v>0</v>
      </c>
    </row>
    <row r="317" spans="1:13" ht="15.75" customHeight="1" thickBot="1">
      <c r="A317" s="592"/>
      <c r="B317" s="531"/>
      <c r="C317" s="545"/>
      <c r="D317" s="548"/>
      <c r="E317" s="548"/>
      <c r="F317" s="548"/>
      <c r="G317" s="548"/>
      <c r="H317" s="551"/>
      <c r="I317" s="551"/>
      <c r="J317" s="548"/>
      <c r="K317" s="146" t="s">
        <v>41</v>
      </c>
      <c r="L317" s="112">
        <f>SUM('Resultado 4'!J14)</f>
        <v>0</v>
      </c>
      <c r="M317" s="518"/>
    </row>
    <row r="318" spans="1:13" ht="15.75" customHeight="1" thickBot="1">
      <c r="A318" s="592"/>
      <c r="B318" s="531"/>
      <c r="C318" s="545"/>
      <c r="D318" s="548"/>
      <c r="E318" s="548"/>
      <c r="F318" s="548"/>
      <c r="G318" s="548"/>
      <c r="H318" s="551"/>
      <c r="I318" s="551"/>
      <c r="J318" s="548"/>
      <c r="K318" s="146" t="s">
        <v>42</v>
      </c>
      <c r="L318" s="112">
        <f>SUM('Resultado 4'!J15)</f>
        <v>0</v>
      </c>
      <c r="M318" s="518"/>
    </row>
    <row r="319" spans="1:13" ht="15.75" customHeight="1" thickBot="1">
      <c r="A319" s="592"/>
      <c r="B319" s="531"/>
      <c r="C319" s="545"/>
      <c r="D319" s="548"/>
      <c r="E319" s="548"/>
      <c r="F319" s="548"/>
      <c r="G319" s="548"/>
      <c r="H319" s="551"/>
      <c r="I319" s="551"/>
      <c r="J319" s="548"/>
      <c r="K319" s="146" t="s">
        <v>43</v>
      </c>
      <c r="L319" s="112">
        <f>SUM('Resultado 4'!J16)</f>
        <v>0</v>
      </c>
      <c r="M319" s="518"/>
    </row>
    <row r="320" spans="1:13" ht="15.75" customHeight="1" thickBot="1">
      <c r="A320" s="592"/>
      <c r="B320" s="531"/>
      <c r="C320" s="545"/>
      <c r="D320" s="548"/>
      <c r="E320" s="548"/>
      <c r="F320" s="548"/>
      <c r="G320" s="548"/>
      <c r="H320" s="551"/>
      <c r="I320" s="551"/>
      <c r="J320" s="548"/>
      <c r="K320" s="146" t="s">
        <v>84</v>
      </c>
      <c r="L320" s="112">
        <f>SUM('Resultado 4'!J17)</f>
        <v>0</v>
      </c>
      <c r="M320" s="518"/>
    </row>
    <row r="321" spans="1:13" ht="15.75" customHeight="1" thickBot="1">
      <c r="A321" s="592"/>
      <c r="B321" s="531"/>
      <c r="C321" s="545"/>
      <c r="D321" s="548"/>
      <c r="E321" s="548"/>
      <c r="F321" s="548"/>
      <c r="G321" s="548"/>
      <c r="H321" s="551"/>
      <c r="I321" s="551"/>
      <c r="J321" s="548"/>
      <c r="K321" s="146" t="s">
        <v>44</v>
      </c>
      <c r="L321" s="112">
        <f>SUM('Resultado 4'!J18)</f>
        <v>0</v>
      </c>
      <c r="M321" s="518"/>
    </row>
    <row r="322" spans="1:13" ht="15.75" customHeight="1" thickBot="1">
      <c r="A322" s="592"/>
      <c r="B322" s="531"/>
      <c r="C322" s="545"/>
      <c r="D322" s="548"/>
      <c r="E322" s="548"/>
      <c r="F322" s="548"/>
      <c r="G322" s="548"/>
      <c r="H322" s="551"/>
      <c r="I322" s="551"/>
      <c r="J322" s="548"/>
      <c r="K322" s="146" t="s">
        <v>79</v>
      </c>
      <c r="L322" s="112">
        <f>SUM('Resultado 4'!J19)</f>
        <v>0</v>
      </c>
      <c r="M322" s="518"/>
    </row>
    <row r="323" spans="1:13" ht="15.75" customHeight="1" thickBot="1">
      <c r="A323" s="592"/>
      <c r="B323" s="531"/>
      <c r="C323" s="546"/>
      <c r="D323" s="549"/>
      <c r="E323" s="549"/>
      <c r="F323" s="549"/>
      <c r="G323" s="549"/>
      <c r="H323" s="552"/>
      <c r="I323" s="552"/>
      <c r="J323" s="548"/>
      <c r="K323" s="147" t="s">
        <v>77</v>
      </c>
      <c r="L323" s="188">
        <f>SUM('Resultado 4'!J20)</f>
        <v>0</v>
      </c>
      <c r="M323" s="519"/>
    </row>
    <row r="324" spans="1:13" ht="15.75" customHeight="1" thickBot="1">
      <c r="A324" s="592"/>
      <c r="B324" s="531"/>
      <c r="C324" s="544" t="s">
        <v>237</v>
      </c>
      <c r="D324" s="547"/>
      <c r="E324" s="547"/>
      <c r="F324" s="547" t="s">
        <v>139</v>
      </c>
      <c r="G324" s="547" t="s">
        <v>139</v>
      </c>
      <c r="H324" s="550" t="s">
        <v>59</v>
      </c>
      <c r="I324" s="550" t="str">
        <f>+'[1]Resultado 4'!$F$5</f>
        <v>INC, INPYME</v>
      </c>
      <c r="J324" s="547" t="s">
        <v>161</v>
      </c>
      <c r="K324" s="145" t="s">
        <v>40</v>
      </c>
      <c r="L324" s="111">
        <f>SUM('Resultado 4'!J22)</f>
        <v>5000</v>
      </c>
      <c r="M324" s="517">
        <f>+SUM(L324:L331)</f>
        <v>23000</v>
      </c>
    </row>
    <row r="325" spans="1:13" ht="15.75" customHeight="1" thickBot="1">
      <c r="A325" s="592"/>
      <c r="B325" s="531"/>
      <c r="C325" s="545"/>
      <c r="D325" s="548"/>
      <c r="E325" s="548"/>
      <c r="F325" s="548"/>
      <c r="G325" s="548"/>
      <c r="H325" s="551"/>
      <c r="I325" s="551"/>
      <c r="J325" s="548"/>
      <c r="K325" s="146" t="s">
        <v>41</v>
      </c>
      <c r="L325" s="112">
        <f>SUM('Resultado 4'!J23)</f>
        <v>10000</v>
      </c>
      <c r="M325" s="518"/>
    </row>
    <row r="326" spans="1:13" ht="15.75" customHeight="1" thickBot="1">
      <c r="A326" s="592"/>
      <c r="B326" s="531"/>
      <c r="C326" s="545"/>
      <c r="D326" s="548"/>
      <c r="E326" s="548"/>
      <c r="F326" s="548"/>
      <c r="G326" s="548"/>
      <c r="H326" s="551"/>
      <c r="I326" s="551"/>
      <c r="J326" s="548"/>
      <c r="K326" s="146" t="s">
        <v>42</v>
      </c>
      <c r="L326" s="112">
        <f>SUM('Resultado 4'!J24)</f>
        <v>2000</v>
      </c>
      <c r="M326" s="518"/>
    </row>
    <row r="327" spans="1:13" ht="15.75" customHeight="1" thickBot="1">
      <c r="A327" s="592"/>
      <c r="B327" s="531"/>
      <c r="C327" s="545"/>
      <c r="D327" s="548"/>
      <c r="E327" s="548"/>
      <c r="F327" s="548"/>
      <c r="G327" s="548"/>
      <c r="H327" s="551"/>
      <c r="I327" s="551"/>
      <c r="J327" s="548"/>
      <c r="K327" s="146" t="s">
        <v>43</v>
      </c>
      <c r="L327" s="112">
        <f>SUM('Resultado 4'!J25)</f>
        <v>1000</v>
      </c>
      <c r="M327" s="518"/>
    </row>
    <row r="328" spans="1:13" ht="15.75" customHeight="1" thickBot="1">
      <c r="A328" s="592"/>
      <c r="B328" s="531"/>
      <c r="C328" s="545"/>
      <c r="D328" s="548"/>
      <c r="E328" s="548"/>
      <c r="F328" s="548"/>
      <c r="G328" s="548"/>
      <c r="H328" s="551"/>
      <c r="I328" s="551"/>
      <c r="J328" s="548"/>
      <c r="K328" s="146" t="s">
        <v>84</v>
      </c>
      <c r="L328" s="112">
        <f>SUM('Resultado 4'!J26)</f>
        <v>0</v>
      </c>
      <c r="M328" s="518"/>
    </row>
    <row r="329" spans="1:13" ht="15.75" customHeight="1" thickBot="1">
      <c r="A329" s="592"/>
      <c r="B329" s="531"/>
      <c r="C329" s="545"/>
      <c r="D329" s="548"/>
      <c r="E329" s="548"/>
      <c r="F329" s="548"/>
      <c r="G329" s="548"/>
      <c r="H329" s="551"/>
      <c r="I329" s="551"/>
      <c r="J329" s="548"/>
      <c r="K329" s="146" t="s">
        <v>44</v>
      </c>
      <c r="L329" s="112">
        <f>SUM('Resultado 4'!J27)</f>
        <v>5000</v>
      </c>
      <c r="M329" s="518"/>
    </row>
    <row r="330" spans="1:13" ht="15.75" customHeight="1" thickBot="1">
      <c r="A330" s="592"/>
      <c r="B330" s="531"/>
      <c r="C330" s="545"/>
      <c r="D330" s="548"/>
      <c r="E330" s="548"/>
      <c r="F330" s="548"/>
      <c r="G330" s="548"/>
      <c r="H330" s="551"/>
      <c r="I330" s="551"/>
      <c r="J330" s="548"/>
      <c r="K330" s="146" t="s">
        <v>79</v>
      </c>
      <c r="L330" s="112">
        <f>SUM('Resultado 4'!J28)</f>
        <v>0</v>
      </c>
      <c r="M330" s="518"/>
    </row>
    <row r="331" spans="1:13" ht="15.75" customHeight="1" thickBot="1">
      <c r="A331" s="592"/>
      <c r="B331" s="531"/>
      <c r="C331" s="546"/>
      <c r="D331" s="549"/>
      <c r="E331" s="549"/>
      <c r="F331" s="549"/>
      <c r="G331" s="549"/>
      <c r="H331" s="552"/>
      <c r="I331" s="552"/>
      <c r="J331" s="548"/>
      <c r="K331" s="147" t="s">
        <v>77</v>
      </c>
      <c r="L331" s="188">
        <f>SUM('Resultado 4'!J29)</f>
        <v>0</v>
      </c>
      <c r="M331" s="519"/>
    </row>
    <row r="332" spans="1:13" ht="15.75" customHeight="1" thickBot="1">
      <c r="A332" s="592"/>
      <c r="B332" s="531"/>
      <c r="C332" s="544" t="s">
        <v>238</v>
      </c>
      <c r="D332" s="547"/>
      <c r="E332" s="547"/>
      <c r="F332" s="547"/>
      <c r="G332" s="547"/>
      <c r="H332" s="550" t="s">
        <v>239</v>
      </c>
      <c r="I332" s="550" t="str">
        <f>+'[1]Resultado 4'!$F$6</f>
        <v>INC, INPYME,   INATEC</v>
      </c>
      <c r="J332" s="547" t="s">
        <v>161</v>
      </c>
      <c r="K332" s="145" t="s">
        <v>40</v>
      </c>
      <c r="L332" s="111">
        <f>SUM('Resultado 4'!J31)</f>
        <v>0</v>
      </c>
      <c r="M332" s="517">
        <f>+SUM(L332:L339)</f>
        <v>0</v>
      </c>
    </row>
    <row r="333" spans="1:13" ht="15.75" customHeight="1" thickBot="1">
      <c r="A333" s="592"/>
      <c r="B333" s="531"/>
      <c r="C333" s="545"/>
      <c r="D333" s="548"/>
      <c r="E333" s="548"/>
      <c r="F333" s="548"/>
      <c r="G333" s="548"/>
      <c r="H333" s="551"/>
      <c r="I333" s="551"/>
      <c r="J333" s="548"/>
      <c r="K333" s="146" t="s">
        <v>41</v>
      </c>
      <c r="L333" s="112">
        <f>SUM('Resultado 4'!J32)</f>
        <v>0</v>
      </c>
      <c r="M333" s="518"/>
    </row>
    <row r="334" spans="1:13" ht="15.75" customHeight="1" thickBot="1">
      <c r="A334" s="592"/>
      <c r="B334" s="531"/>
      <c r="C334" s="545"/>
      <c r="D334" s="548"/>
      <c r="E334" s="548"/>
      <c r="F334" s="548"/>
      <c r="G334" s="548"/>
      <c r="H334" s="551"/>
      <c r="I334" s="551"/>
      <c r="J334" s="548"/>
      <c r="K334" s="146" t="s">
        <v>42</v>
      </c>
      <c r="L334" s="112">
        <f>SUM('Resultado 4'!J33)</f>
        <v>0</v>
      </c>
      <c r="M334" s="518"/>
    </row>
    <row r="335" spans="1:13" ht="15.75" customHeight="1" thickBot="1">
      <c r="A335" s="592"/>
      <c r="B335" s="531"/>
      <c r="C335" s="545"/>
      <c r="D335" s="548"/>
      <c r="E335" s="548"/>
      <c r="F335" s="548"/>
      <c r="G335" s="548"/>
      <c r="H335" s="551"/>
      <c r="I335" s="551"/>
      <c r="J335" s="548"/>
      <c r="K335" s="146" t="s">
        <v>43</v>
      </c>
      <c r="L335" s="112">
        <f>SUM('Resultado 4'!J34)</f>
        <v>0</v>
      </c>
      <c r="M335" s="518"/>
    </row>
    <row r="336" spans="1:13" ht="15.75" customHeight="1" thickBot="1">
      <c r="A336" s="592"/>
      <c r="B336" s="531"/>
      <c r="C336" s="545"/>
      <c r="D336" s="548"/>
      <c r="E336" s="548"/>
      <c r="F336" s="548"/>
      <c r="G336" s="548"/>
      <c r="H336" s="551"/>
      <c r="I336" s="551"/>
      <c r="J336" s="548"/>
      <c r="K336" s="146" t="s">
        <v>84</v>
      </c>
      <c r="L336" s="112">
        <f>SUM('Resultado 4'!J35)</f>
        <v>0</v>
      </c>
      <c r="M336" s="518"/>
    </row>
    <row r="337" spans="1:13" ht="15.75" customHeight="1" thickBot="1">
      <c r="A337" s="592"/>
      <c r="B337" s="531"/>
      <c r="C337" s="545"/>
      <c r="D337" s="548"/>
      <c r="E337" s="548"/>
      <c r="F337" s="548"/>
      <c r="G337" s="548"/>
      <c r="H337" s="551"/>
      <c r="I337" s="551"/>
      <c r="J337" s="548"/>
      <c r="K337" s="146" t="s">
        <v>44</v>
      </c>
      <c r="L337" s="112">
        <f>SUM('Resultado 4'!J36)</f>
        <v>0</v>
      </c>
      <c r="M337" s="518"/>
    </row>
    <row r="338" spans="1:13" ht="15.75" customHeight="1" thickBot="1">
      <c r="A338" s="592"/>
      <c r="B338" s="531"/>
      <c r="C338" s="545"/>
      <c r="D338" s="548"/>
      <c r="E338" s="548"/>
      <c r="F338" s="548"/>
      <c r="G338" s="548"/>
      <c r="H338" s="551"/>
      <c r="I338" s="551"/>
      <c r="J338" s="548"/>
      <c r="K338" s="146" t="s">
        <v>79</v>
      </c>
      <c r="L338" s="112">
        <f>SUM('Resultado 4'!J37)</f>
        <v>0</v>
      </c>
      <c r="M338" s="518"/>
    </row>
    <row r="339" spans="1:13" ht="15.75" customHeight="1" thickBot="1">
      <c r="A339" s="592"/>
      <c r="B339" s="531"/>
      <c r="C339" s="546"/>
      <c r="D339" s="549"/>
      <c r="E339" s="549"/>
      <c r="F339" s="549"/>
      <c r="G339" s="549"/>
      <c r="H339" s="552"/>
      <c r="I339" s="552"/>
      <c r="J339" s="548"/>
      <c r="K339" s="147" t="s">
        <v>77</v>
      </c>
      <c r="L339" s="188">
        <f>SUM('Resultado 4'!J38)</f>
        <v>0</v>
      </c>
      <c r="M339" s="519"/>
    </row>
    <row r="340" spans="1:13" ht="15.75" customHeight="1" thickBot="1">
      <c r="A340" s="592"/>
      <c r="B340" s="531"/>
      <c r="C340" s="544" t="str">
        <f>+'[1]Resultado 4'!$C$7</f>
        <v>4.1.5 Desarrollar redes de productores artesanales y compradores para facilitar la producción y la participación en exposiciones y ferias comerciales para proporcionar nuevas oportunidades de comercialización a nivel nacional e internacional</v>
      </c>
      <c r="D340" s="547"/>
      <c r="E340" s="547"/>
      <c r="F340" s="547" t="s">
        <v>139</v>
      </c>
      <c r="G340" s="547" t="s">
        <v>139</v>
      </c>
      <c r="H340" s="550" t="s">
        <v>59</v>
      </c>
      <c r="I340" s="550" t="str">
        <f>+'[1]Resultado 4'!$F$7</f>
        <v>INC, INPYME, INTUR</v>
      </c>
      <c r="J340" s="547" t="s">
        <v>161</v>
      </c>
      <c r="K340" s="145" t="s">
        <v>40</v>
      </c>
      <c r="L340" s="111">
        <f>SUM('Resultado 4'!J40)</f>
        <v>10000</v>
      </c>
      <c r="M340" s="517">
        <f>+SUM(L340:L347)</f>
        <v>42000</v>
      </c>
    </row>
    <row r="341" spans="1:13" ht="15.75" customHeight="1" thickBot="1">
      <c r="A341" s="592"/>
      <c r="B341" s="531"/>
      <c r="C341" s="545"/>
      <c r="D341" s="548"/>
      <c r="E341" s="548"/>
      <c r="F341" s="548"/>
      <c r="G341" s="548"/>
      <c r="H341" s="551"/>
      <c r="I341" s="551"/>
      <c r="J341" s="548"/>
      <c r="K341" s="146" t="s">
        <v>41</v>
      </c>
      <c r="L341" s="112">
        <f>SUM('Resultado 4'!J41)</f>
        <v>10000</v>
      </c>
      <c r="M341" s="518"/>
    </row>
    <row r="342" spans="1:13" ht="15.75" customHeight="1" thickBot="1">
      <c r="A342" s="592"/>
      <c r="B342" s="531"/>
      <c r="C342" s="545"/>
      <c r="D342" s="548"/>
      <c r="E342" s="548"/>
      <c r="F342" s="548"/>
      <c r="G342" s="548"/>
      <c r="H342" s="551"/>
      <c r="I342" s="551"/>
      <c r="J342" s="548"/>
      <c r="K342" s="146" t="s">
        <v>42</v>
      </c>
      <c r="L342" s="112">
        <f>SUM('Resultado 4'!J42)</f>
        <v>3000</v>
      </c>
      <c r="M342" s="518"/>
    </row>
    <row r="343" spans="1:13" ht="15.75" customHeight="1" thickBot="1">
      <c r="A343" s="592"/>
      <c r="B343" s="531"/>
      <c r="C343" s="545"/>
      <c r="D343" s="548"/>
      <c r="E343" s="548"/>
      <c r="F343" s="548"/>
      <c r="G343" s="548"/>
      <c r="H343" s="551"/>
      <c r="I343" s="551"/>
      <c r="J343" s="548"/>
      <c r="K343" s="146" t="s">
        <v>43</v>
      </c>
      <c r="L343" s="112">
        <f>SUM('Resultado 4'!J43)</f>
        <v>2000</v>
      </c>
      <c r="M343" s="518"/>
    </row>
    <row r="344" spans="1:13" ht="15.75" customHeight="1" thickBot="1">
      <c r="A344" s="592"/>
      <c r="B344" s="531"/>
      <c r="C344" s="545"/>
      <c r="D344" s="548"/>
      <c r="E344" s="548"/>
      <c r="F344" s="548"/>
      <c r="G344" s="548"/>
      <c r="H344" s="551"/>
      <c r="I344" s="551"/>
      <c r="J344" s="548"/>
      <c r="K344" s="146" t="s">
        <v>84</v>
      </c>
      <c r="L344" s="112">
        <f>SUM('Resultado 4'!J44)</f>
        <v>1000</v>
      </c>
      <c r="M344" s="518"/>
    </row>
    <row r="345" spans="1:13" ht="15.75" customHeight="1" thickBot="1">
      <c r="A345" s="592"/>
      <c r="B345" s="531"/>
      <c r="C345" s="545"/>
      <c r="D345" s="548"/>
      <c r="E345" s="548"/>
      <c r="F345" s="548"/>
      <c r="G345" s="548"/>
      <c r="H345" s="551"/>
      <c r="I345" s="551"/>
      <c r="J345" s="548"/>
      <c r="K345" s="146" t="s">
        <v>44</v>
      </c>
      <c r="L345" s="112">
        <f>SUM('Resultado 4'!J45)</f>
        <v>16000</v>
      </c>
      <c r="M345" s="518"/>
    </row>
    <row r="346" spans="1:13" ht="15.75" customHeight="1" thickBot="1">
      <c r="A346" s="592"/>
      <c r="B346" s="531"/>
      <c r="C346" s="545"/>
      <c r="D346" s="548"/>
      <c r="E346" s="548"/>
      <c r="F346" s="548"/>
      <c r="G346" s="548"/>
      <c r="H346" s="551"/>
      <c r="I346" s="551"/>
      <c r="J346" s="548"/>
      <c r="K346" s="146" t="s">
        <v>79</v>
      </c>
      <c r="L346" s="112">
        <f>SUM('Resultado 4'!J46)</f>
        <v>0</v>
      </c>
      <c r="M346" s="518"/>
    </row>
    <row r="347" spans="1:13" ht="15.75" customHeight="1" thickBot="1">
      <c r="A347" s="592"/>
      <c r="B347" s="531"/>
      <c r="C347" s="546"/>
      <c r="D347" s="549"/>
      <c r="E347" s="549"/>
      <c r="F347" s="549"/>
      <c r="G347" s="549"/>
      <c r="H347" s="552"/>
      <c r="I347" s="552"/>
      <c r="J347" s="548"/>
      <c r="K347" s="147" t="s">
        <v>77</v>
      </c>
      <c r="L347" s="188">
        <f>SUM('Resultado 4'!J47)</f>
        <v>0</v>
      </c>
      <c r="M347" s="519"/>
    </row>
    <row r="348" spans="1:13" ht="15.75" customHeight="1" thickBot="1">
      <c r="A348" s="592"/>
      <c r="B348" s="531"/>
      <c r="C348" s="544" t="str">
        <f>+'[1]Resultado 4'!$C$8</f>
        <v>4.1.6 Crear cuatro nuevos espacios físicos para la comercialización y promoción de los productos culturales de la Costa Caribe y el mecanismo para su funcionamiento y sostenibilidad</v>
      </c>
      <c r="D348" s="547"/>
      <c r="E348" s="547"/>
      <c r="F348" s="547"/>
      <c r="G348" s="547"/>
      <c r="H348" s="550" t="s">
        <v>60</v>
      </c>
      <c r="I348" s="550" t="str">
        <f>+'[1]Resultado 4'!$F$8</f>
        <v>INC, INPYME, INTUR</v>
      </c>
      <c r="J348" s="547" t="s">
        <v>161</v>
      </c>
      <c r="K348" s="145" t="s">
        <v>40</v>
      </c>
      <c r="L348" s="111">
        <f>SUM('Resultado 4'!J49)</f>
        <v>0</v>
      </c>
      <c r="M348" s="517">
        <f>+SUM(L348:L355)</f>
        <v>0</v>
      </c>
    </row>
    <row r="349" spans="1:13" ht="15.75" customHeight="1" thickBot="1">
      <c r="A349" s="592"/>
      <c r="B349" s="531"/>
      <c r="C349" s="545"/>
      <c r="D349" s="548"/>
      <c r="E349" s="548"/>
      <c r="F349" s="548"/>
      <c r="G349" s="548"/>
      <c r="H349" s="551"/>
      <c r="I349" s="551"/>
      <c r="J349" s="548"/>
      <c r="K349" s="146" t="s">
        <v>41</v>
      </c>
      <c r="L349" s="112">
        <f>SUM('Resultado 4'!J50)</f>
        <v>0</v>
      </c>
      <c r="M349" s="518"/>
    </row>
    <row r="350" spans="1:13" ht="15.75" customHeight="1" thickBot="1">
      <c r="A350" s="592"/>
      <c r="B350" s="531"/>
      <c r="C350" s="545"/>
      <c r="D350" s="548"/>
      <c r="E350" s="548"/>
      <c r="F350" s="548"/>
      <c r="G350" s="548"/>
      <c r="H350" s="551"/>
      <c r="I350" s="551"/>
      <c r="J350" s="548"/>
      <c r="K350" s="146" t="s">
        <v>42</v>
      </c>
      <c r="L350" s="112">
        <f>SUM('Resultado 4'!J51)</f>
        <v>0</v>
      </c>
      <c r="M350" s="518"/>
    </row>
    <row r="351" spans="1:13" ht="15.75" customHeight="1" thickBot="1">
      <c r="A351" s="592"/>
      <c r="B351" s="531"/>
      <c r="C351" s="545"/>
      <c r="D351" s="548"/>
      <c r="E351" s="548"/>
      <c r="F351" s="548"/>
      <c r="G351" s="548"/>
      <c r="H351" s="551"/>
      <c r="I351" s="551"/>
      <c r="J351" s="548"/>
      <c r="K351" s="146" t="s">
        <v>43</v>
      </c>
      <c r="L351" s="112">
        <f>SUM('Resultado 4'!J52)</f>
        <v>0</v>
      </c>
      <c r="M351" s="518"/>
    </row>
    <row r="352" spans="1:13" ht="15.75" customHeight="1" thickBot="1">
      <c r="A352" s="592"/>
      <c r="B352" s="531"/>
      <c r="C352" s="545"/>
      <c r="D352" s="548"/>
      <c r="E352" s="548"/>
      <c r="F352" s="548"/>
      <c r="G352" s="548"/>
      <c r="H352" s="551"/>
      <c r="I352" s="551"/>
      <c r="J352" s="548"/>
      <c r="K352" s="146" t="s">
        <v>84</v>
      </c>
      <c r="L352" s="112">
        <f>SUM('Resultado 4'!J53)</f>
        <v>0</v>
      </c>
      <c r="M352" s="518"/>
    </row>
    <row r="353" spans="1:13" ht="15.75" customHeight="1" thickBot="1">
      <c r="A353" s="592"/>
      <c r="B353" s="531"/>
      <c r="C353" s="545"/>
      <c r="D353" s="548"/>
      <c r="E353" s="548"/>
      <c r="F353" s="548"/>
      <c r="G353" s="548"/>
      <c r="H353" s="551"/>
      <c r="I353" s="551"/>
      <c r="J353" s="548"/>
      <c r="K353" s="146" t="s">
        <v>44</v>
      </c>
      <c r="L353" s="112">
        <f>SUM('Resultado 4'!J54)</f>
        <v>0</v>
      </c>
      <c r="M353" s="518"/>
    </row>
    <row r="354" spans="1:13" ht="15.75" customHeight="1" thickBot="1">
      <c r="A354" s="592"/>
      <c r="B354" s="531"/>
      <c r="C354" s="545"/>
      <c r="D354" s="548"/>
      <c r="E354" s="548"/>
      <c r="F354" s="548"/>
      <c r="G354" s="548"/>
      <c r="H354" s="551"/>
      <c r="I354" s="551"/>
      <c r="J354" s="548"/>
      <c r="K354" s="146" t="s">
        <v>79</v>
      </c>
      <c r="L354" s="112">
        <f>SUM('Resultado 4'!J55)</f>
        <v>0</v>
      </c>
      <c r="M354" s="518"/>
    </row>
    <row r="355" spans="1:13" ht="15.75" customHeight="1" thickBot="1">
      <c r="A355" s="592"/>
      <c r="B355" s="531"/>
      <c r="C355" s="546"/>
      <c r="D355" s="549"/>
      <c r="E355" s="549"/>
      <c r="F355" s="549"/>
      <c r="G355" s="549"/>
      <c r="H355" s="552"/>
      <c r="I355" s="552"/>
      <c r="J355" s="548"/>
      <c r="K355" s="147" t="s">
        <v>77</v>
      </c>
      <c r="L355" s="188">
        <f>SUM('Resultado 4'!J56)</f>
        <v>0</v>
      </c>
      <c r="M355" s="519"/>
    </row>
    <row r="356" spans="1:13" ht="15.75" customHeight="1" thickBot="1">
      <c r="A356" s="592"/>
      <c r="B356" s="531" t="s">
        <v>204</v>
      </c>
      <c r="C356" s="544" t="s">
        <v>240</v>
      </c>
      <c r="D356" s="547"/>
      <c r="E356" s="547"/>
      <c r="F356" s="547"/>
      <c r="G356" s="547"/>
      <c r="H356" s="550" t="s">
        <v>59</v>
      </c>
      <c r="I356" s="550" t="str">
        <f>+'[1]Resultado 4'!$F$9</f>
        <v>GRAAN, GRAAS (Secretarías de Cultura), INC</v>
      </c>
      <c r="J356" s="547" t="s">
        <v>161</v>
      </c>
      <c r="K356" s="145" t="s">
        <v>40</v>
      </c>
      <c r="L356" s="111">
        <f>SUM('Resultado 4'!J60)</f>
        <v>0</v>
      </c>
      <c r="M356" s="517">
        <f>+SUM(L356:L363)</f>
        <v>0</v>
      </c>
    </row>
    <row r="357" spans="1:13" ht="15.75" customHeight="1" thickBot="1">
      <c r="A357" s="592"/>
      <c r="B357" s="531"/>
      <c r="C357" s="545"/>
      <c r="D357" s="548"/>
      <c r="E357" s="548"/>
      <c r="F357" s="548"/>
      <c r="G357" s="548"/>
      <c r="H357" s="551"/>
      <c r="I357" s="551"/>
      <c r="J357" s="548"/>
      <c r="K357" s="146" t="s">
        <v>41</v>
      </c>
      <c r="L357" s="112">
        <f>SUM('Resultado 4'!J61)</f>
        <v>0</v>
      </c>
      <c r="M357" s="518"/>
    </row>
    <row r="358" spans="1:13" ht="15.75" customHeight="1" thickBot="1">
      <c r="A358" s="592"/>
      <c r="B358" s="531"/>
      <c r="C358" s="545"/>
      <c r="D358" s="548"/>
      <c r="E358" s="548"/>
      <c r="F358" s="548"/>
      <c r="G358" s="548"/>
      <c r="H358" s="551"/>
      <c r="I358" s="551"/>
      <c r="J358" s="548"/>
      <c r="K358" s="146" t="s">
        <v>42</v>
      </c>
      <c r="L358" s="112">
        <f>SUM('Resultado 4'!J62)</f>
        <v>0</v>
      </c>
      <c r="M358" s="518"/>
    </row>
    <row r="359" spans="1:13" ht="15.75" customHeight="1" thickBot="1">
      <c r="A359" s="592"/>
      <c r="B359" s="531"/>
      <c r="C359" s="545"/>
      <c r="D359" s="548"/>
      <c r="E359" s="548"/>
      <c r="F359" s="548"/>
      <c r="G359" s="548"/>
      <c r="H359" s="551"/>
      <c r="I359" s="551"/>
      <c r="J359" s="548"/>
      <c r="K359" s="146" t="s">
        <v>43</v>
      </c>
      <c r="L359" s="112">
        <f>SUM('Resultado 4'!J63)</f>
        <v>0</v>
      </c>
      <c r="M359" s="518"/>
    </row>
    <row r="360" spans="1:13" ht="15.75" customHeight="1" thickBot="1">
      <c r="A360" s="592"/>
      <c r="B360" s="531"/>
      <c r="C360" s="545"/>
      <c r="D360" s="548"/>
      <c r="E360" s="548"/>
      <c r="F360" s="548"/>
      <c r="G360" s="548"/>
      <c r="H360" s="551"/>
      <c r="I360" s="551"/>
      <c r="J360" s="548"/>
      <c r="K360" s="146" t="s">
        <v>84</v>
      </c>
      <c r="L360" s="112">
        <f>SUM('Resultado 4'!J64)</f>
        <v>0</v>
      </c>
      <c r="M360" s="518"/>
    </row>
    <row r="361" spans="1:13" ht="15.75" customHeight="1" thickBot="1">
      <c r="A361" s="592"/>
      <c r="B361" s="531"/>
      <c r="C361" s="545"/>
      <c r="D361" s="548"/>
      <c r="E361" s="548"/>
      <c r="F361" s="548"/>
      <c r="G361" s="548"/>
      <c r="H361" s="551"/>
      <c r="I361" s="551"/>
      <c r="J361" s="548"/>
      <c r="K361" s="146" t="s">
        <v>44</v>
      </c>
      <c r="L361" s="112">
        <f>SUM('Resultado 4'!J65)</f>
        <v>0</v>
      </c>
      <c r="M361" s="518"/>
    </row>
    <row r="362" spans="1:13" ht="15.75" customHeight="1" thickBot="1">
      <c r="A362" s="592"/>
      <c r="B362" s="531"/>
      <c r="C362" s="545"/>
      <c r="D362" s="548"/>
      <c r="E362" s="548"/>
      <c r="F362" s="548"/>
      <c r="G362" s="548"/>
      <c r="H362" s="551"/>
      <c r="I362" s="551"/>
      <c r="J362" s="548"/>
      <c r="K362" s="146" t="s">
        <v>79</v>
      </c>
      <c r="L362" s="112">
        <f>SUM('Resultado 4'!J66)</f>
        <v>0</v>
      </c>
      <c r="M362" s="518"/>
    </row>
    <row r="363" spans="1:13" ht="15.75" customHeight="1" thickBot="1">
      <c r="A363" s="592"/>
      <c r="B363" s="531"/>
      <c r="C363" s="546"/>
      <c r="D363" s="549"/>
      <c r="E363" s="549"/>
      <c r="F363" s="549"/>
      <c r="G363" s="549"/>
      <c r="H363" s="552"/>
      <c r="I363" s="552"/>
      <c r="J363" s="548"/>
      <c r="K363" s="147" t="s">
        <v>77</v>
      </c>
      <c r="L363" s="188">
        <f>SUM('Resultado 4'!J67)</f>
        <v>0</v>
      </c>
      <c r="M363" s="519"/>
    </row>
    <row r="364" spans="1:13" ht="15.75" customHeight="1" thickBot="1">
      <c r="A364" s="592"/>
      <c r="B364" s="531"/>
      <c r="C364" s="544" t="s">
        <v>241</v>
      </c>
      <c r="D364" s="547"/>
      <c r="E364" s="547"/>
      <c r="F364" s="547"/>
      <c r="G364" s="547"/>
      <c r="H364" s="550" t="s">
        <v>59</v>
      </c>
      <c r="I364" s="550" t="str">
        <f>+'[1]Resultado 4'!$F$10</f>
        <v>INC, INPYME</v>
      </c>
      <c r="J364" s="547" t="s">
        <v>161</v>
      </c>
      <c r="K364" s="145" t="s">
        <v>40</v>
      </c>
      <c r="L364" s="111">
        <f>SUM('Resultado 4'!J69)</f>
        <v>0</v>
      </c>
      <c r="M364" s="517">
        <f>+SUM(L364:L371)</f>
        <v>0</v>
      </c>
    </row>
    <row r="365" spans="1:13" ht="15.75" customHeight="1" thickBot="1">
      <c r="A365" s="592"/>
      <c r="B365" s="531"/>
      <c r="C365" s="545"/>
      <c r="D365" s="548"/>
      <c r="E365" s="548"/>
      <c r="F365" s="548"/>
      <c r="G365" s="548"/>
      <c r="H365" s="551"/>
      <c r="I365" s="551"/>
      <c r="J365" s="548"/>
      <c r="K365" s="146" t="s">
        <v>41</v>
      </c>
      <c r="L365" s="112">
        <f>SUM('Resultado 4'!J70)</f>
        <v>0</v>
      </c>
      <c r="M365" s="518"/>
    </row>
    <row r="366" spans="1:13" ht="15.75" customHeight="1" thickBot="1">
      <c r="A366" s="592"/>
      <c r="B366" s="531"/>
      <c r="C366" s="545"/>
      <c r="D366" s="548"/>
      <c r="E366" s="548"/>
      <c r="F366" s="548"/>
      <c r="G366" s="548"/>
      <c r="H366" s="551"/>
      <c r="I366" s="551"/>
      <c r="J366" s="548"/>
      <c r="K366" s="146" t="s">
        <v>42</v>
      </c>
      <c r="L366" s="112">
        <f>SUM('Resultado 4'!J71)</f>
        <v>0</v>
      </c>
      <c r="M366" s="518"/>
    </row>
    <row r="367" spans="1:13" ht="15.75" customHeight="1" thickBot="1">
      <c r="A367" s="592"/>
      <c r="B367" s="531"/>
      <c r="C367" s="545"/>
      <c r="D367" s="548"/>
      <c r="E367" s="548"/>
      <c r="F367" s="548"/>
      <c r="G367" s="548"/>
      <c r="H367" s="551"/>
      <c r="I367" s="551"/>
      <c r="J367" s="548"/>
      <c r="K367" s="146" t="s">
        <v>43</v>
      </c>
      <c r="L367" s="112">
        <f>SUM('Resultado 4'!J72)</f>
        <v>0</v>
      </c>
      <c r="M367" s="518"/>
    </row>
    <row r="368" spans="1:13" ht="15.75" customHeight="1" thickBot="1">
      <c r="A368" s="592"/>
      <c r="B368" s="531"/>
      <c r="C368" s="545"/>
      <c r="D368" s="548"/>
      <c r="E368" s="548"/>
      <c r="F368" s="548"/>
      <c r="G368" s="548"/>
      <c r="H368" s="551"/>
      <c r="I368" s="551"/>
      <c r="J368" s="548"/>
      <c r="K368" s="146" t="s">
        <v>84</v>
      </c>
      <c r="L368" s="112">
        <f>SUM('Resultado 4'!J73)</f>
        <v>0</v>
      </c>
      <c r="M368" s="518"/>
    </row>
    <row r="369" spans="1:13" ht="15.75" customHeight="1" thickBot="1">
      <c r="A369" s="592"/>
      <c r="B369" s="531"/>
      <c r="C369" s="545"/>
      <c r="D369" s="548"/>
      <c r="E369" s="548"/>
      <c r="F369" s="548"/>
      <c r="G369" s="548"/>
      <c r="H369" s="551"/>
      <c r="I369" s="551"/>
      <c r="J369" s="548"/>
      <c r="K369" s="146" t="s">
        <v>44</v>
      </c>
      <c r="L369" s="112">
        <f>SUM('Resultado 4'!J74)</f>
        <v>0</v>
      </c>
      <c r="M369" s="518"/>
    </row>
    <row r="370" spans="1:13" ht="15.75" customHeight="1" thickBot="1">
      <c r="A370" s="592"/>
      <c r="B370" s="531"/>
      <c r="C370" s="545"/>
      <c r="D370" s="548"/>
      <c r="E370" s="548"/>
      <c r="F370" s="548"/>
      <c r="G370" s="548"/>
      <c r="H370" s="551"/>
      <c r="I370" s="551"/>
      <c r="J370" s="548"/>
      <c r="K370" s="146" t="s">
        <v>79</v>
      </c>
      <c r="L370" s="112">
        <f>SUM('Resultado 4'!J75)</f>
        <v>0</v>
      </c>
      <c r="M370" s="518"/>
    </row>
    <row r="371" spans="1:13" ht="15.75" customHeight="1" thickBot="1">
      <c r="A371" s="592"/>
      <c r="B371" s="531"/>
      <c r="C371" s="546"/>
      <c r="D371" s="549"/>
      <c r="E371" s="549"/>
      <c r="F371" s="549"/>
      <c r="G371" s="549"/>
      <c r="H371" s="552"/>
      <c r="I371" s="552"/>
      <c r="J371" s="548"/>
      <c r="K371" s="147" t="s">
        <v>77</v>
      </c>
      <c r="L371" s="188">
        <f>SUM('Resultado 4'!J76)</f>
        <v>0</v>
      </c>
      <c r="M371" s="519"/>
    </row>
    <row r="372" spans="1:13" ht="15.75" customHeight="1" thickBot="1">
      <c r="A372" s="592"/>
      <c r="B372" s="531" t="s">
        <v>205</v>
      </c>
      <c r="C372" s="544" t="s">
        <v>242</v>
      </c>
      <c r="D372" s="553" t="s">
        <v>139</v>
      </c>
      <c r="E372" s="547" t="s">
        <v>139</v>
      </c>
      <c r="F372" s="547" t="s">
        <v>139</v>
      </c>
      <c r="G372" s="547" t="s">
        <v>139</v>
      </c>
      <c r="H372" s="520" t="s">
        <v>59</v>
      </c>
      <c r="I372" s="550" t="str">
        <f>+'[1]Resultado 4'!$F$10</f>
        <v>INC, INPYME</v>
      </c>
      <c r="J372" s="547" t="s">
        <v>161</v>
      </c>
      <c r="K372" s="145" t="s">
        <v>40</v>
      </c>
      <c r="L372" s="111">
        <f>SUM('Resultado 4'!J80)</f>
        <v>8000</v>
      </c>
      <c r="M372" s="517">
        <f>+SUM(L372:L379)</f>
        <v>24000</v>
      </c>
    </row>
    <row r="373" spans="1:13" ht="15.75" customHeight="1" thickBot="1">
      <c r="A373" s="592"/>
      <c r="B373" s="531"/>
      <c r="C373" s="545"/>
      <c r="D373" s="554"/>
      <c r="E373" s="548"/>
      <c r="F373" s="548"/>
      <c r="G373" s="548"/>
      <c r="H373" s="521"/>
      <c r="I373" s="551"/>
      <c r="J373" s="548"/>
      <c r="K373" s="146" t="s">
        <v>41</v>
      </c>
      <c r="L373" s="112">
        <f>SUM('Resultado 4'!J81)</f>
        <v>7000</v>
      </c>
      <c r="M373" s="518"/>
    </row>
    <row r="374" spans="1:13" ht="15.75" customHeight="1" thickBot="1">
      <c r="A374" s="592"/>
      <c r="B374" s="531"/>
      <c r="C374" s="545"/>
      <c r="D374" s="554"/>
      <c r="E374" s="548"/>
      <c r="F374" s="548"/>
      <c r="G374" s="548"/>
      <c r="H374" s="521"/>
      <c r="I374" s="551"/>
      <c r="J374" s="548"/>
      <c r="K374" s="146" t="s">
        <v>42</v>
      </c>
      <c r="L374" s="112">
        <f>SUM('Resultado 4'!J82)</f>
        <v>0</v>
      </c>
      <c r="M374" s="518"/>
    </row>
    <row r="375" spans="1:13" ht="15.75" customHeight="1" thickBot="1">
      <c r="A375" s="592"/>
      <c r="B375" s="531"/>
      <c r="C375" s="545"/>
      <c r="D375" s="554"/>
      <c r="E375" s="548"/>
      <c r="F375" s="548"/>
      <c r="G375" s="548"/>
      <c r="H375" s="521"/>
      <c r="I375" s="551"/>
      <c r="J375" s="548"/>
      <c r="K375" s="146" t="s">
        <v>43</v>
      </c>
      <c r="L375" s="112">
        <f>SUM('Resultado 4'!J83)</f>
        <v>2000</v>
      </c>
      <c r="M375" s="518"/>
    </row>
    <row r="376" spans="1:13" ht="15.75" customHeight="1" thickBot="1">
      <c r="A376" s="592"/>
      <c r="B376" s="531"/>
      <c r="C376" s="545"/>
      <c r="D376" s="554"/>
      <c r="E376" s="548"/>
      <c r="F376" s="548"/>
      <c r="G376" s="548"/>
      <c r="H376" s="521"/>
      <c r="I376" s="551"/>
      <c r="J376" s="548"/>
      <c r="K376" s="146" t="s">
        <v>84</v>
      </c>
      <c r="L376" s="112">
        <f>SUM('Resultado 4'!J84)</f>
        <v>0</v>
      </c>
      <c r="M376" s="518"/>
    </row>
    <row r="377" spans="1:13" ht="15.75" customHeight="1" thickBot="1">
      <c r="A377" s="592"/>
      <c r="B377" s="531"/>
      <c r="C377" s="545"/>
      <c r="D377" s="554"/>
      <c r="E377" s="548"/>
      <c r="F377" s="548"/>
      <c r="G377" s="548"/>
      <c r="H377" s="521"/>
      <c r="I377" s="551"/>
      <c r="J377" s="548"/>
      <c r="K377" s="146" t="s">
        <v>44</v>
      </c>
      <c r="L377" s="112">
        <f>SUM('Resultado 4'!J85)</f>
        <v>7000</v>
      </c>
      <c r="M377" s="518"/>
    </row>
    <row r="378" spans="1:13" ht="15.75" customHeight="1" thickBot="1">
      <c r="A378" s="592"/>
      <c r="B378" s="531"/>
      <c r="C378" s="545"/>
      <c r="D378" s="554"/>
      <c r="E378" s="548"/>
      <c r="F378" s="548"/>
      <c r="G378" s="548"/>
      <c r="H378" s="521"/>
      <c r="I378" s="551"/>
      <c r="J378" s="548"/>
      <c r="K378" s="146" t="s">
        <v>79</v>
      </c>
      <c r="L378" s="112">
        <f>SUM('Resultado 4'!J86)</f>
        <v>0</v>
      </c>
      <c r="M378" s="518"/>
    </row>
    <row r="379" spans="1:13" ht="15.75" customHeight="1" thickBot="1">
      <c r="A379" s="592"/>
      <c r="B379" s="531"/>
      <c r="C379" s="546"/>
      <c r="D379" s="555"/>
      <c r="E379" s="549"/>
      <c r="F379" s="549"/>
      <c r="G379" s="549"/>
      <c r="H379" s="522"/>
      <c r="I379" s="552"/>
      <c r="J379" s="548"/>
      <c r="K379" s="147" t="s">
        <v>77</v>
      </c>
      <c r="L379" s="188">
        <f>SUM('Resultado 4'!J87)</f>
        <v>0</v>
      </c>
      <c r="M379" s="519"/>
    </row>
    <row r="380" spans="1:13" ht="15.75" customHeight="1" thickBot="1">
      <c r="A380" s="592"/>
      <c r="B380" s="531"/>
      <c r="C380" s="544" t="s">
        <v>243</v>
      </c>
      <c r="D380" s="547"/>
      <c r="E380" s="547" t="s">
        <v>139</v>
      </c>
      <c r="F380" s="547" t="s">
        <v>139</v>
      </c>
      <c r="G380" s="547" t="s">
        <v>139</v>
      </c>
      <c r="H380" s="520" t="s">
        <v>59</v>
      </c>
      <c r="I380" s="520" t="str">
        <f>+'[1]Resultado 4'!$F$12</f>
        <v>INC, INPYME, INATEC</v>
      </c>
      <c r="J380" s="547" t="s">
        <v>161</v>
      </c>
      <c r="K380" s="145" t="s">
        <v>40</v>
      </c>
      <c r="L380" s="111">
        <f>SUM('Resultado 4'!J89)</f>
        <v>8000</v>
      </c>
      <c r="M380" s="517">
        <f>+SUM(L380:L387)</f>
        <v>61000</v>
      </c>
    </row>
    <row r="381" spans="1:13" ht="15.75" customHeight="1" thickBot="1">
      <c r="A381" s="592"/>
      <c r="B381" s="531"/>
      <c r="C381" s="545"/>
      <c r="D381" s="548"/>
      <c r="E381" s="548"/>
      <c r="F381" s="548"/>
      <c r="G381" s="548"/>
      <c r="H381" s="521"/>
      <c r="I381" s="521"/>
      <c r="J381" s="548"/>
      <c r="K381" s="146" t="s">
        <v>41</v>
      </c>
      <c r="L381" s="112">
        <f>SUM('Resultado 4'!J90)</f>
        <v>5000</v>
      </c>
      <c r="M381" s="518"/>
    </row>
    <row r="382" spans="1:13" ht="15.75" customHeight="1" thickBot="1">
      <c r="A382" s="592"/>
      <c r="B382" s="531"/>
      <c r="C382" s="545"/>
      <c r="D382" s="548"/>
      <c r="E382" s="548"/>
      <c r="F382" s="548"/>
      <c r="G382" s="548"/>
      <c r="H382" s="521"/>
      <c r="I382" s="521"/>
      <c r="J382" s="548"/>
      <c r="K382" s="146" t="s">
        <v>42</v>
      </c>
      <c r="L382" s="112">
        <f>SUM('Resultado 4'!J91)</f>
        <v>15000</v>
      </c>
      <c r="M382" s="518"/>
    </row>
    <row r="383" spans="1:13" ht="15.75" customHeight="1" thickBot="1">
      <c r="A383" s="592"/>
      <c r="B383" s="531"/>
      <c r="C383" s="545"/>
      <c r="D383" s="548"/>
      <c r="E383" s="548"/>
      <c r="F383" s="548"/>
      <c r="G383" s="548"/>
      <c r="H383" s="521"/>
      <c r="I383" s="521"/>
      <c r="J383" s="548"/>
      <c r="K383" s="146" t="s">
        <v>43</v>
      </c>
      <c r="L383" s="112">
        <f>SUM('Resultado 4'!J92)</f>
        <v>7000</v>
      </c>
      <c r="M383" s="518"/>
    </row>
    <row r="384" spans="1:13" ht="15.75" customHeight="1" thickBot="1">
      <c r="A384" s="592"/>
      <c r="B384" s="531"/>
      <c r="C384" s="545"/>
      <c r="D384" s="548"/>
      <c r="E384" s="548"/>
      <c r="F384" s="548"/>
      <c r="G384" s="548"/>
      <c r="H384" s="521"/>
      <c r="I384" s="521"/>
      <c r="J384" s="548"/>
      <c r="K384" s="146" t="s">
        <v>84</v>
      </c>
      <c r="L384" s="112">
        <f>SUM('Resultado 4'!J93)</f>
        <v>1000</v>
      </c>
      <c r="M384" s="518"/>
    </row>
    <row r="385" spans="1:13" ht="15.75" customHeight="1" thickBot="1">
      <c r="A385" s="592"/>
      <c r="B385" s="531"/>
      <c r="C385" s="545"/>
      <c r="D385" s="548"/>
      <c r="E385" s="548"/>
      <c r="F385" s="548"/>
      <c r="G385" s="548"/>
      <c r="H385" s="521"/>
      <c r="I385" s="521"/>
      <c r="J385" s="548"/>
      <c r="K385" s="146" t="s">
        <v>44</v>
      </c>
      <c r="L385" s="112">
        <f>SUM('Resultado 4'!J94)</f>
        <v>10000</v>
      </c>
      <c r="M385" s="518"/>
    </row>
    <row r="386" spans="1:13" ht="15.75" customHeight="1" thickBot="1">
      <c r="A386" s="592"/>
      <c r="B386" s="531"/>
      <c r="C386" s="545"/>
      <c r="D386" s="548"/>
      <c r="E386" s="548"/>
      <c r="F386" s="548"/>
      <c r="G386" s="548"/>
      <c r="H386" s="521"/>
      <c r="I386" s="521"/>
      <c r="J386" s="548"/>
      <c r="K386" s="146" t="s">
        <v>79</v>
      </c>
      <c r="L386" s="112">
        <f>SUM('Resultado 4'!J95)</f>
        <v>15000</v>
      </c>
      <c r="M386" s="518"/>
    </row>
    <row r="387" spans="1:13" ht="15.75" customHeight="1" thickBot="1">
      <c r="A387" s="592"/>
      <c r="B387" s="531"/>
      <c r="C387" s="546"/>
      <c r="D387" s="549"/>
      <c r="E387" s="549"/>
      <c r="F387" s="549"/>
      <c r="G387" s="549"/>
      <c r="H387" s="522"/>
      <c r="I387" s="522"/>
      <c r="J387" s="548"/>
      <c r="K387" s="147" t="s">
        <v>77</v>
      </c>
      <c r="L387" s="188">
        <f>SUM('Resultado 4'!J96)</f>
        <v>0</v>
      </c>
      <c r="M387" s="519"/>
    </row>
    <row r="388" spans="1:13" ht="15.75" customHeight="1" thickBot="1">
      <c r="A388" s="592"/>
      <c r="B388" s="531" t="s">
        <v>206</v>
      </c>
      <c r="C388" s="544" t="s">
        <v>244</v>
      </c>
      <c r="D388" s="553" t="s">
        <v>139</v>
      </c>
      <c r="E388" s="547" t="s">
        <v>139</v>
      </c>
      <c r="F388" s="547" t="s">
        <v>139</v>
      </c>
      <c r="G388" s="547" t="s">
        <v>139</v>
      </c>
      <c r="H388" s="520" t="s">
        <v>58</v>
      </c>
      <c r="I388" s="520" t="str">
        <f>+'[1]Resultado 4'!$F$13</f>
        <v>GRAAN, GRAAS (Secretarías de Cultura), INPYME</v>
      </c>
      <c r="J388" s="547" t="s">
        <v>161</v>
      </c>
      <c r="K388" s="145" t="s">
        <v>40</v>
      </c>
      <c r="L388" s="111">
        <f>SUM('Resultado 4'!J100)</f>
        <v>30000</v>
      </c>
      <c r="M388" s="517">
        <f>+SUM(L388:L395)</f>
        <v>129000</v>
      </c>
    </row>
    <row r="389" spans="1:13" ht="15.75" customHeight="1" thickBot="1">
      <c r="A389" s="592"/>
      <c r="B389" s="531"/>
      <c r="C389" s="545"/>
      <c r="D389" s="554"/>
      <c r="E389" s="548"/>
      <c r="F389" s="548"/>
      <c r="G389" s="548"/>
      <c r="H389" s="521"/>
      <c r="I389" s="521"/>
      <c r="J389" s="548"/>
      <c r="K389" s="146" t="s">
        <v>41</v>
      </c>
      <c r="L389" s="112">
        <f>SUM('Resultado 4'!J101)</f>
        <v>90000</v>
      </c>
      <c r="M389" s="518"/>
    </row>
    <row r="390" spans="1:13" ht="15.75" customHeight="1" thickBot="1">
      <c r="A390" s="592"/>
      <c r="B390" s="531"/>
      <c r="C390" s="545"/>
      <c r="D390" s="554"/>
      <c r="E390" s="548"/>
      <c r="F390" s="548"/>
      <c r="G390" s="548"/>
      <c r="H390" s="521"/>
      <c r="I390" s="521"/>
      <c r="J390" s="548"/>
      <c r="K390" s="146" t="s">
        <v>42</v>
      </c>
      <c r="L390" s="112">
        <f>SUM('Resultado 4'!J102)</f>
        <v>0</v>
      </c>
      <c r="M390" s="518"/>
    </row>
    <row r="391" spans="1:13" ht="15.75" customHeight="1" thickBot="1">
      <c r="A391" s="592"/>
      <c r="B391" s="531"/>
      <c r="C391" s="545"/>
      <c r="D391" s="554"/>
      <c r="E391" s="548"/>
      <c r="F391" s="548"/>
      <c r="G391" s="548"/>
      <c r="H391" s="521"/>
      <c r="I391" s="521"/>
      <c r="J391" s="548"/>
      <c r="K391" s="146" t="s">
        <v>43</v>
      </c>
      <c r="L391" s="112">
        <f>SUM('Resultado 4'!J103)</f>
        <v>1000</v>
      </c>
      <c r="M391" s="518"/>
    </row>
    <row r="392" spans="1:13" ht="15.75" customHeight="1" thickBot="1">
      <c r="A392" s="592"/>
      <c r="B392" s="531"/>
      <c r="C392" s="545"/>
      <c r="D392" s="554"/>
      <c r="E392" s="548"/>
      <c r="F392" s="548"/>
      <c r="G392" s="548"/>
      <c r="H392" s="521"/>
      <c r="I392" s="521"/>
      <c r="J392" s="548"/>
      <c r="K392" s="146" t="s">
        <v>84</v>
      </c>
      <c r="L392" s="112">
        <f>SUM('Resultado 4'!J104)</f>
        <v>1000</v>
      </c>
      <c r="M392" s="518"/>
    </row>
    <row r="393" spans="1:13" ht="15.75" customHeight="1" thickBot="1">
      <c r="A393" s="592"/>
      <c r="B393" s="531"/>
      <c r="C393" s="545"/>
      <c r="D393" s="554"/>
      <c r="E393" s="548"/>
      <c r="F393" s="548"/>
      <c r="G393" s="548"/>
      <c r="H393" s="521"/>
      <c r="I393" s="521"/>
      <c r="J393" s="548"/>
      <c r="K393" s="146" t="s">
        <v>44</v>
      </c>
      <c r="L393" s="112">
        <f>SUM('Resultado 4'!J105)</f>
        <v>5000</v>
      </c>
      <c r="M393" s="518"/>
    </row>
    <row r="394" spans="1:13" ht="15.75" customHeight="1" thickBot="1">
      <c r="A394" s="592"/>
      <c r="B394" s="531"/>
      <c r="C394" s="545"/>
      <c r="D394" s="554"/>
      <c r="E394" s="548"/>
      <c r="F394" s="548"/>
      <c r="G394" s="548"/>
      <c r="H394" s="521"/>
      <c r="I394" s="521"/>
      <c r="J394" s="548"/>
      <c r="K394" s="146" t="s">
        <v>79</v>
      </c>
      <c r="L394" s="112">
        <f>SUM('Resultado 4'!J106)</f>
        <v>0</v>
      </c>
      <c r="M394" s="518"/>
    </row>
    <row r="395" spans="1:13" ht="15.75" customHeight="1" thickBot="1">
      <c r="A395" s="593"/>
      <c r="B395" s="531"/>
      <c r="C395" s="546"/>
      <c r="D395" s="555"/>
      <c r="E395" s="549"/>
      <c r="F395" s="549"/>
      <c r="G395" s="549"/>
      <c r="H395" s="522"/>
      <c r="I395" s="522"/>
      <c r="J395" s="548"/>
      <c r="K395" s="147" t="s">
        <v>77</v>
      </c>
      <c r="L395" s="188">
        <f>SUM('Resultado 4'!J107)</f>
        <v>2000</v>
      </c>
      <c r="M395" s="519"/>
    </row>
    <row r="396" spans="1:13" s="108" customFormat="1" ht="25.5" customHeight="1" thickBot="1">
      <c r="A396" s="589" t="s">
        <v>159</v>
      </c>
      <c r="B396" s="590"/>
      <c r="C396" s="590"/>
      <c r="D396" s="590"/>
      <c r="E396" s="590"/>
      <c r="F396" s="590"/>
      <c r="G396" s="590"/>
      <c r="H396" s="590"/>
      <c r="I396" s="590"/>
      <c r="J396" s="590"/>
      <c r="K396" s="590"/>
      <c r="L396" s="590"/>
      <c r="M396" s="107">
        <f>+SUM(M308:M395)</f>
        <v>307000</v>
      </c>
    </row>
    <row r="397" spans="1:13" ht="15.75" thickBot="1">
      <c r="A397" s="77"/>
      <c r="B397" s="77"/>
      <c r="C397" s="185"/>
      <c r="D397" s="77"/>
      <c r="E397" s="77"/>
      <c r="F397" s="77"/>
      <c r="G397" s="77"/>
      <c r="H397" s="77"/>
      <c r="I397" s="77"/>
      <c r="J397" s="77"/>
      <c r="K397" s="102"/>
      <c r="L397" s="77"/>
      <c r="M397" s="77"/>
    </row>
    <row r="398" spans="1:41" s="106" customFormat="1" ht="17.25" customHeight="1" thickBot="1">
      <c r="A398" s="556" t="s">
        <v>143</v>
      </c>
      <c r="B398" s="556" t="s">
        <v>144</v>
      </c>
      <c r="C398" s="595" t="s">
        <v>145</v>
      </c>
      <c r="D398" s="556" t="s">
        <v>146</v>
      </c>
      <c r="E398" s="556"/>
      <c r="F398" s="556"/>
      <c r="G398" s="556"/>
      <c r="H398" s="556" t="s">
        <v>86</v>
      </c>
      <c r="I398" s="557" t="s">
        <v>147</v>
      </c>
      <c r="J398" s="558" t="s">
        <v>148</v>
      </c>
      <c r="K398" s="559"/>
      <c r="L398" s="559"/>
      <c r="M398" s="560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</row>
    <row r="399" spans="1:41" s="106" customFormat="1" ht="15.75" customHeight="1" thickBot="1">
      <c r="A399" s="556"/>
      <c r="B399" s="556"/>
      <c r="C399" s="595"/>
      <c r="D399" s="556"/>
      <c r="E399" s="556"/>
      <c r="F399" s="556"/>
      <c r="G399" s="556"/>
      <c r="H399" s="556"/>
      <c r="I399" s="557"/>
      <c r="J399" s="561"/>
      <c r="K399" s="562"/>
      <c r="L399" s="562"/>
      <c r="M399" s="563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</row>
    <row r="400" spans="1:41" s="106" customFormat="1" ht="45" customHeight="1" thickBot="1">
      <c r="A400" s="556"/>
      <c r="B400" s="556"/>
      <c r="C400" s="595"/>
      <c r="D400" s="97" t="s">
        <v>149</v>
      </c>
      <c r="E400" s="97" t="s">
        <v>150</v>
      </c>
      <c r="F400" s="97" t="s">
        <v>151</v>
      </c>
      <c r="G400" s="97" t="s">
        <v>152</v>
      </c>
      <c r="H400" s="556"/>
      <c r="I400" s="557"/>
      <c r="J400" s="98" t="s">
        <v>153</v>
      </c>
      <c r="K400" s="564" t="s">
        <v>154</v>
      </c>
      <c r="L400" s="565"/>
      <c r="M400" s="98" t="s">
        <v>155</v>
      </c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</row>
    <row r="401" spans="1:13" ht="15" customHeight="1" thickBot="1">
      <c r="A401" s="596" t="str">
        <f>'Resultado 5'!A1:M1</f>
        <v>Resultado 5: Potenciada la herencia cultural y natural de los pueblos indígenas y afrodescendientes de la Costa Caribe a través de un turismo cultural responsable y sostenible que contribuya al desarrollo social y a la preservación del patrimonio tangible e intangible.</v>
      </c>
      <c r="B401" s="531" t="s">
        <v>211</v>
      </c>
      <c r="C401" s="544" t="s">
        <v>245</v>
      </c>
      <c r="D401" s="547"/>
      <c r="E401" s="547" t="s">
        <v>139</v>
      </c>
      <c r="F401" s="547" t="s">
        <v>139</v>
      </c>
      <c r="G401" s="547" t="s">
        <v>139</v>
      </c>
      <c r="H401" s="520" t="s">
        <v>60</v>
      </c>
      <c r="I401" s="532" t="str">
        <f>+'[1]Resultado 5'!$F$3</f>
        <v>GRAAN, GRAAS (Secretarías de Cultura), INC, INTUR</v>
      </c>
      <c r="J401" s="547" t="s">
        <v>161</v>
      </c>
      <c r="K401" s="145" t="s">
        <v>40</v>
      </c>
      <c r="L401" s="111">
        <f>SUM('Resultado 5'!J4)</f>
        <v>12000</v>
      </c>
      <c r="M401" s="517">
        <f>+SUM(L401:L408)</f>
        <v>65000</v>
      </c>
    </row>
    <row r="402" spans="1:13" ht="15.75" customHeight="1" thickBot="1">
      <c r="A402" s="597"/>
      <c r="B402" s="531"/>
      <c r="C402" s="545"/>
      <c r="D402" s="548"/>
      <c r="E402" s="548"/>
      <c r="F402" s="548"/>
      <c r="G402" s="548"/>
      <c r="H402" s="521"/>
      <c r="I402" s="533"/>
      <c r="J402" s="548"/>
      <c r="K402" s="146" t="s">
        <v>41</v>
      </c>
      <c r="L402" s="112">
        <f>SUM('Resultado 5'!J5)</f>
        <v>25000</v>
      </c>
      <c r="M402" s="518"/>
    </row>
    <row r="403" spans="1:13" ht="15.75" customHeight="1" thickBot="1">
      <c r="A403" s="597"/>
      <c r="B403" s="531"/>
      <c r="C403" s="545"/>
      <c r="D403" s="548"/>
      <c r="E403" s="548"/>
      <c r="F403" s="548"/>
      <c r="G403" s="548"/>
      <c r="H403" s="521"/>
      <c r="I403" s="533"/>
      <c r="J403" s="548"/>
      <c r="K403" s="146" t="s">
        <v>42</v>
      </c>
      <c r="L403" s="112">
        <f>SUM('Resultado 5'!J6)</f>
        <v>2000</v>
      </c>
      <c r="M403" s="518"/>
    </row>
    <row r="404" spans="1:13" ht="15.75" customHeight="1" thickBot="1">
      <c r="A404" s="597"/>
      <c r="B404" s="531"/>
      <c r="C404" s="545"/>
      <c r="D404" s="548"/>
      <c r="E404" s="548"/>
      <c r="F404" s="548"/>
      <c r="G404" s="548"/>
      <c r="H404" s="521"/>
      <c r="I404" s="533"/>
      <c r="J404" s="548"/>
      <c r="K404" s="146" t="s">
        <v>43</v>
      </c>
      <c r="L404" s="112">
        <f>SUM('Resultado 5'!J7)</f>
        <v>5000</v>
      </c>
      <c r="M404" s="518"/>
    </row>
    <row r="405" spans="1:13" ht="15.75" customHeight="1" thickBot="1">
      <c r="A405" s="597"/>
      <c r="B405" s="531"/>
      <c r="C405" s="545"/>
      <c r="D405" s="548"/>
      <c r="E405" s="548"/>
      <c r="F405" s="548"/>
      <c r="G405" s="548"/>
      <c r="H405" s="521"/>
      <c r="I405" s="533"/>
      <c r="J405" s="548"/>
      <c r="K405" s="146" t="s">
        <v>84</v>
      </c>
      <c r="L405" s="112">
        <f>SUM('Resultado 5'!J8)</f>
        <v>1000</v>
      </c>
      <c r="M405" s="518"/>
    </row>
    <row r="406" spans="1:13" ht="15.75" customHeight="1" thickBot="1">
      <c r="A406" s="597"/>
      <c r="B406" s="531"/>
      <c r="C406" s="545"/>
      <c r="D406" s="548"/>
      <c r="E406" s="548"/>
      <c r="F406" s="548"/>
      <c r="G406" s="548"/>
      <c r="H406" s="521"/>
      <c r="I406" s="533"/>
      <c r="J406" s="548"/>
      <c r="K406" s="146" t="s">
        <v>44</v>
      </c>
      <c r="L406" s="112">
        <f>SUM('Resultado 5'!J9)</f>
        <v>20000</v>
      </c>
      <c r="M406" s="518"/>
    </row>
    <row r="407" spans="1:13" ht="15.75" customHeight="1" thickBot="1">
      <c r="A407" s="597"/>
      <c r="B407" s="531"/>
      <c r="C407" s="545"/>
      <c r="D407" s="548"/>
      <c r="E407" s="548"/>
      <c r="F407" s="548"/>
      <c r="G407" s="548"/>
      <c r="H407" s="521"/>
      <c r="I407" s="533"/>
      <c r="J407" s="548"/>
      <c r="K407" s="146" t="s">
        <v>79</v>
      </c>
      <c r="L407" s="112">
        <f>SUM('Resultado 5'!J10)</f>
        <v>0</v>
      </c>
      <c r="M407" s="518"/>
    </row>
    <row r="408" spans="1:13" ht="15.75" customHeight="1" thickBot="1">
      <c r="A408" s="597"/>
      <c r="B408" s="531"/>
      <c r="C408" s="546"/>
      <c r="D408" s="549"/>
      <c r="E408" s="549"/>
      <c r="F408" s="549"/>
      <c r="G408" s="549"/>
      <c r="H408" s="522"/>
      <c r="I408" s="534"/>
      <c r="J408" s="548"/>
      <c r="K408" s="147" t="s">
        <v>77</v>
      </c>
      <c r="L408" s="188">
        <f>SUM('Resultado 5'!J11)</f>
        <v>0</v>
      </c>
      <c r="M408" s="519"/>
    </row>
    <row r="409" spans="1:13" ht="15.75" customHeight="1" thickBot="1">
      <c r="A409" s="597"/>
      <c r="B409" s="531"/>
      <c r="C409" s="544" t="s">
        <v>246</v>
      </c>
      <c r="D409" s="547"/>
      <c r="E409" s="547" t="s">
        <v>139</v>
      </c>
      <c r="F409" s="547" t="s">
        <v>139</v>
      </c>
      <c r="G409" s="547" t="s">
        <v>139</v>
      </c>
      <c r="H409" s="520" t="s">
        <v>60</v>
      </c>
      <c r="I409" s="532" t="str">
        <f>+'[1]Resultado 5'!$F$3</f>
        <v>GRAAN, GRAAS (Secretarías de Cultura), INC, INTUR</v>
      </c>
      <c r="J409" s="547" t="s">
        <v>161</v>
      </c>
      <c r="K409" s="145" t="s">
        <v>40</v>
      </c>
      <c r="L409" s="111">
        <f>SUM('Resultado 5'!J13)</f>
        <v>7000</v>
      </c>
      <c r="M409" s="517">
        <f>+SUM(L409:L416)</f>
        <v>29000</v>
      </c>
    </row>
    <row r="410" spans="1:13" ht="15.75" customHeight="1" thickBot="1">
      <c r="A410" s="597"/>
      <c r="B410" s="531"/>
      <c r="C410" s="545"/>
      <c r="D410" s="548"/>
      <c r="E410" s="548"/>
      <c r="F410" s="548"/>
      <c r="G410" s="548"/>
      <c r="H410" s="521"/>
      <c r="I410" s="533"/>
      <c r="J410" s="548"/>
      <c r="K410" s="146" t="s">
        <v>41</v>
      </c>
      <c r="L410" s="112">
        <f>SUM('Resultado 5'!J14)</f>
        <v>5000</v>
      </c>
      <c r="M410" s="518"/>
    </row>
    <row r="411" spans="1:13" ht="15.75" customHeight="1" thickBot="1">
      <c r="A411" s="597"/>
      <c r="B411" s="531"/>
      <c r="C411" s="545"/>
      <c r="D411" s="548"/>
      <c r="E411" s="548"/>
      <c r="F411" s="548"/>
      <c r="G411" s="548"/>
      <c r="H411" s="521"/>
      <c r="I411" s="533"/>
      <c r="J411" s="548"/>
      <c r="K411" s="146" t="s">
        <v>42</v>
      </c>
      <c r="L411" s="112">
        <f>SUM('Resultado 5'!J15)</f>
        <v>5000</v>
      </c>
      <c r="M411" s="518"/>
    </row>
    <row r="412" spans="1:13" ht="15.75" customHeight="1" thickBot="1">
      <c r="A412" s="597"/>
      <c r="B412" s="531"/>
      <c r="C412" s="545"/>
      <c r="D412" s="548"/>
      <c r="E412" s="548"/>
      <c r="F412" s="548"/>
      <c r="G412" s="548"/>
      <c r="H412" s="521"/>
      <c r="I412" s="533"/>
      <c r="J412" s="548"/>
      <c r="K412" s="146" t="s">
        <v>43</v>
      </c>
      <c r="L412" s="112">
        <f>SUM('Resultado 5'!J16)</f>
        <v>2000</v>
      </c>
      <c r="M412" s="518"/>
    </row>
    <row r="413" spans="1:13" ht="15.75" customHeight="1" thickBot="1">
      <c r="A413" s="597"/>
      <c r="B413" s="531"/>
      <c r="C413" s="545"/>
      <c r="D413" s="548"/>
      <c r="E413" s="548"/>
      <c r="F413" s="548"/>
      <c r="G413" s="548"/>
      <c r="H413" s="521"/>
      <c r="I413" s="533"/>
      <c r="J413" s="548"/>
      <c r="K413" s="146" t="s">
        <v>84</v>
      </c>
      <c r="L413" s="112">
        <f>SUM('Resultado 5'!J17)</f>
        <v>1000</v>
      </c>
      <c r="M413" s="518"/>
    </row>
    <row r="414" spans="1:13" ht="15.75" customHeight="1" thickBot="1">
      <c r="A414" s="597"/>
      <c r="B414" s="531"/>
      <c r="C414" s="545"/>
      <c r="D414" s="548"/>
      <c r="E414" s="548"/>
      <c r="F414" s="548"/>
      <c r="G414" s="548"/>
      <c r="H414" s="521"/>
      <c r="I414" s="533"/>
      <c r="J414" s="548"/>
      <c r="K414" s="146" t="s">
        <v>44</v>
      </c>
      <c r="L414" s="112">
        <f>SUM('Resultado 5'!J18)</f>
        <v>4000</v>
      </c>
      <c r="M414" s="518"/>
    </row>
    <row r="415" spans="1:13" ht="15.75" customHeight="1" thickBot="1">
      <c r="A415" s="597"/>
      <c r="B415" s="531"/>
      <c r="C415" s="545"/>
      <c r="D415" s="548"/>
      <c r="E415" s="548"/>
      <c r="F415" s="548"/>
      <c r="G415" s="548"/>
      <c r="H415" s="521"/>
      <c r="I415" s="533"/>
      <c r="J415" s="548"/>
      <c r="K415" s="146" t="s">
        <v>79</v>
      </c>
      <c r="L415" s="112">
        <f>SUM('Resultado 5'!J19)</f>
        <v>5000</v>
      </c>
      <c r="M415" s="518"/>
    </row>
    <row r="416" spans="1:13" ht="15.75" customHeight="1" thickBot="1">
      <c r="A416" s="597"/>
      <c r="B416" s="531"/>
      <c r="C416" s="546"/>
      <c r="D416" s="549"/>
      <c r="E416" s="549"/>
      <c r="F416" s="549"/>
      <c r="G416" s="549"/>
      <c r="H416" s="522"/>
      <c r="I416" s="534"/>
      <c r="J416" s="548"/>
      <c r="K416" s="147" t="s">
        <v>77</v>
      </c>
      <c r="L416" s="188">
        <f>SUM('Resultado 5'!J20)</f>
        <v>0</v>
      </c>
      <c r="M416" s="519"/>
    </row>
    <row r="417" spans="1:13" ht="15.75" customHeight="1" thickBot="1">
      <c r="A417" s="597"/>
      <c r="B417" s="531" t="s">
        <v>212</v>
      </c>
      <c r="C417" s="544" t="str">
        <f>+'[1]Resultado 5'!$C$5</f>
        <v>5.2.1 Definir planes de conservación y adecuación de espacios públicos y edificos de relevancia en base a estudios de la evolución histórica y arquitectónica.</v>
      </c>
      <c r="D417" s="547"/>
      <c r="E417" s="547" t="s">
        <v>139</v>
      </c>
      <c r="F417" s="547" t="s">
        <v>139</v>
      </c>
      <c r="G417" s="547"/>
      <c r="H417" s="520" t="s">
        <v>57</v>
      </c>
      <c r="I417" s="532" t="str">
        <f>+'[1]Resultado 5'!$F$3</f>
        <v>GRAAN, GRAAS (Secretarías de Cultura), INC, INTUR</v>
      </c>
      <c r="J417" s="547" t="s">
        <v>161</v>
      </c>
      <c r="K417" s="145" t="s">
        <v>40</v>
      </c>
      <c r="L417" s="111">
        <f>SUM('Resultado 5'!J23)</f>
        <v>5000</v>
      </c>
      <c r="M417" s="517">
        <f>+SUM(L417:L424)</f>
        <v>30000</v>
      </c>
    </row>
    <row r="418" spans="1:13" ht="15.75" customHeight="1" thickBot="1">
      <c r="A418" s="597"/>
      <c r="B418" s="531"/>
      <c r="C418" s="545"/>
      <c r="D418" s="548"/>
      <c r="E418" s="548"/>
      <c r="F418" s="548"/>
      <c r="G418" s="548"/>
      <c r="H418" s="521"/>
      <c r="I418" s="533"/>
      <c r="J418" s="548"/>
      <c r="K418" s="146" t="s">
        <v>41</v>
      </c>
      <c r="L418" s="112">
        <f>SUM('Resultado 5'!J24)</f>
        <v>10000</v>
      </c>
      <c r="M418" s="518"/>
    </row>
    <row r="419" spans="1:13" ht="15.75" customHeight="1" thickBot="1">
      <c r="A419" s="597"/>
      <c r="B419" s="531"/>
      <c r="C419" s="545"/>
      <c r="D419" s="548"/>
      <c r="E419" s="548"/>
      <c r="F419" s="548"/>
      <c r="G419" s="548"/>
      <c r="H419" s="521"/>
      <c r="I419" s="533"/>
      <c r="J419" s="548"/>
      <c r="K419" s="146" t="s">
        <v>42</v>
      </c>
      <c r="L419" s="112">
        <f>SUM('Resultado 5'!J25)</f>
        <v>4000</v>
      </c>
      <c r="M419" s="518"/>
    </row>
    <row r="420" spans="1:13" ht="15.75" customHeight="1" thickBot="1">
      <c r="A420" s="597"/>
      <c r="B420" s="531"/>
      <c r="C420" s="545"/>
      <c r="D420" s="548"/>
      <c r="E420" s="548"/>
      <c r="F420" s="548"/>
      <c r="G420" s="548"/>
      <c r="H420" s="521"/>
      <c r="I420" s="533"/>
      <c r="J420" s="548"/>
      <c r="K420" s="146" t="s">
        <v>43</v>
      </c>
      <c r="L420" s="112">
        <f>SUM('Resultado 5'!J26)</f>
        <v>1000</v>
      </c>
      <c r="M420" s="518"/>
    </row>
    <row r="421" spans="1:13" ht="15.75" customHeight="1" thickBot="1">
      <c r="A421" s="597"/>
      <c r="B421" s="531"/>
      <c r="C421" s="545"/>
      <c r="D421" s="548"/>
      <c r="E421" s="548"/>
      <c r="F421" s="548"/>
      <c r="G421" s="548"/>
      <c r="H421" s="521"/>
      <c r="I421" s="533"/>
      <c r="J421" s="548"/>
      <c r="K421" s="146" t="s">
        <v>84</v>
      </c>
      <c r="L421" s="112">
        <f>SUM('Resultado 5'!J27)</f>
        <v>1000</v>
      </c>
      <c r="M421" s="518"/>
    </row>
    <row r="422" spans="1:13" ht="15.75" customHeight="1" thickBot="1">
      <c r="A422" s="597"/>
      <c r="B422" s="531"/>
      <c r="C422" s="545"/>
      <c r="D422" s="548"/>
      <c r="E422" s="548"/>
      <c r="F422" s="548"/>
      <c r="G422" s="548"/>
      <c r="H422" s="521"/>
      <c r="I422" s="533"/>
      <c r="J422" s="548"/>
      <c r="K422" s="146" t="s">
        <v>44</v>
      </c>
      <c r="L422" s="112">
        <f>SUM('Resultado 5'!J28)</f>
        <v>8000</v>
      </c>
      <c r="M422" s="518"/>
    </row>
    <row r="423" spans="1:13" ht="15.75" customHeight="1" thickBot="1">
      <c r="A423" s="597"/>
      <c r="B423" s="531"/>
      <c r="C423" s="545"/>
      <c r="D423" s="548"/>
      <c r="E423" s="548"/>
      <c r="F423" s="548"/>
      <c r="G423" s="548"/>
      <c r="H423" s="521"/>
      <c r="I423" s="533"/>
      <c r="J423" s="548"/>
      <c r="K423" s="146" t="s">
        <v>79</v>
      </c>
      <c r="L423" s="112">
        <f>SUM('Resultado 5'!J29)</f>
        <v>0</v>
      </c>
      <c r="M423" s="518"/>
    </row>
    <row r="424" spans="1:13" ht="15.75" customHeight="1" thickBot="1">
      <c r="A424" s="597"/>
      <c r="B424" s="531"/>
      <c r="C424" s="546"/>
      <c r="D424" s="549"/>
      <c r="E424" s="549"/>
      <c r="F424" s="549"/>
      <c r="G424" s="549"/>
      <c r="H424" s="522"/>
      <c r="I424" s="534"/>
      <c r="J424" s="548"/>
      <c r="K424" s="147" t="s">
        <v>77</v>
      </c>
      <c r="L424" s="188">
        <f>SUM('Resultado 5'!J30)</f>
        <v>1000</v>
      </c>
      <c r="M424" s="519"/>
    </row>
    <row r="425" spans="1:13" ht="15.75" customHeight="1" thickBot="1">
      <c r="A425" s="597"/>
      <c r="B425" s="531"/>
      <c r="C425" s="544" t="str">
        <f>+'[1]Resultado 5'!$C$6</f>
        <v>5.2.2 Recuperar y poner en valor cuatro espacios públicos y edificos de relevancia histórica y cultural  a través de empresas locales y el uso de mano de obra local.</v>
      </c>
      <c r="D425" s="547"/>
      <c r="E425" s="547"/>
      <c r="F425" s="547"/>
      <c r="G425" s="547" t="s">
        <v>139</v>
      </c>
      <c r="H425" s="520" t="s">
        <v>60</v>
      </c>
      <c r="I425" s="532" t="str">
        <f>+'[1]Resultado 5'!$F$3</f>
        <v>GRAAN, GRAAS (Secretarías de Cultura), INC, INTUR</v>
      </c>
      <c r="J425" s="547" t="s">
        <v>161</v>
      </c>
      <c r="K425" s="145" t="s">
        <v>40</v>
      </c>
      <c r="L425" s="111">
        <f>SUM('Resultado 5'!J32)</f>
        <v>12000</v>
      </c>
      <c r="M425" s="517">
        <f>+SUM(L425:L432)</f>
        <v>116000</v>
      </c>
    </row>
    <row r="426" spans="1:13" ht="15.75" customHeight="1" thickBot="1">
      <c r="A426" s="597"/>
      <c r="B426" s="531"/>
      <c r="C426" s="545"/>
      <c r="D426" s="548"/>
      <c r="E426" s="548"/>
      <c r="F426" s="548"/>
      <c r="G426" s="548"/>
      <c r="H426" s="521"/>
      <c r="I426" s="533"/>
      <c r="J426" s="548"/>
      <c r="K426" s="146" t="s">
        <v>41</v>
      </c>
      <c r="L426" s="112">
        <f>SUM('Resultado 5'!J33)</f>
        <v>35000</v>
      </c>
      <c r="M426" s="518"/>
    </row>
    <row r="427" spans="1:13" ht="15.75" customHeight="1" thickBot="1">
      <c r="A427" s="597"/>
      <c r="B427" s="531"/>
      <c r="C427" s="545"/>
      <c r="D427" s="548"/>
      <c r="E427" s="548"/>
      <c r="F427" s="548"/>
      <c r="G427" s="548"/>
      <c r="H427" s="521"/>
      <c r="I427" s="533"/>
      <c r="J427" s="548"/>
      <c r="K427" s="146" t="s">
        <v>42</v>
      </c>
      <c r="L427" s="112">
        <f>SUM('Resultado 5'!J34)</f>
        <v>5000</v>
      </c>
      <c r="M427" s="518"/>
    </row>
    <row r="428" spans="1:13" ht="15.75" customHeight="1" thickBot="1">
      <c r="A428" s="597"/>
      <c r="B428" s="531"/>
      <c r="C428" s="545"/>
      <c r="D428" s="548"/>
      <c r="E428" s="548"/>
      <c r="F428" s="548"/>
      <c r="G428" s="548"/>
      <c r="H428" s="521"/>
      <c r="I428" s="533"/>
      <c r="J428" s="548"/>
      <c r="K428" s="146" t="s">
        <v>43</v>
      </c>
      <c r="L428" s="112">
        <f>SUM('Resultado 5'!J35)</f>
        <v>45000</v>
      </c>
      <c r="M428" s="518"/>
    </row>
    <row r="429" spans="1:13" ht="15.75" customHeight="1" thickBot="1">
      <c r="A429" s="597"/>
      <c r="B429" s="531"/>
      <c r="C429" s="545"/>
      <c r="D429" s="548"/>
      <c r="E429" s="548"/>
      <c r="F429" s="548"/>
      <c r="G429" s="548"/>
      <c r="H429" s="521"/>
      <c r="I429" s="533"/>
      <c r="J429" s="548"/>
      <c r="K429" s="146" t="s">
        <v>84</v>
      </c>
      <c r="L429" s="112">
        <f>SUM('Resultado 5'!J36)</f>
        <v>3000</v>
      </c>
      <c r="M429" s="518"/>
    </row>
    <row r="430" spans="1:13" ht="15.75" customHeight="1" thickBot="1">
      <c r="A430" s="597"/>
      <c r="B430" s="531"/>
      <c r="C430" s="545"/>
      <c r="D430" s="548"/>
      <c r="E430" s="548"/>
      <c r="F430" s="548"/>
      <c r="G430" s="548"/>
      <c r="H430" s="521"/>
      <c r="I430" s="533"/>
      <c r="J430" s="548"/>
      <c r="K430" s="146" t="s">
        <v>44</v>
      </c>
      <c r="L430" s="112">
        <f>SUM('Resultado 5'!J37)</f>
        <v>11000</v>
      </c>
      <c r="M430" s="518"/>
    </row>
    <row r="431" spans="1:13" ht="15.75" customHeight="1" thickBot="1">
      <c r="A431" s="597"/>
      <c r="B431" s="531"/>
      <c r="C431" s="545"/>
      <c r="D431" s="548"/>
      <c r="E431" s="548"/>
      <c r="F431" s="548"/>
      <c r="G431" s="548"/>
      <c r="H431" s="521"/>
      <c r="I431" s="533"/>
      <c r="J431" s="548"/>
      <c r="K431" s="146" t="s">
        <v>79</v>
      </c>
      <c r="L431" s="112">
        <f>SUM('Resultado 5'!J38)</f>
        <v>3000</v>
      </c>
      <c r="M431" s="518"/>
    </row>
    <row r="432" spans="1:13" ht="15.75" customHeight="1" thickBot="1">
      <c r="A432" s="597"/>
      <c r="B432" s="531"/>
      <c r="C432" s="546"/>
      <c r="D432" s="549"/>
      <c r="E432" s="549"/>
      <c r="F432" s="549"/>
      <c r="G432" s="549"/>
      <c r="H432" s="522"/>
      <c r="I432" s="534"/>
      <c r="J432" s="548"/>
      <c r="K432" s="147" t="s">
        <v>77</v>
      </c>
      <c r="L432" s="188">
        <f>SUM('Resultado 5'!J39)</f>
        <v>2000</v>
      </c>
      <c r="M432" s="519"/>
    </row>
    <row r="433" spans="1:13" ht="15.75" customHeight="1" thickBot="1">
      <c r="A433" s="597"/>
      <c r="B433" s="531" t="s">
        <v>213</v>
      </c>
      <c r="C433" s="544" t="s">
        <v>247</v>
      </c>
      <c r="D433" s="547"/>
      <c r="E433" s="547"/>
      <c r="F433" s="547" t="s">
        <v>139</v>
      </c>
      <c r="G433" s="547" t="s">
        <v>139</v>
      </c>
      <c r="H433" s="520" t="s">
        <v>60</v>
      </c>
      <c r="I433" s="532" t="str">
        <f>+'[1]Resultado 5'!$F$3</f>
        <v>GRAAN, GRAAS (Secretarías de Cultura), INC, INTUR</v>
      </c>
      <c r="J433" s="547" t="s">
        <v>161</v>
      </c>
      <c r="K433" s="145" t="s">
        <v>40</v>
      </c>
      <c r="L433" s="111">
        <f>SUM('Resultado 5'!J42)</f>
        <v>5000</v>
      </c>
      <c r="M433" s="517">
        <f>+SUM(L433:L440)</f>
        <v>24000</v>
      </c>
    </row>
    <row r="434" spans="1:13" ht="15.75" customHeight="1" thickBot="1">
      <c r="A434" s="597"/>
      <c r="B434" s="531"/>
      <c r="C434" s="545"/>
      <c r="D434" s="548"/>
      <c r="E434" s="548"/>
      <c r="F434" s="548"/>
      <c r="G434" s="548"/>
      <c r="H434" s="521"/>
      <c r="I434" s="533"/>
      <c r="J434" s="548"/>
      <c r="K434" s="146" t="s">
        <v>41</v>
      </c>
      <c r="L434" s="112">
        <f>SUM('Resultado 5'!J43)</f>
        <v>5000</v>
      </c>
      <c r="M434" s="518"/>
    </row>
    <row r="435" spans="1:13" ht="15.75" customHeight="1" thickBot="1">
      <c r="A435" s="597"/>
      <c r="B435" s="531"/>
      <c r="C435" s="545"/>
      <c r="D435" s="548"/>
      <c r="E435" s="548"/>
      <c r="F435" s="548"/>
      <c r="G435" s="548"/>
      <c r="H435" s="521"/>
      <c r="I435" s="533"/>
      <c r="J435" s="548"/>
      <c r="K435" s="146" t="s">
        <v>42</v>
      </c>
      <c r="L435" s="112">
        <f>SUM('Resultado 5'!J44)</f>
        <v>3000</v>
      </c>
      <c r="M435" s="518"/>
    </row>
    <row r="436" spans="1:13" ht="15.75" customHeight="1" thickBot="1">
      <c r="A436" s="597"/>
      <c r="B436" s="531"/>
      <c r="C436" s="545"/>
      <c r="D436" s="548"/>
      <c r="E436" s="548"/>
      <c r="F436" s="548"/>
      <c r="G436" s="548"/>
      <c r="H436" s="521"/>
      <c r="I436" s="533"/>
      <c r="J436" s="548"/>
      <c r="K436" s="146" t="s">
        <v>43</v>
      </c>
      <c r="L436" s="112">
        <f>SUM('Resultado 5'!J45)</f>
        <v>3000</v>
      </c>
      <c r="M436" s="518"/>
    </row>
    <row r="437" spans="1:13" ht="15.75" customHeight="1" thickBot="1">
      <c r="A437" s="597"/>
      <c r="B437" s="531"/>
      <c r="C437" s="545"/>
      <c r="D437" s="548"/>
      <c r="E437" s="548"/>
      <c r="F437" s="548"/>
      <c r="G437" s="548"/>
      <c r="H437" s="521"/>
      <c r="I437" s="533"/>
      <c r="J437" s="548"/>
      <c r="K437" s="146" t="s">
        <v>84</v>
      </c>
      <c r="L437" s="112">
        <f>SUM('Resultado 5'!J46)</f>
        <v>1000</v>
      </c>
      <c r="M437" s="518"/>
    </row>
    <row r="438" spans="1:13" ht="15.75" customHeight="1" thickBot="1">
      <c r="A438" s="597"/>
      <c r="B438" s="531"/>
      <c r="C438" s="545"/>
      <c r="D438" s="548"/>
      <c r="E438" s="548"/>
      <c r="F438" s="548"/>
      <c r="G438" s="548"/>
      <c r="H438" s="521"/>
      <c r="I438" s="533"/>
      <c r="J438" s="548"/>
      <c r="K438" s="146" t="s">
        <v>44</v>
      </c>
      <c r="L438" s="112">
        <f>SUM('Resultado 5'!J47)</f>
        <v>5000</v>
      </c>
      <c r="M438" s="518"/>
    </row>
    <row r="439" spans="1:13" ht="15.75" customHeight="1" thickBot="1">
      <c r="A439" s="597"/>
      <c r="B439" s="531"/>
      <c r="C439" s="545"/>
      <c r="D439" s="548"/>
      <c r="E439" s="548"/>
      <c r="F439" s="548"/>
      <c r="G439" s="548"/>
      <c r="H439" s="521"/>
      <c r="I439" s="533"/>
      <c r="J439" s="548"/>
      <c r="K439" s="146" t="s">
        <v>79</v>
      </c>
      <c r="L439" s="112">
        <f>SUM('Resultado 5'!J48)</f>
        <v>2000</v>
      </c>
      <c r="M439" s="518"/>
    </row>
    <row r="440" spans="1:13" ht="15.75" customHeight="1" thickBot="1">
      <c r="A440" s="597"/>
      <c r="B440" s="531"/>
      <c r="C440" s="546"/>
      <c r="D440" s="549"/>
      <c r="E440" s="549"/>
      <c r="F440" s="549"/>
      <c r="G440" s="549"/>
      <c r="H440" s="522"/>
      <c r="I440" s="534"/>
      <c r="J440" s="548"/>
      <c r="K440" s="147" t="s">
        <v>77</v>
      </c>
      <c r="L440" s="188">
        <f>SUM('Resultado 5'!J49)</f>
        <v>0</v>
      </c>
      <c r="M440" s="519"/>
    </row>
    <row r="441" spans="1:13" ht="15" customHeight="1" thickBot="1">
      <c r="A441" s="597"/>
      <c r="B441" s="531"/>
      <c r="C441" s="544" t="s">
        <v>248</v>
      </c>
      <c r="D441" s="547"/>
      <c r="E441" s="547"/>
      <c r="F441" s="547" t="s">
        <v>139</v>
      </c>
      <c r="G441" s="547" t="s">
        <v>139</v>
      </c>
      <c r="H441" s="520" t="s">
        <v>60</v>
      </c>
      <c r="I441" s="532" t="str">
        <f>+'[1]Resultado 5'!$F$3</f>
        <v>GRAAN, GRAAS (Secretarías de Cultura), INC, INTUR</v>
      </c>
      <c r="J441" s="547" t="s">
        <v>161</v>
      </c>
      <c r="K441" s="145" t="s">
        <v>40</v>
      </c>
      <c r="L441" s="111">
        <f>SUM('Resultado 5'!J51)</f>
        <v>10000</v>
      </c>
      <c r="M441" s="517">
        <f>+SUM(L441:L448)</f>
        <v>44000</v>
      </c>
    </row>
    <row r="442" spans="1:13" ht="15.75" customHeight="1" thickBot="1">
      <c r="A442" s="597"/>
      <c r="B442" s="531"/>
      <c r="C442" s="545"/>
      <c r="D442" s="548"/>
      <c r="E442" s="548"/>
      <c r="F442" s="548"/>
      <c r="G442" s="548"/>
      <c r="H442" s="521"/>
      <c r="I442" s="533"/>
      <c r="J442" s="548"/>
      <c r="K442" s="146" t="s">
        <v>41</v>
      </c>
      <c r="L442" s="112">
        <f>SUM('Resultado 5'!J52)</f>
        <v>10000</v>
      </c>
      <c r="M442" s="518"/>
    </row>
    <row r="443" spans="1:13" ht="15.75" customHeight="1" thickBot="1">
      <c r="A443" s="597"/>
      <c r="B443" s="531"/>
      <c r="C443" s="545"/>
      <c r="D443" s="548"/>
      <c r="E443" s="548"/>
      <c r="F443" s="548"/>
      <c r="G443" s="548"/>
      <c r="H443" s="521"/>
      <c r="I443" s="533"/>
      <c r="J443" s="548"/>
      <c r="K443" s="146" t="s">
        <v>42</v>
      </c>
      <c r="L443" s="112">
        <f>SUM('Resultado 5'!J53)</f>
        <v>9000</v>
      </c>
      <c r="M443" s="518"/>
    </row>
    <row r="444" spans="1:13" ht="15.75" customHeight="1" thickBot="1">
      <c r="A444" s="597"/>
      <c r="B444" s="531"/>
      <c r="C444" s="545"/>
      <c r="D444" s="548"/>
      <c r="E444" s="548"/>
      <c r="F444" s="548"/>
      <c r="G444" s="548"/>
      <c r="H444" s="521"/>
      <c r="I444" s="533"/>
      <c r="J444" s="548"/>
      <c r="K444" s="146" t="s">
        <v>43</v>
      </c>
      <c r="L444" s="112">
        <f>SUM('Resultado 5'!J54)</f>
        <v>2000</v>
      </c>
      <c r="M444" s="518"/>
    </row>
    <row r="445" spans="1:13" ht="15.75" customHeight="1" thickBot="1">
      <c r="A445" s="597"/>
      <c r="B445" s="531"/>
      <c r="C445" s="545"/>
      <c r="D445" s="548"/>
      <c r="E445" s="548"/>
      <c r="F445" s="548"/>
      <c r="G445" s="548"/>
      <c r="H445" s="521"/>
      <c r="I445" s="533"/>
      <c r="J445" s="548"/>
      <c r="K445" s="146" t="s">
        <v>84</v>
      </c>
      <c r="L445" s="112">
        <f>SUM('Resultado 5'!J55)</f>
        <v>0</v>
      </c>
      <c r="M445" s="518"/>
    </row>
    <row r="446" spans="1:13" ht="15.75" customHeight="1" thickBot="1">
      <c r="A446" s="597"/>
      <c r="B446" s="531"/>
      <c r="C446" s="545"/>
      <c r="D446" s="548"/>
      <c r="E446" s="548"/>
      <c r="F446" s="548"/>
      <c r="G446" s="548"/>
      <c r="H446" s="521"/>
      <c r="I446" s="533"/>
      <c r="J446" s="548"/>
      <c r="K446" s="146" t="s">
        <v>44</v>
      </c>
      <c r="L446" s="112">
        <f>SUM('Resultado 5'!J56)</f>
        <v>8000</v>
      </c>
      <c r="M446" s="518"/>
    </row>
    <row r="447" spans="1:13" ht="15.75" customHeight="1" thickBot="1">
      <c r="A447" s="597"/>
      <c r="B447" s="531"/>
      <c r="C447" s="545"/>
      <c r="D447" s="548"/>
      <c r="E447" s="548"/>
      <c r="F447" s="548"/>
      <c r="G447" s="548"/>
      <c r="H447" s="521"/>
      <c r="I447" s="533"/>
      <c r="J447" s="548"/>
      <c r="K447" s="146" t="s">
        <v>79</v>
      </c>
      <c r="L447" s="112">
        <f>SUM('Resultado 5'!J57)</f>
        <v>5000</v>
      </c>
      <c r="M447" s="518"/>
    </row>
    <row r="448" spans="1:13" ht="15.75" customHeight="1" thickBot="1">
      <c r="A448" s="597"/>
      <c r="B448" s="531"/>
      <c r="C448" s="546"/>
      <c r="D448" s="549"/>
      <c r="E448" s="549"/>
      <c r="F448" s="549"/>
      <c r="G448" s="549"/>
      <c r="H448" s="522"/>
      <c r="I448" s="534"/>
      <c r="J448" s="548"/>
      <c r="K448" s="147" t="s">
        <v>77</v>
      </c>
      <c r="L448" s="188">
        <f>SUM('Resultado 5'!J58)</f>
        <v>0</v>
      </c>
      <c r="M448" s="519"/>
    </row>
    <row r="449" spans="1:13" ht="15.75" customHeight="1" thickBot="1">
      <c r="A449" s="597"/>
      <c r="B449" s="531" t="s">
        <v>214</v>
      </c>
      <c r="C449" s="544" t="s">
        <v>249</v>
      </c>
      <c r="D449" s="547"/>
      <c r="E449" s="547"/>
      <c r="F449" s="547"/>
      <c r="G449" s="547" t="s">
        <v>139</v>
      </c>
      <c r="H449" s="520" t="s">
        <v>60</v>
      </c>
      <c r="I449" s="532" t="str">
        <f>+'[1]Resultado 5'!$F$3</f>
        <v>GRAAN, GRAAS (Secretarías de Cultura), INC, INTUR</v>
      </c>
      <c r="J449" s="547" t="s">
        <v>161</v>
      </c>
      <c r="K449" s="145" t="s">
        <v>40</v>
      </c>
      <c r="L449" s="111">
        <f>SUM('Resultado 5'!J61)</f>
        <v>10000</v>
      </c>
      <c r="M449" s="517">
        <f>+SUM(L449:L456)</f>
        <v>50000</v>
      </c>
    </row>
    <row r="450" spans="1:13" ht="15.75" customHeight="1" thickBot="1">
      <c r="A450" s="597"/>
      <c r="B450" s="531"/>
      <c r="C450" s="545"/>
      <c r="D450" s="548"/>
      <c r="E450" s="548"/>
      <c r="F450" s="548"/>
      <c r="G450" s="548"/>
      <c r="H450" s="521"/>
      <c r="I450" s="533"/>
      <c r="J450" s="548"/>
      <c r="K450" s="146" t="s">
        <v>41</v>
      </c>
      <c r="L450" s="112">
        <f>SUM('Resultado 5'!J62)</f>
        <v>30000</v>
      </c>
      <c r="M450" s="518"/>
    </row>
    <row r="451" spans="1:13" ht="15.75" customHeight="1" thickBot="1">
      <c r="A451" s="597"/>
      <c r="B451" s="531"/>
      <c r="C451" s="545"/>
      <c r="D451" s="548"/>
      <c r="E451" s="548"/>
      <c r="F451" s="548"/>
      <c r="G451" s="548"/>
      <c r="H451" s="521"/>
      <c r="I451" s="533"/>
      <c r="J451" s="548"/>
      <c r="K451" s="146" t="s">
        <v>42</v>
      </c>
      <c r="L451" s="112">
        <f>SUM('Resultado 5'!J63)</f>
        <v>2000</v>
      </c>
      <c r="M451" s="518"/>
    </row>
    <row r="452" spans="1:13" ht="15.75" customHeight="1" thickBot="1">
      <c r="A452" s="597"/>
      <c r="B452" s="531"/>
      <c r="C452" s="545"/>
      <c r="D452" s="548"/>
      <c r="E452" s="548"/>
      <c r="F452" s="548"/>
      <c r="G452" s="548"/>
      <c r="H452" s="521"/>
      <c r="I452" s="533"/>
      <c r="J452" s="548"/>
      <c r="K452" s="146" t="s">
        <v>43</v>
      </c>
      <c r="L452" s="112">
        <f>SUM('Resultado 5'!J64)</f>
        <v>1000</v>
      </c>
      <c r="M452" s="518"/>
    </row>
    <row r="453" spans="1:13" ht="15.75" customHeight="1" thickBot="1">
      <c r="A453" s="597"/>
      <c r="B453" s="531"/>
      <c r="C453" s="545"/>
      <c r="D453" s="548"/>
      <c r="E453" s="548"/>
      <c r="F453" s="548"/>
      <c r="G453" s="548"/>
      <c r="H453" s="521"/>
      <c r="I453" s="533"/>
      <c r="J453" s="548"/>
      <c r="K453" s="146" t="s">
        <v>84</v>
      </c>
      <c r="L453" s="112">
        <f>SUM('Resultado 5'!J65)</f>
        <v>1000</v>
      </c>
      <c r="M453" s="518"/>
    </row>
    <row r="454" spans="1:13" ht="15.75" customHeight="1" thickBot="1">
      <c r="A454" s="597"/>
      <c r="B454" s="531"/>
      <c r="C454" s="545"/>
      <c r="D454" s="548"/>
      <c r="E454" s="548"/>
      <c r="F454" s="548"/>
      <c r="G454" s="548"/>
      <c r="H454" s="521"/>
      <c r="I454" s="533"/>
      <c r="J454" s="548"/>
      <c r="K454" s="146" t="s">
        <v>44</v>
      </c>
      <c r="L454" s="112">
        <f>SUM('Resultado 5'!J66)</f>
        <v>6000</v>
      </c>
      <c r="M454" s="518"/>
    </row>
    <row r="455" spans="1:13" ht="15.75" customHeight="1" thickBot="1">
      <c r="A455" s="597"/>
      <c r="B455" s="531"/>
      <c r="C455" s="545"/>
      <c r="D455" s="548"/>
      <c r="E455" s="548"/>
      <c r="F455" s="548"/>
      <c r="G455" s="548"/>
      <c r="H455" s="521"/>
      <c r="I455" s="533"/>
      <c r="J455" s="548"/>
      <c r="K455" s="146" t="s">
        <v>79</v>
      </c>
      <c r="L455" s="112">
        <f>SUM('Resultado 5'!J67)</f>
        <v>0</v>
      </c>
      <c r="M455" s="518"/>
    </row>
    <row r="456" spans="1:13" ht="15.75" customHeight="1" thickBot="1">
      <c r="A456" s="597"/>
      <c r="B456" s="531"/>
      <c r="C456" s="546"/>
      <c r="D456" s="549"/>
      <c r="E456" s="549"/>
      <c r="F456" s="549"/>
      <c r="G456" s="549"/>
      <c r="H456" s="522"/>
      <c r="I456" s="534"/>
      <c r="J456" s="548"/>
      <c r="K456" s="147" t="s">
        <v>77</v>
      </c>
      <c r="L456" s="188">
        <f>SUM('Resultado 5'!J68)</f>
        <v>0</v>
      </c>
      <c r="M456" s="519"/>
    </row>
    <row r="457" spans="1:13" ht="15.75" customHeight="1" thickBot="1">
      <c r="A457" s="597"/>
      <c r="B457" s="531"/>
      <c r="C457" s="544" t="s">
        <v>250</v>
      </c>
      <c r="D457" s="547"/>
      <c r="E457" s="547"/>
      <c r="F457" s="547"/>
      <c r="G457" s="547" t="s">
        <v>139</v>
      </c>
      <c r="H457" s="520" t="s">
        <v>60</v>
      </c>
      <c r="I457" s="532" t="str">
        <f>+'[1]Resultado 5'!$F$3</f>
        <v>GRAAN, GRAAS (Secretarías de Cultura), INC, INTUR</v>
      </c>
      <c r="J457" s="547" t="s">
        <v>161</v>
      </c>
      <c r="K457" s="145" t="s">
        <v>40</v>
      </c>
      <c r="L457" s="111">
        <f>SUM('Resultado 5'!J70)</f>
        <v>4000</v>
      </c>
      <c r="M457" s="517">
        <f>+SUM(L457:L464)</f>
        <v>24500</v>
      </c>
    </row>
    <row r="458" spans="1:13" ht="15.75" customHeight="1" thickBot="1">
      <c r="A458" s="597"/>
      <c r="B458" s="531"/>
      <c r="C458" s="545"/>
      <c r="D458" s="548"/>
      <c r="E458" s="548"/>
      <c r="F458" s="548"/>
      <c r="G458" s="548"/>
      <c r="H458" s="521"/>
      <c r="I458" s="533"/>
      <c r="J458" s="548"/>
      <c r="K458" s="146" t="s">
        <v>41</v>
      </c>
      <c r="L458" s="112">
        <f>SUM('Resultado 5'!J71)</f>
        <v>3000</v>
      </c>
      <c r="M458" s="518"/>
    </row>
    <row r="459" spans="1:13" ht="15.75" customHeight="1" thickBot="1">
      <c r="A459" s="597"/>
      <c r="B459" s="531"/>
      <c r="C459" s="545"/>
      <c r="D459" s="548"/>
      <c r="E459" s="548"/>
      <c r="F459" s="548"/>
      <c r="G459" s="548"/>
      <c r="H459" s="521"/>
      <c r="I459" s="533"/>
      <c r="J459" s="548"/>
      <c r="K459" s="146" t="s">
        <v>42</v>
      </c>
      <c r="L459" s="112">
        <f>SUM('Resultado 5'!J72)</f>
        <v>3000</v>
      </c>
      <c r="M459" s="518"/>
    </row>
    <row r="460" spans="1:13" ht="15.75" customHeight="1" thickBot="1">
      <c r="A460" s="597"/>
      <c r="B460" s="531"/>
      <c r="C460" s="545"/>
      <c r="D460" s="548"/>
      <c r="E460" s="548"/>
      <c r="F460" s="548"/>
      <c r="G460" s="548"/>
      <c r="H460" s="521"/>
      <c r="I460" s="533"/>
      <c r="J460" s="548"/>
      <c r="K460" s="146" t="s">
        <v>43</v>
      </c>
      <c r="L460" s="112">
        <f>SUM('Resultado 5'!J73)</f>
        <v>1000</v>
      </c>
      <c r="M460" s="518"/>
    </row>
    <row r="461" spans="1:13" ht="15.75" customHeight="1" thickBot="1">
      <c r="A461" s="597"/>
      <c r="B461" s="531"/>
      <c r="C461" s="545"/>
      <c r="D461" s="548"/>
      <c r="E461" s="548"/>
      <c r="F461" s="548"/>
      <c r="G461" s="548"/>
      <c r="H461" s="521"/>
      <c r="I461" s="533"/>
      <c r="J461" s="548"/>
      <c r="K461" s="146" t="s">
        <v>84</v>
      </c>
      <c r="L461" s="112">
        <f>SUM('Resultado 5'!J74)</f>
        <v>1000</v>
      </c>
      <c r="M461" s="518"/>
    </row>
    <row r="462" spans="1:13" ht="15.75" customHeight="1" thickBot="1">
      <c r="A462" s="597"/>
      <c r="B462" s="531"/>
      <c r="C462" s="545"/>
      <c r="D462" s="548"/>
      <c r="E462" s="548"/>
      <c r="F462" s="548"/>
      <c r="G462" s="548"/>
      <c r="H462" s="521"/>
      <c r="I462" s="533"/>
      <c r="J462" s="548"/>
      <c r="K462" s="146" t="s">
        <v>44</v>
      </c>
      <c r="L462" s="112">
        <f>SUM('Resultado 5'!J75)</f>
        <v>5000</v>
      </c>
      <c r="M462" s="518"/>
    </row>
    <row r="463" spans="1:13" ht="15.75" customHeight="1" thickBot="1">
      <c r="A463" s="597"/>
      <c r="B463" s="531"/>
      <c r="C463" s="545"/>
      <c r="D463" s="548"/>
      <c r="E463" s="548"/>
      <c r="F463" s="548"/>
      <c r="G463" s="548"/>
      <c r="H463" s="521"/>
      <c r="I463" s="533"/>
      <c r="J463" s="548"/>
      <c r="K463" s="146" t="s">
        <v>79</v>
      </c>
      <c r="L463" s="112">
        <f>SUM('Resultado 5'!J76)</f>
        <v>7500</v>
      </c>
      <c r="M463" s="518"/>
    </row>
    <row r="464" spans="1:13" ht="15.75" customHeight="1" thickBot="1">
      <c r="A464" s="597"/>
      <c r="B464" s="531"/>
      <c r="C464" s="546"/>
      <c r="D464" s="549"/>
      <c r="E464" s="549"/>
      <c r="F464" s="549"/>
      <c r="G464" s="549"/>
      <c r="H464" s="522"/>
      <c r="I464" s="534"/>
      <c r="J464" s="548"/>
      <c r="K464" s="147" t="s">
        <v>77</v>
      </c>
      <c r="L464" s="188">
        <f>SUM('Resultado 5'!J77)</f>
        <v>0</v>
      </c>
      <c r="M464" s="519"/>
    </row>
    <row r="465" spans="1:13" ht="15.75" customHeight="1" thickBot="1">
      <c r="A465" s="597"/>
      <c r="B465" s="531"/>
      <c r="C465" s="544" t="s">
        <v>251</v>
      </c>
      <c r="D465" s="547"/>
      <c r="E465" s="547"/>
      <c r="F465" s="547"/>
      <c r="G465" s="547" t="s">
        <v>139</v>
      </c>
      <c r="H465" s="520" t="s">
        <v>60</v>
      </c>
      <c r="I465" s="532" t="str">
        <f>+'[1]Resultado 5'!$F$3</f>
        <v>GRAAN, GRAAS (Secretarías de Cultura), INC, INTUR</v>
      </c>
      <c r="J465" s="547" t="s">
        <v>161</v>
      </c>
      <c r="K465" s="145" t="s">
        <v>40</v>
      </c>
      <c r="L465" s="111">
        <f>SUM('Resultado 5'!J79)</f>
        <v>4000</v>
      </c>
      <c r="M465" s="517">
        <f>+SUM(L465:L472)</f>
        <v>25000</v>
      </c>
    </row>
    <row r="466" spans="1:13" ht="15.75" customHeight="1" thickBot="1">
      <c r="A466" s="597"/>
      <c r="B466" s="531"/>
      <c r="C466" s="545"/>
      <c r="D466" s="548"/>
      <c r="E466" s="548"/>
      <c r="F466" s="548"/>
      <c r="G466" s="548"/>
      <c r="H466" s="521"/>
      <c r="I466" s="533"/>
      <c r="J466" s="548"/>
      <c r="K466" s="146" t="s">
        <v>41</v>
      </c>
      <c r="L466" s="112">
        <f>SUM('Resultado 5'!J80)</f>
        <v>10000</v>
      </c>
      <c r="M466" s="518"/>
    </row>
    <row r="467" spans="1:13" ht="15.75" customHeight="1" thickBot="1">
      <c r="A467" s="597"/>
      <c r="B467" s="531"/>
      <c r="C467" s="545"/>
      <c r="D467" s="548"/>
      <c r="E467" s="548"/>
      <c r="F467" s="548"/>
      <c r="G467" s="548"/>
      <c r="H467" s="521"/>
      <c r="I467" s="533"/>
      <c r="J467" s="548"/>
      <c r="K467" s="146" t="s">
        <v>42</v>
      </c>
      <c r="L467" s="112">
        <f>SUM('Resultado 5'!J81)</f>
        <v>2000</v>
      </c>
      <c r="M467" s="518"/>
    </row>
    <row r="468" spans="1:13" ht="15.75" customHeight="1" thickBot="1">
      <c r="A468" s="597"/>
      <c r="B468" s="531"/>
      <c r="C468" s="545"/>
      <c r="D468" s="548"/>
      <c r="E468" s="548"/>
      <c r="F468" s="548"/>
      <c r="G468" s="548"/>
      <c r="H468" s="521"/>
      <c r="I468" s="533"/>
      <c r="J468" s="548"/>
      <c r="K468" s="146" t="s">
        <v>43</v>
      </c>
      <c r="L468" s="112">
        <f>SUM('Resultado 5'!J82)</f>
        <v>1000</v>
      </c>
      <c r="M468" s="518"/>
    </row>
    <row r="469" spans="1:13" ht="15.75" customHeight="1" thickBot="1">
      <c r="A469" s="597"/>
      <c r="B469" s="531"/>
      <c r="C469" s="545"/>
      <c r="D469" s="548"/>
      <c r="E469" s="548"/>
      <c r="F469" s="548"/>
      <c r="G469" s="548"/>
      <c r="H469" s="521"/>
      <c r="I469" s="533"/>
      <c r="J469" s="548"/>
      <c r="K469" s="146" t="s">
        <v>84</v>
      </c>
      <c r="L469" s="112">
        <f>SUM('Resultado 5'!J83)</f>
        <v>0</v>
      </c>
      <c r="M469" s="518"/>
    </row>
    <row r="470" spans="1:13" ht="15.75" customHeight="1" thickBot="1">
      <c r="A470" s="597"/>
      <c r="B470" s="531"/>
      <c r="C470" s="545"/>
      <c r="D470" s="548"/>
      <c r="E470" s="548"/>
      <c r="F470" s="548"/>
      <c r="G470" s="548"/>
      <c r="H470" s="521"/>
      <c r="I470" s="533"/>
      <c r="J470" s="548"/>
      <c r="K470" s="146" t="s">
        <v>44</v>
      </c>
      <c r="L470" s="112">
        <f>SUM('Resultado 5'!J84)</f>
        <v>3000</v>
      </c>
      <c r="M470" s="518"/>
    </row>
    <row r="471" spans="1:13" ht="15.75" customHeight="1" thickBot="1">
      <c r="A471" s="597"/>
      <c r="B471" s="531"/>
      <c r="C471" s="545"/>
      <c r="D471" s="548"/>
      <c r="E471" s="548"/>
      <c r="F471" s="548"/>
      <c r="G471" s="548"/>
      <c r="H471" s="521"/>
      <c r="I471" s="533"/>
      <c r="J471" s="548"/>
      <c r="K471" s="146" t="s">
        <v>79</v>
      </c>
      <c r="L471" s="112">
        <f>SUM('Resultado 5'!J85)</f>
        <v>5000</v>
      </c>
      <c r="M471" s="518"/>
    </row>
    <row r="472" spans="1:13" ht="15.75" customHeight="1" thickBot="1">
      <c r="A472" s="597"/>
      <c r="B472" s="531"/>
      <c r="C472" s="546"/>
      <c r="D472" s="549"/>
      <c r="E472" s="549"/>
      <c r="F472" s="549"/>
      <c r="G472" s="549"/>
      <c r="H472" s="522"/>
      <c r="I472" s="534"/>
      <c r="J472" s="548"/>
      <c r="K472" s="147" t="s">
        <v>77</v>
      </c>
      <c r="L472" s="188">
        <f>SUM('Resultado 5'!J86)</f>
        <v>0</v>
      </c>
      <c r="M472" s="519"/>
    </row>
    <row r="473" spans="1:13" ht="15.75" customHeight="1" thickBot="1">
      <c r="A473" s="597"/>
      <c r="B473" s="531"/>
      <c r="C473" s="544" t="s">
        <v>252</v>
      </c>
      <c r="D473" s="547"/>
      <c r="E473" s="547"/>
      <c r="F473" s="547"/>
      <c r="G473" s="547" t="s">
        <v>139</v>
      </c>
      <c r="H473" s="520" t="s">
        <v>60</v>
      </c>
      <c r="I473" s="532" t="str">
        <f>+'[1]Resultado 5'!$F$3</f>
        <v>GRAAN, GRAAS (Secretarías de Cultura), INC, INTUR</v>
      </c>
      <c r="J473" s="547" t="s">
        <v>161</v>
      </c>
      <c r="K473" s="145" t="s">
        <v>40</v>
      </c>
      <c r="L473" s="111">
        <f>SUM('Resultado 5'!J88)</f>
        <v>4000</v>
      </c>
      <c r="M473" s="517">
        <f>+SUM(L473:L480)</f>
        <v>7000</v>
      </c>
    </row>
    <row r="474" spans="1:13" ht="15.75" customHeight="1" thickBot="1">
      <c r="A474" s="597"/>
      <c r="B474" s="531"/>
      <c r="C474" s="545"/>
      <c r="D474" s="548"/>
      <c r="E474" s="548"/>
      <c r="F474" s="548"/>
      <c r="G474" s="548"/>
      <c r="H474" s="521"/>
      <c r="I474" s="533"/>
      <c r="J474" s="548"/>
      <c r="K474" s="146" t="s">
        <v>41</v>
      </c>
      <c r="L474" s="112">
        <f>SUM('Resultado 5'!J89)</f>
        <v>3000</v>
      </c>
      <c r="M474" s="518"/>
    </row>
    <row r="475" spans="1:13" ht="15.75" customHeight="1" thickBot="1">
      <c r="A475" s="597"/>
      <c r="B475" s="531"/>
      <c r="C475" s="545"/>
      <c r="D475" s="548"/>
      <c r="E475" s="548"/>
      <c r="F475" s="548"/>
      <c r="G475" s="548"/>
      <c r="H475" s="521"/>
      <c r="I475" s="533"/>
      <c r="J475" s="548"/>
      <c r="K475" s="146" t="s">
        <v>42</v>
      </c>
      <c r="L475" s="112">
        <f>SUM('Resultado 5'!J90)</f>
        <v>0</v>
      </c>
      <c r="M475" s="518"/>
    </row>
    <row r="476" spans="1:13" ht="15.75" customHeight="1" thickBot="1">
      <c r="A476" s="597"/>
      <c r="B476" s="531"/>
      <c r="C476" s="545"/>
      <c r="D476" s="548"/>
      <c r="E476" s="548"/>
      <c r="F476" s="548"/>
      <c r="G476" s="548"/>
      <c r="H476" s="521"/>
      <c r="I476" s="533"/>
      <c r="J476" s="548"/>
      <c r="K476" s="146" t="s">
        <v>43</v>
      </c>
      <c r="L476" s="112">
        <f>SUM('Resultado 5'!J91)</f>
        <v>0</v>
      </c>
      <c r="M476" s="518"/>
    </row>
    <row r="477" spans="1:13" ht="15.75" customHeight="1" thickBot="1">
      <c r="A477" s="597"/>
      <c r="B477" s="531"/>
      <c r="C477" s="545"/>
      <c r="D477" s="548"/>
      <c r="E477" s="548"/>
      <c r="F477" s="548"/>
      <c r="G477" s="548"/>
      <c r="H477" s="521"/>
      <c r="I477" s="533"/>
      <c r="J477" s="548"/>
      <c r="K477" s="146" t="s">
        <v>84</v>
      </c>
      <c r="L477" s="112">
        <f>SUM('Resultado 5'!J92)</f>
        <v>0</v>
      </c>
      <c r="M477" s="518"/>
    </row>
    <row r="478" spans="1:13" ht="15.75" customHeight="1" thickBot="1">
      <c r="A478" s="597"/>
      <c r="B478" s="531"/>
      <c r="C478" s="545"/>
      <c r="D478" s="548"/>
      <c r="E478" s="548"/>
      <c r="F478" s="548"/>
      <c r="G478" s="548"/>
      <c r="H478" s="521"/>
      <c r="I478" s="533"/>
      <c r="J478" s="548"/>
      <c r="K478" s="146" t="s">
        <v>44</v>
      </c>
      <c r="L478" s="112">
        <f>SUM('Resultado 5'!J93)</f>
        <v>0</v>
      </c>
      <c r="M478" s="518"/>
    </row>
    <row r="479" spans="1:13" ht="15.75" customHeight="1" thickBot="1">
      <c r="A479" s="597"/>
      <c r="B479" s="531"/>
      <c r="C479" s="545"/>
      <c r="D479" s="548"/>
      <c r="E479" s="548"/>
      <c r="F479" s="548"/>
      <c r="G479" s="548"/>
      <c r="H479" s="521"/>
      <c r="I479" s="533"/>
      <c r="J479" s="548"/>
      <c r="K479" s="146" t="s">
        <v>79</v>
      </c>
      <c r="L479" s="112">
        <f>SUM('Resultado 5'!J94)</f>
        <v>0</v>
      </c>
      <c r="M479" s="518"/>
    </row>
    <row r="480" spans="1:13" ht="15.75" customHeight="1" thickBot="1">
      <c r="A480" s="597"/>
      <c r="B480" s="531"/>
      <c r="C480" s="546"/>
      <c r="D480" s="549"/>
      <c r="E480" s="549"/>
      <c r="F480" s="549"/>
      <c r="G480" s="549"/>
      <c r="H480" s="522"/>
      <c r="I480" s="534"/>
      <c r="J480" s="548"/>
      <c r="K480" s="147" t="s">
        <v>77</v>
      </c>
      <c r="L480" s="188">
        <f>SUM('Resultado 5'!J95)</f>
        <v>0</v>
      </c>
      <c r="M480" s="519"/>
    </row>
    <row r="481" spans="1:13" s="108" customFormat="1" ht="25.5" customHeight="1" thickBot="1">
      <c r="A481" s="589" t="s">
        <v>160</v>
      </c>
      <c r="B481" s="590"/>
      <c r="C481" s="590"/>
      <c r="D481" s="590"/>
      <c r="E481" s="590"/>
      <c r="F481" s="590"/>
      <c r="G481" s="590"/>
      <c r="H481" s="590"/>
      <c r="I481" s="590"/>
      <c r="J481" s="590"/>
      <c r="K481" s="590"/>
      <c r="L481" s="590"/>
      <c r="M481" s="107">
        <f>+SUM(M401:M480)</f>
        <v>414500</v>
      </c>
    </row>
    <row r="482" spans="3:11" s="109" customFormat="1" ht="15.75" thickBot="1">
      <c r="C482" s="186"/>
      <c r="K482" s="101"/>
    </row>
    <row r="483" spans="1:13" s="108" customFormat="1" ht="25.5" customHeight="1" thickBot="1">
      <c r="A483" s="589" t="s">
        <v>290</v>
      </c>
      <c r="B483" s="590"/>
      <c r="C483" s="590"/>
      <c r="D483" s="590"/>
      <c r="E483" s="590"/>
      <c r="F483" s="590"/>
      <c r="G483" s="590"/>
      <c r="H483" s="590"/>
      <c r="I483" s="590"/>
      <c r="J483" s="590"/>
      <c r="K483" s="590"/>
      <c r="L483" s="590"/>
      <c r="M483" s="107">
        <f>+M173+M258+M303+M396+M481</f>
        <v>2320200</v>
      </c>
    </row>
    <row r="484" spans="1:13" ht="15.75" thickBot="1">
      <c r="A484" s="77"/>
      <c r="B484" s="77"/>
      <c r="C484" s="185"/>
      <c r="D484" s="77"/>
      <c r="E484" s="77"/>
      <c r="F484" s="77"/>
      <c r="G484" s="77"/>
      <c r="H484" s="77"/>
      <c r="I484" s="77"/>
      <c r="J484" s="77"/>
      <c r="K484" s="102"/>
      <c r="L484" s="77"/>
      <c r="M484" s="77"/>
    </row>
    <row r="485" spans="1:13" ht="15">
      <c r="A485" s="606" t="s">
        <v>143</v>
      </c>
      <c r="B485" s="558" t="s">
        <v>162</v>
      </c>
      <c r="C485" s="560"/>
      <c r="D485" s="558" t="s">
        <v>146</v>
      </c>
      <c r="E485" s="559"/>
      <c r="F485" s="559"/>
      <c r="G485" s="560"/>
      <c r="H485" s="606" t="s">
        <v>86</v>
      </c>
      <c r="I485" s="612" t="s">
        <v>147</v>
      </c>
      <c r="J485" s="558" t="s">
        <v>148</v>
      </c>
      <c r="K485" s="559"/>
      <c r="L485" s="559"/>
      <c r="M485" s="560"/>
    </row>
    <row r="486" spans="1:13" ht="15.75" thickBot="1">
      <c r="A486" s="607"/>
      <c r="B486" s="609"/>
      <c r="C486" s="610"/>
      <c r="D486" s="561"/>
      <c r="E486" s="562"/>
      <c r="F486" s="562"/>
      <c r="G486" s="563"/>
      <c r="H486" s="607"/>
      <c r="I486" s="613"/>
      <c r="J486" s="561"/>
      <c r="K486" s="562"/>
      <c r="L486" s="562"/>
      <c r="M486" s="563"/>
    </row>
    <row r="487" spans="1:13" ht="39.75" thickBot="1">
      <c r="A487" s="608"/>
      <c r="B487" s="561"/>
      <c r="C487" s="563"/>
      <c r="D487" s="97" t="s">
        <v>149</v>
      </c>
      <c r="E487" s="97" t="s">
        <v>150</v>
      </c>
      <c r="F487" s="97" t="s">
        <v>151</v>
      </c>
      <c r="G487" s="97" t="s">
        <v>152</v>
      </c>
      <c r="H487" s="608"/>
      <c r="I487" s="614"/>
      <c r="J487" s="98" t="s">
        <v>153</v>
      </c>
      <c r="K487" s="564" t="s">
        <v>154</v>
      </c>
      <c r="L487" s="565"/>
      <c r="M487" s="98" t="s">
        <v>155</v>
      </c>
    </row>
    <row r="488" spans="1:13" ht="18" customHeight="1">
      <c r="A488" s="632" t="s">
        <v>163</v>
      </c>
      <c r="B488" s="636" t="s">
        <v>123</v>
      </c>
      <c r="C488" s="636"/>
      <c r="D488" s="301" t="s">
        <v>139</v>
      </c>
      <c r="E488" s="99" t="s">
        <v>139</v>
      </c>
      <c r="F488" s="99" t="s">
        <v>139</v>
      </c>
      <c r="G488" s="99" t="s">
        <v>139</v>
      </c>
      <c r="H488" s="532" t="s">
        <v>60</v>
      </c>
      <c r="I488" s="532" t="s">
        <v>263</v>
      </c>
      <c r="J488" s="532" t="s">
        <v>161</v>
      </c>
      <c r="K488" s="615">
        <f>+'Unidad de Coordinacion'!F12</f>
        <v>100340</v>
      </c>
      <c r="L488" s="615"/>
      <c r="M488" s="616">
        <f>SUM(K488:L494)</f>
        <v>342512.08689408103</v>
      </c>
    </row>
    <row r="489" spans="1:13" ht="18" customHeight="1">
      <c r="A489" s="633"/>
      <c r="B489" s="631" t="s">
        <v>113</v>
      </c>
      <c r="C489" s="631"/>
      <c r="D489" s="100" t="s">
        <v>139</v>
      </c>
      <c r="E489" s="100" t="s">
        <v>139</v>
      </c>
      <c r="F489" s="100" t="s">
        <v>139</v>
      </c>
      <c r="G489" s="100" t="s">
        <v>139</v>
      </c>
      <c r="H489" s="533"/>
      <c r="I489" s="533"/>
      <c r="J489" s="533"/>
      <c r="K489" s="621">
        <f>+'Unidad de Coordinacion'!F21</f>
        <v>21600</v>
      </c>
      <c r="L489" s="621"/>
      <c r="M489" s="617"/>
    </row>
    <row r="490" spans="1:13" ht="18" customHeight="1">
      <c r="A490" s="633"/>
      <c r="B490" s="637" t="s">
        <v>109</v>
      </c>
      <c r="C490" s="637"/>
      <c r="D490" s="100" t="s">
        <v>139</v>
      </c>
      <c r="E490" s="100" t="s">
        <v>139</v>
      </c>
      <c r="F490" s="100" t="s">
        <v>139</v>
      </c>
      <c r="G490" s="100" t="s">
        <v>139</v>
      </c>
      <c r="H490" s="533"/>
      <c r="I490" s="533"/>
      <c r="J490" s="533"/>
      <c r="K490" s="621">
        <f>+'Unidad de Coordinacion'!F30</f>
        <v>15240</v>
      </c>
      <c r="L490" s="621"/>
      <c r="M490" s="617"/>
    </row>
    <row r="491" spans="1:13" ht="18" customHeight="1">
      <c r="A491" s="633"/>
      <c r="B491" s="631" t="s">
        <v>101</v>
      </c>
      <c r="C491" s="631"/>
      <c r="D491" s="302" t="s">
        <v>139</v>
      </c>
      <c r="E491" s="100" t="s">
        <v>139</v>
      </c>
      <c r="F491" s="100" t="s">
        <v>139</v>
      </c>
      <c r="G491" s="100"/>
      <c r="H491" s="533"/>
      <c r="I491" s="533"/>
      <c r="J491" s="533"/>
      <c r="K491" s="621">
        <f>+'Unidad de Coordinacion'!F37</f>
        <v>54600</v>
      </c>
      <c r="L491" s="621"/>
      <c r="M491" s="617"/>
    </row>
    <row r="492" spans="1:13" ht="18" customHeight="1">
      <c r="A492" s="633"/>
      <c r="B492" s="631" t="s">
        <v>94</v>
      </c>
      <c r="C492" s="631"/>
      <c r="D492" s="100" t="s">
        <v>139</v>
      </c>
      <c r="E492" s="100" t="s">
        <v>139</v>
      </c>
      <c r="F492" s="100" t="s">
        <v>139</v>
      </c>
      <c r="G492" s="100" t="s">
        <v>139</v>
      </c>
      <c r="H492" s="533" t="s">
        <v>58</v>
      </c>
      <c r="I492" s="533" t="s">
        <v>263</v>
      </c>
      <c r="J492" s="533"/>
      <c r="K492" s="620">
        <f>+'Unidad de Coordinacion'!F41</f>
        <v>58052.9591682243</v>
      </c>
      <c r="L492" s="620"/>
      <c r="M492" s="617"/>
    </row>
    <row r="493" spans="1:13" ht="18" customHeight="1">
      <c r="A493" s="634"/>
      <c r="B493" s="631" t="s">
        <v>164</v>
      </c>
      <c r="C493" s="631"/>
      <c r="D493" s="100"/>
      <c r="E493" s="100"/>
      <c r="F493" s="100" t="s">
        <v>139</v>
      </c>
      <c r="G493" s="100" t="s">
        <v>139</v>
      </c>
      <c r="H493" s="582"/>
      <c r="I493" s="582"/>
      <c r="J493" s="582"/>
      <c r="K493" s="621">
        <f>+'Unidad de Coordinacion'!F16</f>
        <v>39719.6261682243</v>
      </c>
      <c r="L493" s="621"/>
      <c r="M493" s="618"/>
    </row>
    <row r="494" spans="1:13" ht="36.75" customHeight="1" thickBot="1">
      <c r="A494" s="635"/>
      <c r="B494" s="638" t="s">
        <v>165</v>
      </c>
      <c r="C494" s="638"/>
      <c r="D494" s="110" t="s">
        <v>139</v>
      </c>
      <c r="E494" s="110" t="s">
        <v>139</v>
      </c>
      <c r="F494" s="110" t="s">
        <v>139</v>
      </c>
      <c r="G494" s="110" t="s">
        <v>139</v>
      </c>
      <c r="H494" s="534"/>
      <c r="I494" s="534"/>
      <c r="J494" s="534"/>
      <c r="K494" s="622">
        <f>+'Unidad de Coordinacion'!F45</f>
        <v>52959.5015576324</v>
      </c>
      <c r="L494" s="622"/>
      <c r="M494" s="619"/>
    </row>
    <row r="495" spans="1:13" ht="24.75" customHeight="1">
      <c r="A495" s="625" t="s">
        <v>166</v>
      </c>
      <c r="B495" s="626"/>
      <c r="C495" s="626"/>
      <c r="D495" s="626"/>
      <c r="E495" s="626"/>
      <c r="F495" s="626"/>
      <c r="G495" s="626"/>
      <c r="H495" s="626"/>
      <c r="I495" s="626"/>
      <c r="J495" s="626"/>
      <c r="K495" s="626"/>
      <c r="L495" s="626"/>
      <c r="M495" s="113">
        <f>M488</f>
        <v>342512.08689408103</v>
      </c>
    </row>
    <row r="496" spans="1:13" ht="24.75" customHeight="1">
      <c r="A496" s="623" t="s">
        <v>167</v>
      </c>
      <c r="B496" s="624"/>
      <c r="C496" s="624"/>
      <c r="D496" s="624"/>
      <c r="E496" s="624"/>
      <c r="F496" s="624"/>
      <c r="G496" s="624"/>
      <c r="H496" s="624"/>
      <c r="I496" s="624"/>
      <c r="J496" s="624"/>
      <c r="K496" s="624"/>
      <c r="L496" s="624"/>
      <c r="M496" s="114">
        <f>M483+M495</f>
        <v>2662712.086894081</v>
      </c>
    </row>
    <row r="497" spans="1:13" ht="24.75" customHeight="1">
      <c r="A497" s="623" t="s">
        <v>168</v>
      </c>
      <c r="B497" s="624"/>
      <c r="C497" s="624"/>
      <c r="D497" s="624"/>
      <c r="E497" s="624"/>
      <c r="F497" s="624"/>
      <c r="G497" s="624"/>
      <c r="H497" s="624"/>
      <c r="I497" s="624"/>
      <c r="J497" s="624"/>
      <c r="K497" s="629">
        <v>0.07</v>
      </c>
      <c r="L497" s="630"/>
      <c r="M497" s="114">
        <f>+K497*M496</f>
        <v>186389.8460825857</v>
      </c>
    </row>
    <row r="498" spans="1:13" ht="24.75" customHeight="1" thickBot="1">
      <c r="A498" s="627" t="s">
        <v>169</v>
      </c>
      <c r="B498" s="628"/>
      <c r="C498" s="628"/>
      <c r="D498" s="628"/>
      <c r="E498" s="628"/>
      <c r="F498" s="628"/>
      <c r="G498" s="628"/>
      <c r="H498" s="628"/>
      <c r="I498" s="628"/>
      <c r="J498" s="628"/>
      <c r="K498" s="628"/>
      <c r="L498" s="628"/>
      <c r="M498" s="115">
        <f>SUM(M496:M497)</f>
        <v>2849101.932976667</v>
      </c>
    </row>
    <row r="499" spans="1:13" ht="15">
      <c r="A499" s="77"/>
      <c r="B499" s="77"/>
      <c r="C499" s="185"/>
      <c r="D499" s="77"/>
      <c r="E499" s="77"/>
      <c r="F499" s="77"/>
      <c r="G499" s="77"/>
      <c r="H499" s="77"/>
      <c r="I499" s="77"/>
      <c r="J499" s="77"/>
      <c r="K499" s="102"/>
      <c r="L499" s="77"/>
      <c r="M499" s="77"/>
    </row>
    <row r="500" spans="1:13" ht="15">
      <c r="A500" s="77"/>
      <c r="B500" s="77"/>
      <c r="C500" s="185"/>
      <c r="D500" s="77"/>
      <c r="E500" s="77"/>
      <c r="F500" s="77"/>
      <c r="G500" s="77"/>
      <c r="H500" s="77"/>
      <c r="I500" s="77"/>
      <c r="J500" s="77"/>
      <c r="K500" s="102"/>
      <c r="L500" s="77"/>
      <c r="M500" s="77"/>
    </row>
    <row r="501" spans="1:13" ht="15">
      <c r="A501" s="77" t="s">
        <v>292</v>
      </c>
      <c r="B501" s="303"/>
      <c r="C501" s="185" t="s">
        <v>293</v>
      </c>
      <c r="D501" s="77"/>
      <c r="E501" s="77"/>
      <c r="F501" s="77"/>
      <c r="G501" s="77"/>
      <c r="H501" s="77"/>
      <c r="I501" s="77"/>
      <c r="J501" s="77"/>
      <c r="K501" s="102"/>
      <c r="L501" s="77"/>
      <c r="M501" s="77"/>
    </row>
    <row r="502" spans="1:13" ht="15">
      <c r="A502" s="77"/>
      <c r="B502" s="77"/>
      <c r="C502" s="185"/>
      <c r="D502" s="77"/>
      <c r="E502" s="77"/>
      <c r="F502" s="77"/>
      <c r="G502" s="77"/>
      <c r="H502" s="77"/>
      <c r="I502" s="77"/>
      <c r="J502" s="77"/>
      <c r="K502" s="102"/>
      <c r="L502" s="77"/>
      <c r="M502" s="77"/>
    </row>
    <row r="503" spans="1:13" ht="15">
      <c r="A503" s="77"/>
      <c r="B503" s="299"/>
      <c r="C503" s="185" t="s">
        <v>294</v>
      </c>
      <c r="D503" s="77"/>
      <c r="E503" s="77"/>
      <c r="F503" s="77"/>
      <c r="G503" s="77"/>
      <c r="H503" s="77"/>
      <c r="I503" s="77"/>
      <c r="J503" s="77"/>
      <c r="K503" s="102"/>
      <c r="L503" s="211"/>
      <c r="M503" s="77"/>
    </row>
    <row r="504" spans="1:13" ht="15">
      <c r="A504" s="77"/>
      <c r="B504" s="77"/>
      <c r="C504" s="185"/>
      <c r="D504" s="77"/>
      <c r="E504" s="77"/>
      <c r="F504" s="77"/>
      <c r="G504" s="77"/>
      <c r="H504" s="77"/>
      <c r="I504" s="77"/>
      <c r="J504" s="77"/>
      <c r="K504" s="102"/>
      <c r="L504" s="211"/>
      <c r="M504" s="77"/>
    </row>
    <row r="505" spans="1:13" ht="15">
      <c r="A505" s="77"/>
      <c r="B505" s="300"/>
      <c r="C505" s="185" t="s">
        <v>295</v>
      </c>
      <c r="D505" s="77"/>
      <c r="E505" s="77"/>
      <c r="F505" s="77"/>
      <c r="G505" s="77"/>
      <c r="H505" s="77"/>
      <c r="I505" s="77"/>
      <c r="J505" s="77"/>
      <c r="K505" s="102"/>
      <c r="L505" s="211"/>
      <c r="M505" s="77"/>
    </row>
    <row r="506" spans="1:13" ht="15">
      <c r="A506" s="77"/>
      <c r="B506" s="77"/>
      <c r="C506" s="185"/>
      <c r="D506" s="77"/>
      <c r="E506" s="77"/>
      <c r="F506" s="77"/>
      <c r="G506" s="77"/>
      <c r="H506" s="77"/>
      <c r="I506" s="77"/>
      <c r="J506" s="77"/>
      <c r="K506" s="102"/>
      <c r="L506" s="77"/>
      <c r="M506" s="77"/>
    </row>
    <row r="507" spans="1:13" ht="15">
      <c r="A507" s="77"/>
      <c r="B507" s="77"/>
      <c r="C507" s="185"/>
      <c r="D507" s="77"/>
      <c r="E507" s="77"/>
      <c r="F507" s="77"/>
      <c r="G507" s="77"/>
      <c r="H507" s="77"/>
      <c r="I507" s="77"/>
      <c r="J507" s="77"/>
      <c r="K507" s="102"/>
      <c r="L507" s="77"/>
      <c r="M507" s="77"/>
    </row>
    <row r="508" spans="1:13" ht="15">
      <c r="A508" s="77"/>
      <c r="B508" s="77"/>
      <c r="C508" s="185"/>
      <c r="D508" s="77"/>
      <c r="E508" s="77"/>
      <c r="F508" s="77"/>
      <c r="G508" s="77"/>
      <c r="H508" s="77"/>
      <c r="I508" s="77"/>
      <c r="J508" s="77"/>
      <c r="K508" s="102"/>
      <c r="L508" s="77"/>
      <c r="M508" s="77"/>
    </row>
    <row r="509" spans="1:13" ht="15">
      <c r="A509" s="77"/>
      <c r="B509" s="77"/>
      <c r="C509" s="185"/>
      <c r="D509" s="77"/>
      <c r="E509" s="77"/>
      <c r="F509" s="77"/>
      <c r="G509" s="77"/>
      <c r="H509" s="77"/>
      <c r="I509" s="77"/>
      <c r="J509" s="77"/>
      <c r="K509" s="102"/>
      <c r="L509" s="77"/>
      <c r="M509" s="77"/>
    </row>
    <row r="510" spans="1:13" ht="15">
      <c r="A510" s="77"/>
      <c r="B510" s="77"/>
      <c r="C510" s="185"/>
      <c r="D510" s="77"/>
      <c r="E510" s="77"/>
      <c r="F510" s="77"/>
      <c r="G510" s="77"/>
      <c r="H510" s="77"/>
      <c r="I510" s="77"/>
      <c r="J510" s="77"/>
      <c r="K510" s="102"/>
      <c r="L510" s="77"/>
      <c r="M510" s="77"/>
    </row>
    <row r="511" spans="1:13" ht="15">
      <c r="A511" s="77"/>
      <c r="B511" s="77"/>
      <c r="C511" s="185"/>
      <c r="D511" s="77"/>
      <c r="E511" s="77"/>
      <c r="F511" s="77"/>
      <c r="G511" s="77"/>
      <c r="H511" s="77"/>
      <c r="I511" s="77"/>
      <c r="J511" s="77"/>
      <c r="K511" s="102"/>
      <c r="L511" s="77"/>
      <c r="M511" s="77"/>
    </row>
    <row r="512" spans="1:13" ht="15">
      <c r="A512" s="77"/>
      <c r="B512" s="77"/>
      <c r="C512" s="185"/>
      <c r="D512" s="77"/>
      <c r="E512" s="77"/>
      <c r="F512" s="77"/>
      <c r="G512" s="77"/>
      <c r="H512" s="77"/>
      <c r="I512" s="77"/>
      <c r="J512" s="77"/>
      <c r="K512" s="102"/>
      <c r="L512" s="77"/>
      <c r="M512" s="77"/>
    </row>
    <row r="513" spans="1:13" ht="15">
      <c r="A513" s="77"/>
      <c r="B513" s="77"/>
      <c r="C513" s="185"/>
      <c r="D513" s="77"/>
      <c r="E513" s="77"/>
      <c r="F513" s="77"/>
      <c r="G513" s="77"/>
      <c r="H513" s="77"/>
      <c r="I513" s="77"/>
      <c r="J513" s="77"/>
      <c r="K513" s="102"/>
      <c r="L513" s="77"/>
      <c r="M513" s="77"/>
    </row>
    <row r="514" spans="1:13" ht="15">
      <c r="A514" s="77"/>
      <c r="B514" s="77"/>
      <c r="C514" s="185"/>
      <c r="D514" s="77"/>
      <c r="E514" s="77"/>
      <c r="F514" s="77"/>
      <c r="G514" s="77"/>
      <c r="H514" s="77"/>
      <c r="I514" s="77"/>
      <c r="J514" s="77"/>
      <c r="K514" s="102"/>
      <c r="L514" s="77"/>
      <c r="M514" s="77"/>
    </row>
    <row r="515" spans="1:13" ht="15">
      <c r="A515" s="77"/>
      <c r="B515" s="77"/>
      <c r="C515" s="185"/>
      <c r="D515" s="77"/>
      <c r="E515" s="77"/>
      <c r="F515" s="77"/>
      <c r="G515" s="77"/>
      <c r="H515" s="77"/>
      <c r="I515" s="77"/>
      <c r="J515" s="77"/>
      <c r="K515" s="102"/>
      <c r="L515" s="77"/>
      <c r="M515" s="77"/>
    </row>
    <row r="516" spans="1:13" ht="15">
      <c r="A516" s="77"/>
      <c r="B516" s="77"/>
      <c r="C516" s="185"/>
      <c r="D516" s="77"/>
      <c r="E516" s="77"/>
      <c r="F516" s="77"/>
      <c r="G516" s="77"/>
      <c r="H516" s="77"/>
      <c r="I516" s="77"/>
      <c r="J516" s="77"/>
      <c r="K516" s="102"/>
      <c r="L516" s="77"/>
      <c r="M516" s="77"/>
    </row>
    <row r="517" spans="1:13" ht="15">
      <c r="A517" s="77"/>
      <c r="B517" s="77"/>
      <c r="C517" s="185"/>
      <c r="D517" s="77"/>
      <c r="E517" s="77"/>
      <c r="F517" s="77"/>
      <c r="G517" s="77"/>
      <c r="H517" s="77"/>
      <c r="I517" s="77"/>
      <c r="J517" s="77"/>
      <c r="K517" s="102"/>
      <c r="L517" s="77"/>
      <c r="M517" s="77"/>
    </row>
    <row r="518" spans="1:13" ht="15">
      <c r="A518" s="77"/>
      <c r="B518" s="77"/>
      <c r="C518" s="185"/>
      <c r="D518" s="77"/>
      <c r="E518" s="77"/>
      <c r="F518" s="77"/>
      <c r="G518" s="77"/>
      <c r="H518" s="77"/>
      <c r="I518" s="77"/>
      <c r="J518" s="77"/>
      <c r="K518" s="102"/>
      <c r="L518" s="77"/>
      <c r="M518" s="77"/>
    </row>
    <row r="519" spans="1:13" ht="15">
      <c r="A519" s="77"/>
      <c r="B519" s="77"/>
      <c r="C519" s="185"/>
      <c r="D519" s="77"/>
      <c r="E519" s="77"/>
      <c r="F519" s="77"/>
      <c r="G519" s="77"/>
      <c r="H519" s="77"/>
      <c r="I519" s="77"/>
      <c r="J519" s="77"/>
      <c r="K519" s="102"/>
      <c r="L519" s="77"/>
      <c r="M519" s="77"/>
    </row>
    <row r="520" spans="1:13" ht="15">
      <c r="A520" s="77"/>
      <c r="B520" s="77"/>
      <c r="C520" s="185"/>
      <c r="D520" s="77"/>
      <c r="E520" s="77"/>
      <c r="F520" s="77"/>
      <c r="G520" s="77"/>
      <c r="H520" s="77"/>
      <c r="I520" s="77"/>
      <c r="J520" s="77"/>
      <c r="K520" s="102"/>
      <c r="L520" s="77"/>
      <c r="M520" s="77"/>
    </row>
    <row r="521" spans="1:13" ht="15">
      <c r="A521" s="77"/>
      <c r="B521" s="77"/>
      <c r="C521" s="185"/>
      <c r="D521" s="77"/>
      <c r="E521" s="77"/>
      <c r="F521" s="77"/>
      <c r="G521" s="77"/>
      <c r="H521" s="77"/>
      <c r="I521" s="77"/>
      <c r="J521" s="77"/>
      <c r="K521" s="102"/>
      <c r="L521" s="77"/>
      <c r="M521" s="77"/>
    </row>
    <row r="522" spans="1:13" ht="15">
      <c r="A522" s="77"/>
      <c r="B522" s="77"/>
      <c r="C522" s="185"/>
      <c r="D522" s="77"/>
      <c r="E522" s="77"/>
      <c r="F522" s="77"/>
      <c r="G522" s="77"/>
      <c r="H522" s="77"/>
      <c r="I522" s="77"/>
      <c r="J522" s="77"/>
      <c r="K522" s="102"/>
      <c r="L522" s="77"/>
      <c r="M522" s="77"/>
    </row>
    <row r="523" spans="1:13" ht="15">
      <c r="A523" s="77"/>
      <c r="B523" s="77"/>
      <c r="C523" s="185"/>
      <c r="D523" s="77"/>
      <c r="E523" s="77"/>
      <c r="F523" s="77"/>
      <c r="G523" s="77"/>
      <c r="H523" s="77"/>
      <c r="I523" s="77"/>
      <c r="J523" s="77"/>
      <c r="K523" s="102"/>
      <c r="L523" s="77"/>
      <c r="M523" s="77"/>
    </row>
    <row r="524" spans="1:13" ht="15">
      <c r="A524" s="77"/>
      <c r="B524" s="77"/>
      <c r="C524" s="185"/>
      <c r="D524" s="77"/>
      <c r="E524" s="77"/>
      <c r="F524" s="77"/>
      <c r="G524" s="77"/>
      <c r="H524" s="77"/>
      <c r="I524" s="77"/>
      <c r="J524" s="77"/>
      <c r="K524" s="102"/>
      <c r="L524" s="77"/>
      <c r="M524" s="77"/>
    </row>
    <row r="525" spans="1:13" ht="15">
      <c r="A525" s="77"/>
      <c r="B525" s="77"/>
      <c r="C525" s="185"/>
      <c r="D525" s="77"/>
      <c r="E525" s="77"/>
      <c r="F525" s="77"/>
      <c r="G525" s="77"/>
      <c r="H525" s="77"/>
      <c r="I525" s="77"/>
      <c r="J525" s="77"/>
      <c r="K525" s="102"/>
      <c r="L525" s="77"/>
      <c r="M525" s="77"/>
    </row>
    <row r="526" spans="1:13" ht="15">
      <c r="A526" s="77"/>
      <c r="B526" s="77"/>
      <c r="C526" s="185"/>
      <c r="D526" s="77"/>
      <c r="E526" s="77"/>
      <c r="F526" s="77"/>
      <c r="G526" s="77"/>
      <c r="H526" s="77"/>
      <c r="I526" s="77"/>
      <c r="J526" s="77"/>
      <c r="K526" s="102"/>
      <c r="L526" s="77"/>
      <c r="M526" s="77"/>
    </row>
    <row r="527" spans="1:13" ht="15">
      <c r="A527" s="77"/>
      <c r="B527" s="77"/>
      <c r="C527" s="185"/>
      <c r="D527" s="77"/>
      <c r="E527" s="77"/>
      <c r="F527" s="77"/>
      <c r="G527" s="77"/>
      <c r="H527" s="77"/>
      <c r="I527" s="77"/>
      <c r="J527" s="77"/>
      <c r="K527" s="102"/>
      <c r="L527" s="77"/>
      <c r="M527" s="77"/>
    </row>
    <row r="528" spans="1:13" ht="15">
      <c r="A528" s="77"/>
      <c r="B528" s="77"/>
      <c r="C528" s="185"/>
      <c r="D528" s="77"/>
      <c r="E528" s="77"/>
      <c r="F528" s="77"/>
      <c r="G528" s="77"/>
      <c r="H528" s="77"/>
      <c r="I528" s="77"/>
      <c r="J528" s="77"/>
      <c r="K528" s="102"/>
      <c r="L528" s="77"/>
      <c r="M528" s="77"/>
    </row>
    <row r="529" spans="1:13" ht="15">
      <c r="A529" s="77"/>
      <c r="B529" s="77"/>
      <c r="C529" s="185"/>
      <c r="D529" s="77"/>
      <c r="E529" s="77"/>
      <c r="F529" s="77"/>
      <c r="G529" s="77"/>
      <c r="H529" s="77"/>
      <c r="I529" s="77"/>
      <c r="J529" s="77"/>
      <c r="K529" s="102"/>
      <c r="L529" s="77"/>
      <c r="M529" s="77"/>
    </row>
    <row r="530" spans="1:13" ht="15">
      <c r="A530" s="77"/>
      <c r="B530" s="77"/>
      <c r="C530" s="185"/>
      <c r="D530" s="77"/>
      <c r="E530" s="77"/>
      <c r="F530" s="77"/>
      <c r="G530" s="77"/>
      <c r="H530" s="77"/>
      <c r="I530" s="77"/>
      <c r="J530" s="77"/>
      <c r="K530" s="102"/>
      <c r="L530" s="77"/>
      <c r="M530" s="77"/>
    </row>
    <row r="531" spans="1:13" ht="15">
      <c r="A531" s="77"/>
      <c r="B531" s="77"/>
      <c r="C531" s="185"/>
      <c r="D531" s="77"/>
      <c r="E531" s="77"/>
      <c r="F531" s="77"/>
      <c r="G531" s="77"/>
      <c r="H531" s="77"/>
      <c r="I531" s="77"/>
      <c r="J531" s="77"/>
      <c r="K531" s="102"/>
      <c r="L531" s="77"/>
      <c r="M531" s="77"/>
    </row>
    <row r="532" spans="1:13" ht="15">
      <c r="A532" s="77"/>
      <c r="B532" s="77"/>
      <c r="C532" s="185"/>
      <c r="D532" s="77"/>
      <c r="E532" s="77"/>
      <c r="F532" s="77"/>
      <c r="G532" s="77"/>
      <c r="H532" s="77"/>
      <c r="I532" s="77"/>
      <c r="J532" s="77"/>
      <c r="K532" s="102"/>
      <c r="L532" s="77"/>
      <c r="M532" s="77"/>
    </row>
    <row r="533" spans="1:13" ht="15">
      <c r="A533" s="77"/>
      <c r="B533" s="77"/>
      <c r="C533" s="185"/>
      <c r="D533" s="77"/>
      <c r="E533" s="77"/>
      <c r="F533" s="77"/>
      <c r="G533" s="77"/>
      <c r="H533" s="77"/>
      <c r="I533" s="77"/>
      <c r="J533" s="77"/>
      <c r="K533" s="102"/>
      <c r="L533" s="77"/>
      <c r="M533" s="77"/>
    </row>
    <row r="534" spans="1:13" ht="15">
      <c r="A534" s="77"/>
      <c r="B534" s="77"/>
      <c r="C534" s="185"/>
      <c r="D534" s="77"/>
      <c r="E534" s="77"/>
      <c r="F534" s="77"/>
      <c r="G534" s="77"/>
      <c r="H534" s="77"/>
      <c r="I534" s="77"/>
      <c r="J534" s="77"/>
      <c r="K534" s="102"/>
      <c r="L534" s="77"/>
      <c r="M534" s="77"/>
    </row>
    <row r="535" spans="1:13" ht="15">
      <c r="A535" s="77"/>
      <c r="B535" s="77"/>
      <c r="C535" s="185"/>
      <c r="D535" s="77"/>
      <c r="E535" s="77"/>
      <c r="F535" s="77"/>
      <c r="G535" s="77"/>
      <c r="H535" s="77"/>
      <c r="I535" s="77"/>
      <c r="J535" s="77"/>
      <c r="K535" s="102"/>
      <c r="L535" s="77"/>
      <c r="M535" s="77"/>
    </row>
    <row r="536" spans="1:13" ht="15">
      <c r="A536" s="77"/>
      <c r="B536" s="77"/>
      <c r="C536" s="185"/>
      <c r="D536" s="77"/>
      <c r="E536" s="77"/>
      <c r="F536" s="77"/>
      <c r="G536" s="77"/>
      <c r="H536" s="77"/>
      <c r="I536" s="77"/>
      <c r="J536" s="77"/>
      <c r="K536" s="102"/>
      <c r="L536" s="77"/>
      <c r="M536" s="77"/>
    </row>
    <row r="537" spans="1:13" ht="15">
      <c r="A537" s="77"/>
      <c r="B537" s="77"/>
      <c r="C537" s="185"/>
      <c r="D537" s="77"/>
      <c r="E537" s="77"/>
      <c r="F537" s="77"/>
      <c r="G537" s="77"/>
      <c r="H537" s="77"/>
      <c r="I537" s="77"/>
      <c r="J537" s="77"/>
      <c r="K537" s="102"/>
      <c r="L537" s="77"/>
      <c r="M537" s="77"/>
    </row>
    <row r="538" spans="1:13" ht="15">
      <c r="A538" s="77"/>
      <c r="B538" s="77"/>
      <c r="C538" s="185"/>
      <c r="D538" s="77"/>
      <c r="E538" s="77"/>
      <c r="F538" s="77"/>
      <c r="G538" s="77"/>
      <c r="H538" s="77"/>
      <c r="I538" s="77"/>
      <c r="J538" s="77"/>
      <c r="K538" s="102"/>
      <c r="L538" s="77"/>
      <c r="M538" s="77"/>
    </row>
    <row r="539" spans="1:13" ht="15">
      <c r="A539" s="77"/>
      <c r="B539" s="77"/>
      <c r="C539" s="185"/>
      <c r="D539" s="77"/>
      <c r="E539" s="77"/>
      <c r="F539" s="77"/>
      <c r="G539" s="77"/>
      <c r="H539" s="77"/>
      <c r="I539" s="77"/>
      <c r="J539" s="77"/>
      <c r="K539" s="102"/>
      <c r="L539" s="77"/>
      <c r="M539" s="77"/>
    </row>
    <row r="540" spans="1:13" ht="15">
      <c r="A540" s="77"/>
      <c r="B540" s="77"/>
      <c r="C540" s="185"/>
      <c r="D540" s="77"/>
      <c r="E540" s="77"/>
      <c r="F540" s="77"/>
      <c r="G540" s="77"/>
      <c r="H540" s="77"/>
      <c r="I540" s="77"/>
      <c r="J540" s="77"/>
      <c r="K540" s="102"/>
      <c r="L540" s="77"/>
      <c r="M540" s="77"/>
    </row>
    <row r="541" spans="1:13" ht="15">
      <c r="A541" s="77"/>
      <c r="B541" s="77"/>
      <c r="C541" s="185"/>
      <c r="D541" s="77"/>
      <c r="E541" s="77"/>
      <c r="F541" s="77"/>
      <c r="G541" s="77"/>
      <c r="H541" s="77"/>
      <c r="I541" s="77"/>
      <c r="J541" s="77"/>
      <c r="K541" s="102"/>
      <c r="L541" s="77"/>
      <c r="M541" s="77"/>
    </row>
    <row r="542" spans="1:13" ht="15">
      <c r="A542" s="77"/>
      <c r="B542" s="77"/>
      <c r="C542" s="185"/>
      <c r="D542" s="77"/>
      <c r="E542" s="77"/>
      <c r="F542" s="77"/>
      <c r="G542" s="77"/>
      <c r="H542" s="77"/>
      <c r="I542" s="77"/>
      <c r="J542" s="77"/>
      <c r="K542" s="102"/>
      <c r="L542" s="77"/>
      <c r="M542" s="77"/>
    </row>
    <row r="543" spans="1:13" ht="15">
      <c r="A543" s="77"/>
      <c r="B543" s="77"/>
      <c r="C543" s="185"/>
      <c r="D543" s="77"/>
      <c r="E543" s="77"/>
      <c r="F543" s="77"/>
      <c r="G543" s="77"/>
      <c r="H543" s="77"/>
      <c r="I543" s="77"/>
      <c r="J543" s="77"/>
      <c r="K543" s="102"/>
      <c r="L543" s="77"/>
      <c r="M543" s="77"/>
    </row>
    <row r="544" spans="1:13" ht="15">
      <c r="A544" s="77"/>
      <c r="B544" s="77"/>
      <c r="C544" s="185"/>
      <c r="D544" s="77"/>
      <c r="E544" s="77"/>
      <c r="F544" s="77"/>
      <c r="G544" s="77"/>
      <c r="H544" s="77"/>
      <c r="I544" s="77"/>
      <c r="J544" s="77"/>
      <c r="K544" s="102"/>
      <c r="L544" s="77"/>
      <c r="M544" s="77"/>
    </row>
    <row r="545" spans="1:13" ht="15">
      <c r="A545" s="77"/>
      <c r="B545" s="77"/>
      <c r="C545" s="185"/>
      <c r="D545" s="77"/>
      <c r="E545" s="77"/>
      <c r="F545" s="77"/>
      <c r="G545" s="77"/>
      <c r="H545" s="77"/>
      <c r="I545" s="77"/>
      <c r="J545" s="77"/>
      <c r="K545" s="102"/>
      <c r="L545" s="77"/>
      <c r="M545" s="77"/>
    </row>
    <row r="546" spans="1:13" ht="15">
      <c r="A546" s="77"/>
      <c r="B546" s="77"/>
      <c r="C546" s="185"/>
      <c r="D546" s="77"/>
      <c r="E546" s="77"/>
      <c r="F546" s="77"/>
      <c r="G546" s="77"/>
      <c r="H546" s="77"/>
      <c r="I546" s="77"/>
      <c r="J546" s="77"/>
      <c r="K546" s="102"/>
      <c r="L546" s="77"/>
      <c r="M546" s="77"/>
    </row>
    <row r="547" spans="1:13" ht="15">
      <c r="A547" s="77"/>
      <c r="B547" s="77"/>
      <c r="C547" s="185"/>
      <c r="D547" s="77"/>
      <c r="E547" s="77"/>
      <c r="F547" s="77"/>
      <c r="G547" s="77"/>
      <c r="H547" s="77"/>
      <c r="I547" s="77"/>
      <c r="J547" s="77"/>
      <c r="K547" s="102"/>
      <c r="L547" s="77"/>
      <c r="M547" s="77"/>
    </row>
    <row r="548" spans="1:13" ht="15">
      <c r="A548" s="77"/>
      <c r="B548" s="77"/>
      <c r="C548" s="185"/>
      <c r="D548" s="77"/>
      <c r="E548" s="77"/>
      <c r="F548" s="77"/>
      <c r="G548" s="77"/>
      <c r="H548" s="77"/>
      <c r="I548" s="77"/>
      <c r="J548" s="77"/>
      <c r="K548" s="102"/>
      <c r="L548" s="77"/>
      <c r="M548" s="77"/>
    </row>
    <row r="549" spans="1:13" ht="15">
      <c r="A549" s="77"/>
      <c r="B549" s="77"/>
      <c r="C549" s="185"/>
      <c r="D549" s="77"/>
      <c r="E549" s="77"/>
      <c r="F549" s="77"/>
      <c r="G549" s="77"/>
      <c r="H549" s="77"/>
      <c r="I549" s="77"/>
      <c r="J549" s="77"/>
      <c r="K549" s="102"/>
      <c r="L549" s="77"/>
      <c r="M549" s="77"/>
    </row>
    <row r="550" spans="1:13" ht="15">
      <c r="A550" s="77"/>
      <c r="B550" s="77"/>
      <c r="C550" s="185"/>
      <c r="D550" s="77"/>
      <c r="E550" s="77"/>
      <c r="F550" s="77"/>
      <c r="G550" s="77"/>
      <c r="H550" s="77"/>
      <c r="I550" s="77"/>
      <c r="J550" s="77"/>
      <c r="K550" s="102"/>
      <c r="L550" s="77"/>
      <c r="M550" s="77"/>
    </row>
    <row r="551" spans="1:13" ht="15">
      <c r="A551" s="77"/>
      <c r="B551" s="77"/>
      <c r="C551" s="185"/>
      <c r="D551" s="77"/>
      <c r="E551" s="77"/>
      <c r="F551" s="77"/>
      <c r="G551" s="77"/>
      <c r="H551" s="77"/>
      <c r="I551" s="77"/>
      <c r="J551" s="77"/>
      <c r="K551" s="102"/>
      <c r="L551" s="77"/>
      <c r="M551" s="77"/>
    </row>
    <row r="552" spans="1:13" ht="15">
      <c r="A552" s="77"/>
      <c r="B552" s="77"/>
      <c r="C552" s="185"/>
      <c r="D552" s="77"/>
      <c r="E552" s="77"/>
      <c r="F552" s="77"/>
      <c r="G552" s="77"/>
      <c r="H552" s="77"/>
      <c r="I552" s="77"/>
      <c r="J552" s="77"/>
      <c r="K552" s="102"/>
      <c r="L552" s="77"/>
      <c r="M552" s="77"/>
    </row>
    <row r="553" spans="1:13" ht="15">
      <c r="A553" s="77"/>
      <c r="B553" s="77"/>
      <c r="C553" s="185"/>
      <c r="D553" s="77"/>
      <c r="E553" s="77"/>
      <c r="F553" s="77"/>
      <c r="G553" s="77"/>
      <c r="H553" s="77"/>
      <c r="I553" s="77"/>
      <c r="J553" s="77"/>
      <c r="K553" s="102"/>
      <c r="L553" s="77"/>
      <c r="M553" s="77"/>
    </row>
    <row r="554" spans="1:13" ht="15">
      <c r="A554" s="77"/>
      <c r="B554" s="77"/>
      <c r="C554" s="185"/>
      <c r="D554" s="77"/>
      <c r="E554" s="77"/>
      <c r="F554" s="77"/>
      <c r="G554" s="77"/>
      <c r="H554" s="77"/>
      <c r="I554" s="77"/>
      <c r="J554" s="77"/>
      <c r="K554" s="102"/>
      <c r="L554" s="77"/>
      <c r="M554" s="77"/>
    </row>
    <row r="555" spans="1:13" ht="15">
      <c r="A555" s="77"/>
      <c r="B555" s="77"/>
      <c r="C555" s="185"/>
      <c r="D555" s="77"/>
      <c r="E555" s="77"/>
      <c r="F555" s="77"/>
      <c r="G555" s="77"/>
      <c r="H555" s="77"/>
      <c r="I555" s="77"/>
      <c r="J555" s="77"/>
      <c r="K555" s="102"/>
      <c r="L555" s="77"/>
      <c r="M555" s="77"/>
    </row>
    <row r="556" spans="1:13" ht="15">
      <c r="A556" s="77"/>
      <c r="B556" s="77"/>
      <c r="C556" s="185"/>
      <c r="D556" s="77"/>
      <c r="E556" s="77"/>
      <c r="F556" s="77"/>
      <c r="G556" s="77"/>
      <c r="H556" s="77"/>
      <c r="I556" s="77"/>
      <c r="J556" s="77"/>
      <c r="K556" s="102"/>
      <c r="L556" s="77"/>
      <c r="M556" s="77"/>
    </row>
    <row r="557" spans="1:13" ht="15">
      <c r="A557" s="77"/>
      <c r="B557" s="77"/>
      <c r="C557" s="185"/>
      <c r="D557" s="77"/>
      <c r="E557" s="77"/>
      <c r="F557" s="77"/>
      <c r="G557" s="77"/>
      <c r="H557" s="77"/>
      <c r="I557" s="77"/>
      <c r="J557" s="77"/>
      <c r="K557" s="102"/>
      <c r="L557" s="77"/>
      <c r="M557" s="77"/>
    </row>
    <row r="558" spans="1:13" ht="15">
      <c r="A558" s="77"/>
      <c r="B558" s="77"/>
      <c r="C558" s="185"/>
      <c r="D558" s="77"/>
      <c r="E558" s="77"/>
      <c r="F558" s="77"/>
      <c r="G558" s="77"/>
      <c r="H558" s="77"/>
      <c r="I558" s="77"/>
      <c r="J558" s="77"/>
      <c r="K558" s="102"/>
      <c r="L558" s="77"/>
      <c r="M558" s="77"/>
    </row>
    <row r="559" spans="1:13" ht="15">
      <c r="A559" s="77"/>
      <c r="B559" s="77"/>
      <c r="C559" s="185"/>
      <c r="D559" s="77"/>
      <c r="E559" s="77"/>
      <c r="F559" s="77"/>
      <c r="G559" s="77"/>
      <c r="H559" s="77"/>
      <c r="I559" s="77"/>
      <c r="J559" s="77"/>
      <c r="K559" s="102"/>
      <c r="L559" s="77"/>
      <c r="M559" s="77"/>
    </row>
    <row r="560" spans="1:13" ht="15">
      <c r="A560" s="77"/>
      <c r="B560" s="77"/>
      <c r="C560" s="185"/>
      <c r="D560" s="77"/>
      <c r="E560" s="77"/>
      <c r="F560" s="77"/>
      <c r="G560" s="77"/>
      <c r="H560" s="77"/>
      <c r="I560" s="77"/>
      <c r="J560" s="77"/>
      <c r="K560" s="102"/>
      <c r="L560" s="77"/>
      <c r="M560" s="77"/>
    </row>
    <row r="561" spans="1:13" ht="15">
      <c r="A561" s="77"/>
      <c r="B561" s="77"/>
      <c r="C561" s="185"/>
      <c r="D561" s="77"/>
      <c r="E561" s="77"/>
      <c r="F561" s="77"/>
      <c r="G561" s="77"/>
      <c r="H561" s="77"/>
      <c r="I561" s="77"/>
      <c r="J561" s="77"/>
      <c r="K561" s="102"/>
      <c r="L561" s="77"/>
      <c r="M561" s="77"/>
    </row>
    <row r="562" spans="1:13" ht="15">
      <c r="A562" s="77"/>
      <c r="B562" s="77"/>
      <c r="C562" s="185"/>
      <c r="D562" s="77"/>
      <c r="E562" s="77"/>
      <c r="F562" s="77"/>
      <c r="G562" s="77"/>
      <c r="H562" s="77"/>
      <c r="I562" s="77"/>
      <c r="J562" s="77"/>
      <c r="K562" s="102"/>
      <c r="L562" s="77"/>
      <c r="M562" s="77"/>
    </row>
    <row r="563" spans="1:13" ht="15">
      <c r="A563" s="77"/>
      <c r="B563" s="77"/>
      <c r="C563" s="185"/>
      <c r="D563" s="77"/>
      <c r="E563" s="77"/>
      <c r="F563" s="77"/>
      <c r="G563" s="77"/>
      <c r="H563" s="77"/>
      <c r="I563" s="77"/>
      <c r="J563" s="77"/>
      <c r="K563" s="102"/>
      <c r="L563" s="77"/>
      <c r="M563" s="77"/>
    </row>
    <row r="564" spans="1:13" ht="15">
      <c r="A564" s="77"/>
      <c r="B564" s="77"/>
      <c r="C564" s="185"/>
      <c r="D564" s="77"/>
      <c r="E564" s="77"/>
      <c r="F564" s="77"/>
      <c r="G564" s="77"/>
      <c r="H564" s="77"/>
      <c r="I564" s="77"/>
      <c r="J564" s="77"/>
      <c r="K564" s="102"/>
      <c r="L564" s="77"/>
      <c r="M564" s="77"/>
    </row>
    <row r="565" spans="1:13" ht="15">
      <c r="A565" s="77"/>
      <c r="B565" s="77"/>
      <c r="C565" s="185"/>
      <c r="D565" s="77"/>
      <c r="E565" s="77"/>
      <c r="F565" s="77"/>
      <c r="G565" s="77"/>
      <c r="H565" s="77"/>
      <c r="I565" s="77"/>
      <c r="J565" s="77"/>
      <c r="K565" s="102"/>
      <c r="L565" s="77"/>
      <c r="M565" s="77"/>
    </row>
    <row r="566" spans="1:13" ht="15">
      <c r="A566" s="77"/>
      <c r="B566" s="77"/>
      <c r="C566" s="185"/>
      <c r="D566" s="77"/>
      <c r="E566" s="77"/>
      <c r="F566" s="77"/>
      <c r="G566" s="77"/>
      <c r="H566" s="77"/>
      <c r="I566" s="77"/>
      <c r="J566" s="77"/>
      <c r="K566" s="102"/>
      <c r="L566" s="77"/>
      <c r="M566" s="77"/>
    </row>
    <row r="567" spans="1:13" ht="15">
      <c r="A567" s="77"/>
      <c r="B567" s="77"/>
      <c r="C567" s="185"/>
      <c r="D567" s="77"/>
      <c r="E567" s="77"/>
      <c r="F567" s="77"/>
      <c r="G567" s="77"/>
      <c r="H567" s="77"/>
      <c r="I567" s="77"/>
      <c r="J567" s="77"/>
      <c r="K567" s="102"/>
      <c r="L567" s="77"/>
      <c r="M567" s="77"/>
    </row>
    <row r="568" spans="1:13" ht="15">
      <c r="A568" s="77"/>
      <c r="B568" s="77"/>
      <c r="C568" s="185"/>
      <c r="D568" s="77"/>
      <c r="E568" s="77"/>
      <c r="F568" s="77"/>
      <c r="G568" s="77"/>
      <c r="H568" s="77"/>
      <c r="I568" s="77"/>
      <c r="J568" s="77"/>
      <c r="K568" s="102"/>
      <c r="L568" s="77"/>
      <c r="M568" s="77"/>
    </row>
    <row r="569" spans="1:13" ht="15">
      <c r="A569" s="77"/>
      <c r="B569" s="77"/>
      <c r="C569" s="185"/>
      <c r="D569" s="77"/>
      <c r="E569" s="77"/>
      <c r="F569" s="77"/>
      <c r="G569" s="77"/>
      <c r="H569" s="77"/>
      <c r="I569" s="77"/>
      <c r="J569" s="77"/>
      <c r="K569" s="102"/>
      <c r="L569" s="77"/>
      <c r="M569" s="77"/>
    </row>
    <row r="570" spans="1:13" ht="15">
      <c r="A570" s="77"/>
      <c r="B570" s="77"/>
      <c r="C570" s="185"/>
      <c r="D570" s="77"/>
      <c r="E570" s="77"/>
      <c r="F570" s="77"/>
      <c r="G570" s="77"/>
      <c r="H570" s="77"/>
      <c r="I570" s="77"/>
      <c r="J570" s="77"/>
      <c r="K570" s="102"/>
      <c r="L570" s="77"/>
      <c r="M570" s="77"/>
    </row>
    <row r="571" spans="1:13" ht="15">
      <c r="A571" s="77"/>
      <c r="B571" s="77"/>
      <c r="C571" s="185"/>
      <c r="D571" s="77"/>
      <c r="E571" s="77"/>
      <c r="F571" s="77"/>
      <c r="G571" s="77"/>
      <c r="H571" s="77"/>
      <c r="I571" s="77"/>
      <c r="J571" s="77"/>
      <c r="K571" s="102"/>
      <c r="L571" s="77"/>
      <c r="M571" s="77"/>
    </row>
    <row r="572" spans="1:13" ht="15">
      <c r="A572" s="77"/>
      <c r="B572" s="77"/>
      <c r="C572" s="185"/>
      <c r="D572" s="77"/>
      <c r="E572" s="77"/>
      <c r="F572" s="77"/>
      <c r="G572" s="77"/>
      <c r="H572" s="77"/>
      <c r="I572" s="77"/>
      <c r="J572" s="77"/>
      <c r="K572" s="102"/>
      <c r="L572" s="77"/>
      <c r="M572" s="77"/>
    </row>
    <row r="573" spans="1:13" ht="15">
      <c r="A573" s="77"/>
      <c r="B573" s="77"/>
      <c r="C573" s="185"/>
      <c r="D573" s="77"/>
      <c r="E573" s="77"/>
      <c r="F573" s="77"/>
      <c r="G573" s="77"/>
      <c r="H573" s="77"/>
      <c r="I573" s="77"/>
      <c r="J573" s="77"/>
      <c r="K573" s="102"/>
      <c r="L573" s="77"/>
      <c r="M573" s="77"/>
    </row>
    <row r="574" spans="1:13" ht="15">
      <c r="A574" s="77"/>
      <c r="B574" s="77"/>
      <c r="C574" s="185"/>
      <c r="D574" s="77"/>
      <c r="E574" s="77"/>
      <c r="F574" s="77"/>
      <c r="G574" s="77"/>
      <c r="H574" s="77"/>
      <c r="I574" s="77"/>
      <c r="J574" s="77"/>
      <c r="K574" s="102"/>
      <c r="L574" s="77"/>
      <c r="M574" s="77"/>
    </row>
    <row r="575" spans="1:13" ht="15">
      <c r="A575" s="77"/>
      <c r="B575" s="77"/>
      <c r="C575" s="185"/>
      <c r="D575" s="77"/>
      <c r="E575" s="77"/>
      <c r="F575" s="77"/>
      <c r="G575" s="77"/>
      <c r="H575" s="77"/>
      <c r="I575" s="77"/>
      <c r="J575" s="77"/>
      <c r="K575" s="102"/>
      <c r="L575" s="77"/>
      <c r="M575" s="77"/>
    </row>
    <row r="576" spans="1:13" ht="15">
      <c r="A576" s="77"/>
      <c r="B576" s="77"/>
      <c r="C576" s="185"/>
      <c r="D576" s="77"/>
      <c r="E576" s="77"/>
      <c r="F576" s="77"/>
      <c r="G576" s="77"/>
      <c r="H576" s="77"/>
      <c r="I576" s="77"/>
      <c r="J576" s="77"/>
      <c r="K576" s="102"/>
      <c r="L576" s="77"/>
      <c r="M576" s="77"/>
    </row>
    <row r="577" spans="1:13" ht="15">
      <c r="A577" s="77"/>
      <c r="B577" s="77"/>
      <c r="C577" s="185"/>
      <c r="D577" s="77"/>
      <c r="E577" s="77"/>
      <c r="F577" s="77"/>
      <c r="G577" s="77"/>
      <c r="H577" s="77"/>
      <c r="I577" s="77"/>
      <c r="J577" s="77"/>
      <c r="K577" s="102"/>
      <c r="L577" s="77"/>
      <c r="M577" s="77"/>
    </row>
    <row r="578" spans="1:13" ht="15">
      <c r="A578" s="77"/>
      <c r="B578" s="77"/>
      <c r="C578" s="185"/>
      <c r="D578" s="77"/>
      <c r="E578" s="77"/>
      <c r="F578" s="77"/>
      <c r="G578" s="77"/>
      <c r="H578" s="77"/>
      <c r="I578" s="77"/>
      <c r="J578" s="77"/>
      <c r="K578" s="102"/>
      <c r="L578" s="77"/>
      <c r="M578" s="77"/>
    </row>
    <row r="579" spans="1:13" ht="15">
      <c r="A579" s="77"/>
      <c r="B579" s="77"/>
      <c r="C579" s="185"/>
      <c r="D579" s="77"/>
      <c r="E579" s="77"/>
      <c r="F579" s="77"/>
      <c r="G579" s="77"/>
      <c r="H579" s="77"/>
      <c r="I579" s="77"/>
      <c r="J579" s="77"/>
      <c r="K579" s="102"/>
      <c r="L579" s="77"/>
      <c r="M579" s="77"/>
    </row>
    <row r="580" spans="1:13" ht="15">
      <c r="A580" s="77"/>
      <c r="B580" s="77"/>
      <c r="C580" s="185"/>
      <c r="D580" s="77"/>
      <c r="E580" s="77"/>
      <c r="F580" s="77"/>
      <c r="G580" s="77"/>
      <c r="H580" s="77"/>
      <c r="I580" s="77"/>
      <c r="J580" s="77"/>
      <c r="K580" s="102"/>
      <c r="L580" s="77"/>
      <c r="M580" s="77"/>
    </row>
    <row r="581" spans="1:13" ht="15">
      <c r="A581" s="77"/>
      <c r="B581" s="77"/>
      <c r="C581" s="185"/>
      <c r="D581" s="77"/>
      <c r="E581" s="77"/>
      <c r="F581" s="77"/>
      <c r="G581" s="77"/>
      <c r="H581" s="77"/>
      <c r="I581" s="77"/>
      <c r="J581" s="77"/>
      <c r="K581" s="102"/>
      <c r="L581" s="77"/>
      <c r="M581" s="77"/>
    </row>
    <row r="582" spans="1:13" ht="15">
      <c r="A582" s="77"/>
      <c r="B582" s="77"/>
      <c r="C582" s="185"/>
      <c r="D582" s="77"/>
      <c r="E582" s="77"/>
      <c r="F582" s="77"/>
      <c r="G582" s="77"/>
      <c r="H582" s="77"/>
      <c r="I582" s="77"/>
      <c r="J582" s="77"/>
      <c r="K582" s="102"/>
      <c r="L582" s="77"/>
      <c r="M582" s="77"/>
    </row>
    <row r="583" spans="1:13" ht="15">
      <c r="A583" s="77"/>
      <c r="B583" s="77"/>
      <c r="C583" s="185"/>
      <c r="D583" s="77"/>
      <c r="E583" s="77"/>
      <c r="F583" s="77"/>
      <c r="G583" s="77"/>
      <c r="H583" s="77"/>
      <c r="I583" s="77"/>
      <c r="J583" s="77"/>
      <c r="K583" s="102"/>
      <c r="L583" s="77"/>
      <c r="M583" s="77"/>
    </row>
    <row r="584" spans="1:13" ht="15">
      <c r="A584" s="77"/>
      <c r="B584" s="77"/>
      <c r="C584" s="185"/>
      <c r="D584" s="77"/>
      <c r="E584" s="77"/>
      <c r="F584" s="77"/>
      <c r="G584" s="77"/>
      <c r="H584" s="77"/>
      <c r="I584" s="77"/>
      <c r="J584" s="77"/>
      <c r="K584" s="102"/>
      <c r="L584" s="77"/>
      <c r="M584" s="77"/>
    </row>
    <row r="585" spans="1:13" ht="15">
      <c r="A585" s="77"/>
      <c r="B585" s="77"/>
      <c r="C585" s="185"/>
      <c r="D585" s="77"/>
      <c r="E585" s="77"/>
      <c r="F585" s="77"/>
      <c r="G585" s="77"/>
      <c r="H585" s="77"/>
      <c r="I585" s="77"/>
      <c r="J585" s="77"/>
      <c r="K585" s="102"/>
      <c r="L585" s="77"/>
      <c r="M585" s="77"/>
    </row>
    <row r="586" spans="1:13" ht="15">
      <c r="A586" s="77"/>
      <c r="B586" s="77"/>
      <c r="C586" s="185"/>
      <c r="D586" s="77"/>
      <c r="E586" s="77"/>
      <c r="F586" s="77"/>
      <c r="G586" s="77"/>
      <c r="H586" s="77"/>
      <c r="I586" s="77"/>
      <c r="J586" s="77"/>
      <c r="K586" s="102"/>
      <c r="L586" s="77"/>
      <c r="M586" s="77"/>
    </row>
    <row r="587" spans="1:13" ht="15">
      <c r="A587" s="77"/>
      <c r="B587" s="77"/>
      <c r="C587" s="185"/>
      <c r="D587" s="77"/>
      <c r="E587" s="77"/>
      <c r="F587" s="77"/>
      <c r="G587" s="77"/>
      <c r="H587" s="77"/>
      <c r="I587" s="77"/>
      <c r="J587" s="77"/>
      <c r="K587" s="102"/>
      <c r="L587" s="77"/>
      <c r="M587" s="77"/>
    </row>
    <row r="588" spans="1:13" ht="15">
      <c r="A588" s="77"/>
      <c r="B588" s="77"/>
      <c r="C588" s="185"/>
      <c r="D588" s="77"/>
      <c r="E588" s="77"/>
      <c r="F588" s="77"/>
      <c r="G588" s="77"/>
      <c r="H588" s="77"/>
      <c r="I588" s="77"/>
      <c r="J588" s="77"/>
      <c r="K588" s="102"/>
      <c r="L588" s="77"/>
      <c r="M588" s="77"/>
    </row>
    <row r="589" spans="1:13" ht="15">
      <c r="A589" s="77"/>
      <c r="B589" s="77"/>
      <c r="C589" s="185"/>
      <c r="D589" s="77"/>
      <c r="E589" s="77"/>
      <c r="F589" s="77"/>
      <c r="G589" s="77"/>
      <c r="H589" s="77"/>
      <c r="I589" s="77"/>
      <c r="J589" s="77"/>
      <c r="K589" s="102"/>
      <c r="L589" s="77"/>
      <c r="M589" s="77"/>
    </row>
    <row r="590" spans="1:13" ht="15">
      <c r="A590" s="77"/>
      <c r="B590" s="77"/>
      <c r="C590" s="185"/>
      <c r="D590" s="77"/>
      <c r="E590" s="77"/>
      <c r="F590" s="77"/>
      <c r="G590" s="77"/>
      <c r="H590" s="77"/>
      <c r="I590" s="77"/>
      <c r="J590" s="77"/>
      <c r="K590" s="102"/>
      <c r="L590" s="77"/>
      <c r="M590" s="77"/>
    </row>
    <row r="591" spans="1:13" ht="15">
      <c r="A591" s="77"/>
      <c r="B591" s="77"/>
      <c r="C591" s="185"/>
      <c r="D591" s="77"/>
      <c r="E591" s="77"/>
      <c r="F591" s="77"/>
      <c r="G591" s="77"/>
      <c r="H591" s="77"/>
      <c r="I591" s="77"/>
      <c r="J591" s="77"/>
      <c r="K591" s="102"/>
      <c r="L591" s="77"/>
      <c r="M591" s="77"/>
    </row>
    <row r="592" spans="1:13" ht="15">
      <c r="A592" s="77"/>
      <c r="B592" s="77"/>
      <c r="C592" s="185"/>
      <c r="D592" s="77"/>
      <c r="E592" s="77"/>
      <c r="F592" s="77"/>
      <c r="G592" s="77"/>
      <c r="H592" s="77"/>
      <c r="I592" s="77"/>
      <c r="J592" s="77"/>
      <c r="K592" s="102"/>
      <c r="L592" s="77"/>
      <c r="M592" s="77"/>
    </row>
    <row r="593" spans="1:13" ht="15">
      <c r="A593" s="77"/>
      <c r="B593" s="77"/>
      <c r="C593" s="185"/>
      <c r="D593" s="77"/>
      <c r="E593" s="77"/>
      <c r="F593" s="77"/>
      <c r="G593" s="77"/>
      <c r="H593" s="77"/>
      <c r="I593" s="77"/>
      <c r="J593" s="77"/>
      <c r="K593" s="102"/>
      <c r="L593" s="77"/>
      <c r="M593" s="77"/>
    </row>
    <row r="594" spans="1:13" ht="15">
      <c r="A594" s="77"/>
      <c r="B594" s="77"/>
      <c r="C594" s="185"/>
      <c r="D594" s="77"/>
      <c r="E594" s="77"/>
      <c r="F594" s="77"/>
      <c r="G594" s="77"/>
      <c r="H594" s="77"/>
      <c r="I594" s="77"/>
      <c r="J594" s="77"/>
      <c r="K594" s="102"/>
      <c r="L594" s="77"/>
      <c r="M594" s="77"/>
    </row>
    <row r="595" spans="1:13" ht="15">
      <c r="A595" s="77"/>
      <c r="B595" s="77"/>
      <c r="C595" s="185"/>
      <c r="D595" s="77"/>
      <c r="E595" s="77"/>
      <c r="F595" s="77"/>
      <c r="G595" s="77"/>
      <c r="H595" s="77"/>
      <c r="I595" s="77"/>
      <c r="J595" s="77"/>
      <c r="K595" s="102"/>
      <c r="L595" s="77"/>
      <c r="M595" s="77"/>
    </row>
    <row r="596" spans="1:13" ht="15">
      <c r="A596" s="77"/>
      <c r="B596" s="77"/>
      <c r="C596" s="185"/>
      <c r="D596" s="77"/>
      <c r="E596" s="77"/>
      <c r="F596" s="77"/>
      <c r="G596" s="77"/>
      <c r="H596" s="77"/>
      <c r="I596" s="77"/>
      <c r="J596" s="77"/>
      <c r="K596" s="102"/>
      <c r="L596" s="77"/>
      <c r="M596" s="77"/>
    </row>
    <row r="597" spans="1:13" ht="15">
      <c r="A597" s="77"/>
      <c r="B597" s="77"/>
      <c r="C597" s="185"/>
      <c r="D597" s="77"/>
      <c r="E597" s="77"/>
      <c r="F597" s="77"/>
      <c r="G597" s="77"/>
      <c r="H597" s="77"/>
      <c r="I597" s="77"/>
      <c r="J597" s="77"/>
      <c r="K597" s="102"/>
      <c r="L597" s="77"/>
      <c r="M597" s="77"/>
    </row>
    <row r="598" spans="1:13" ht="15">
      <c r="A598" s="77"/>
      <c r="B598" s="77"/>
      <c r="C598" s="185"/>
      <c r="D598" s="77"/>
      <c r="E598" s="77"/>
      <c r="F598" s="77"/>
      <c r="G598" s="77"/>
      <c r="H598" s="77"/>
      <c r="I598" s="77"/>
      <c r="J598" s="77"/>
      <c r="K598" s="102"/>
      <c r="L598" s="77"/>
      <c r="M598" s="77"/>
    </row>
    <row r="599" spans="1:13" ht="15">
      <c r="A599" s="77"/>
      <c r="B599" s="77"/>
      <c r="C599" s="185"/>
      <c r="D599" s="77"/>
      <c r="E599" s="77"/>
      <c r="F599" s="77"/>
      <c r="G599" s="77"/>
      <c r="H599" s="77"/>
      <c r="I599" s="77"/>
      <c r="J599" s="77"/>
      <c r="K599" s="102"/>
      <c r="L599" s="77"/>
      <c r="M599" s="77"/>
    </row>
    <row r="600" spans="1:13" ht="15">
      <c r="A600" s="77"/>
      <c r="B600" s="77"/>
      <c r="C600" s="185"/>
      <c r="D600" s="77"/>
      <c r="E600" s="77"/>
      <c r="F600" s="77"/>
      <c r="G600" s="77"/>
      <c r="H600" s="77"/>
      <c r="I600" s="77"/>
      <c r="J600" s="77"/>
      <c r="K600" s="102"/>
      <c r="L600" s="77"/>
      <c r="M600" s="77"/>
    </row>
    <row r="601" spans="1:13" ht="15">
      <c r="A601" s="77"/>
      <c r="B601" s="77"/>
      <c r="C601" s="185"/>
      <c r="D601" s="77"/>
      <c r="E601" s="77"/>
      <c r="F601" s="77"/>
      <c r="G601" s="77"/>
      <c r="H601" s="77"/>
      <c r="I601" s="77"/>
      <c r="J601" s="77"/>
      <c r="K601" s="102"/>
      <c r="L601" s="77"/>
      <c r="M601" s="77"/>
    </row>
    <row r="602" spans="1:13" ht="15">
      <c r="A602" s="77"/>
      <c r="B602" s="77"/>
      <c r="C602" s="185"/>
      <c r="D602" s="77"/>
      <c r="E602" s="77"/>
      <c r="F602" s="77"/>
      <c r="G602" s="77"/>
      <c r="H602" s="77"/>
      <c r="I602" s="77"/>
      <c r="J602" s="77"/>
      <c r="K602" s="102"/>
      <c r="L602" s="77"/>
      <c r="M602" s="77"/>
    </row>
    <row r="603" spans="1:13" ht="15">
      <c r="A603" s="77"/>
      <c r="B603" s="77"/>
      <c r="C603" s="185"/>
      <c r="D603" s="77"/>
      <c r="E603" s="77"/>
      <c r="F603" s="77"/>
      <c r="G603" s="77"/>
      <c r="H603" s="77"/>
      <c r="I603" s="77"/>
      <c r="J603" s="77"/>
      <c r="K603" s="102"/>
      <c r="L603" s="77"/>
      <c r="M603" s="77"/>
    </row>
    <row r="604" spans="1:13" ht="15">
      <c r="A604" s="77"/>
      <c r="B604" s="77"/>
      <c r="C604" s="185"/>
      <c r="D604" s="77"/>
      <c r="E604" s="77"/>
      <c r="F604" s="77"/>
      <c r="G604" s="77"/>
      <c r="H604" s="77"/>
      <c r="I604" s="77"/>
      <c r="J604" s="77"/>
      <c r="K604" s="102"/>
      <c r="L604" s="77"/>
      <c r="M604" s="77"/>
    </row>
    <row r="605" spans="1:13" ht="15">
      <c r="A605" s="77"/>
      <c r="B605" s="77"/>
      <c r="C605" s="185"/>
      <c r="D605" s="77"/>
      <c r="E605" s="77"/>
      <c r="F605" s="77"/>
      <c r="G605" s="77"/>
      <c r="H605" s="77"/>
      <c r="I605" s="77"/>
      <c r="J605" s="77"/>
      <c r="K605" s="102"/>
      <c r="L605" s="77"/>
      <c r="M605" s="77"/>
    </row>
    <row r="606" spans="1:13" ht="15">
      <c r="A606" s="77"/>
      <c r="B606" s="77"/>
      <c r="C606" s="185"/>
      <c r="D606" s="77"/>
      <c r="E606" s="77"/>
      <c r="F606" s="77"/>
      <c r="G606" s="77"/>
      <c r="H606" s="77"/>
      <c r="I606" s="77"/>
      <c r="J606" s="77"/>
      <c r="K606" s="102"/>
      <c r="L606" s="77"/>
      <c r="M606" s="77"/>
    </row>
    <row r="607" spans="1:13" ht="15">
      <c r="A607" s="77"/>
      <c r="B607" s="77"/>
      <c r="C607" s="185"/>
      <c r="D607" s="77"/>
      <c r="E607" s="77"/>
      <c r="F607" s="77"/>
      <c r="G607" s="77"/>
      <c r="H607" s="77"/>
      <c r="I607" s="77"/>
      <c r="J607" s="77"/>
      <c r="K607" s="102"/>
      <c r="L607" s="77"/>
      <c r="M607" s="77"/>
    </row>
    <row r="608" spans="1:13" ht="15">
      <c r="A608" s="77"/>
      <c r="B608" s="77"/>
      <c r="C608" s="185"/>
      <c r="D608" s="77"/>
      <c r="E608" s="77"/>
      <c r="F608" s="77"/>
      <c r="G608" s="77"/>
      <c r="H608" s="77"/>
      <c r="I608" s="77"/>
      <c r="J608" s="77"/>
      <c r="K608" s="102"/>
      <c r="L608" s="77"/>
      <c r="M608" s="77"/>
    </row>
    <row r="609" spans="1:13" ht="15">
      <c r="A609" s="77"/>
      <c r="B609" s="77"/>
      <c r="C609" s="185"/>
      <c r="D609" s="77"/>
      <c r="E609" s="77"/>
      <c r="F609" s="77"/>
      <c r="G609" s="77"/>
      <c r="H609" s="77"/>
      <c r="I609" s="77"/>
      <c r="J609" s="77"/>
      <c r="K609" s="102"/>
      <c r="L609" s="77"/>
      <c r="M609" s="77"/>
    </row>
    <row r="610" spans="1:13" ht="15">
      <c r="A610" s="77"/>
      <c r="B610" s="77"/>
      <c r="C610" s="185"/>
      <c r="D610" s="77"/>
      <c r="E610" s="77"/>
      <c r="F610" s="77"/>
      <c r="G610" s="77"/>
      <c r="H610" s="77"/>
      <c r="I610" s="77"/>
      <c r="J610" s="77"/>
      <c r="K610" s="102"/>
      <c r="L610" s="77"/>
      <c r="M610" s="77"/>
    </row>
    <row r="611" spans="1:13" ht="15">
      <c r="A611" s="77"/>
      <c r="B611" s="77"/>
      <c r="C611" s="185"/>
      <c r="D611" s="77"/>
      <c r="E611" s="77"/>
      <c r="F611" s="77"/>
      <c r="G611" s="77"/>
      <c r="H611" s="77"/>
      <c r="I611" s="77"/>
      <c r="J611" s="77"/>
      <c r="K611" s="102"/>
      <c r="L611" s="77"/>
      <c r="M611" s="77"/>
    </row>
    <row r="612" spans="1:13" ht="15">
      <c r="A612" s="77"/>
      <c r="B612" s="77"/>
      <c r="C612" s="185"/>
      <c r="D612" s="77"/>
      <c r="E612" s="77"/>
      <c r="F612" s="77"/>
      <c r="G612" s="77"/>
      <c r="H612" s="77"/>
      <c r="I612" s="77"/>
      <c r="J612" s="77"/>
      <c r="K612" s="102"/>
      <c r="L612" s="77"/>
      <c r="M612" s="77"/>
    </row>
    <row r="613" spans="1:13" ht="15">
      <c r="A613" s="77"/>
      <c r="B613" s="77"/>
      <c r="C613" s="185"/>
      <c r="D613" s="77"/>
      <c r="E613" s="77"/>
      <c r="F613" s="77"/>
      <c r="G613" s="77"/>
      <c r="H613" s="77"/>
      <c r="I613" s="77"/>
      <c r="J613" s="77"/>
      <c r="K613" s="102"/>
      <c r="L613" s="77"/>
      <c r="M613" s="77"/>
    </row>
    <row r="614" spans="1:13" ht="15">
      <c r="A614" s="77"/>
      <c r="B614" s="77"/>
      <c r="C614" s="185"/>
      <c r="D614" s="77"/>
      <c r="E614" s="77"/>
      <c r="F614" s="77"/>
      <c r="G614" s="77"/>
      <c r="H614" s="77"/>
      <c r="I614" s="77"/>
      <c r="J614" s="77"/>
      <c r="K614" s="102"/>
      <c r="L614" s="77"/>
      <c r="M614" s="77"/>
    </row>
    <row r="615" spans="1:13" ht="15">
      <c r="A615" s="77"/>
      <c r="B615" s="77"/>
      <c r="C615" s="185"/>
      <c r="D615" s="77"/>
      <c r="E615" s="77"/>
      <c r="F615" s="77"/>
      <c r="G615" s="77"/>
      <c r="H615" s="77"/>
      <c r="I615" s="77"/>
      <c r="J615" s="77"/>
      <c r="K615" s="102"/>
      <c r="L615" s="77"/>
      <c r="M615" s="77"/>
    </row>
    <row r="616" spans="1:13" ht="15">
      <c r="A616" s="77"/>
      <c r="B616" s="77"/>
      <c r="C616" s="185"/>
      <c r="D616" s="77"/>
      <c r="E616" s="77"/>
      <c r="F616" s="77"/>
      <c r="G616" s="77"/>
      <c r="H616" s="77"/>
      <c r="I616" s="77"/>
      <c r="J616" s="77"/>
      <c r="K616" s="102"/>
      <c r="L616" s="77"/>
      <c r="M616" s="77"/>
    </row>
    <row r="617" spans="1:13" ht="15">
      <c r="A617" s="77"/>
      <c r="B617" s="77"/>
      <c r="C617" s="185"/>
      <c r="D617" s="77"/>
      <c r="E617" s="77"/>
      <c r="F617" s="77"/>
      <c r="G617" s="77"/>
      <c r="H617" s="77"/>
      <c r="I617" s="77"/>
      <c r="J617" s="77"/>
      <c r="K617" s="102"/>
      <c r="L617" s="77"/>
      <c r="M617" s="77"/>
    </row>
    <row r="618" spans="1:13" ht="15">
      <c r="A618" s="77"/>
      <c r="B618" s="77"/>
      <c r="C618" s="185"/>
      <c r="D618" s="77"/>
      <c r="E618" s="77"/>
      <c r="F618" s="77"/>
      <c r="G618" s="77"/>
      <c r="H618" s="77"/>
      <c r="I618" s="77"/>
      <c r="J618" s="77"/>
      <c r="K618" s="102"/>
      <c r="L618" s="77"/>
      <c r="M618" s="77"/>
    </row>
    <row r="619" spans="1:13" ht="15">
      <c r="A619" s="77"/>
      <c r="B619" s="77"/>
      <c r="C619" s="185"/>
      <c r="D619" s="77"/>
      <c r="E619" s="77"/>
      <c r="F619" s="77"/>
      <c r="G619" s="77"/>
      <c r="H619" s="77"/>
      <c r="I619" s="77"/>
      <c r="J619" s="77"/>
      <c r="K619" s="102"/>
      <c r="L619" s="77"/>
      <c r="M619" s="77"/>
    </row>
    <row r="620" spans="1:13" ht="15">
      <c r="A620" s="77"/>
      <c r="B620" s="77"/>
      <c r="C620" s="185"/>
      <c r="D620" s="77"/>
      <c r="E620" s="77"/>
      <c r="F620" s="77"/>
      <c r="G620" s="77"/>
      <c r="H620" s="77"/>
      <c r="I620" s="77"/>
      <c r="J620" s="77"/>
      <c r="K620" s="102"/>
      <c r="L620" s="77"/>
      <c r="M620" s="77"/>
    </row>
    <row r="621" spans="1:13" ht="15">
      <c r="A621" s="77"/>
      <c r="B621" s="77"/>
      <c r="C621" s="185"/>
      <c r="D621" s="77"/>
      <c r="E621" s="77"/>
      <c r="F621" s="77"/>
      <c r="G621" s="77"/>
      <c r="H621" s="77"/>
      <c r="I621" s="77"/>
      <c r="J621" s="77"/>
      <c r="K621" s="102"/>
      <c r="L621" s="77"/>
      <c r="M621" s="77"/>
    </row>
    <row r="622" spans="1:13" ht="15">
      <c r="A622" s="77"/>
      <c r="B622" s="77"/>
      <c r="C622" s="185"/>
      <c r="D622" s="77"/>
      <c r="E622" s="77"/>
      <c r="F622" s="77"/>
      <c r="G622" s="77"/>
      <c r="H622" s="77"/>
      <c r="I622" s="77"/>
      <c r="J622" s="77"/>
      <c r="K622" s="102"/>
      <c r="L622" s="77"/>
      <c r="M622" s="77"/>
    </row>
    <row r="623" spans="1:13" ht="15">
      <c r="A623" s="77"/>
      <c r="B623" s="77"/>
      <c r="C623" s="185"/>
      <c r="D623" s="77"/>
      <c r="E623" s="77"/>
      <c r="F623" s="77"/>
      <c r="G623" s="77"/>
      <c r="H623" s="77"/>
      <c r="I623" s="77"/>
      <c r="J623" s="77"/>
      <c r="K623" s="102"/>
      <c r="L623" s="77"/>
      <c r="M623" s="77"/>
    </row>
    <row r="624" spans="1:13" ht="15">
      <c r="A624" s="77"/>
      <c r="B624" s="77"/>
      <c r="C624" s="185"/>
      <c r="D624" s="77"/>
      <c r="E624" s="77"/>
      <c r="F624" s="77"/>
      <c r="G624" s="77"/>
      <c r="H624" s="77"/>
      <c r="I624" s="77"/>
      <c r="J624" s="77"/>
      <c r="K624" s="102"/>
      <c r="L624" s="77"/>
      <c r="M624" s="77"/>
    </row>
    <row r="625" spans="1:13" ht="15">
      <c r="A625" s="77"/>
      <c r="B625" s="77"/>
      <c r="C625" s="185"/>
      <c r="D625" s="77"/>
      <c r="E625" s="77"/>
      <c r="F625" s="77"/>
      <c r="G625" s="77"/>
      <c r="H625" s="77"/>
      <c r="I625" s="77"/>
      <c r="J625" s="77"/>
      <c r="K625" s="102"/>
      <c r="L625" s="77"/>
      <c r="M625" s="77"/>
    </row>
    <row r="626" spans="1:13" ht="15">
      <c r="A626" s="77"/>
      <c r="B626" s="77"/>
      <c r="C626" s="185"/>
      <c r="D626" s="77"/>
      <c r="E626" s="77"/>
      <c r="F626" s="77"/>
      <c r="G626" s="77"/>
      <c r="H626" s="77"/>
      <c r="I626" s="77"/>
      <c r="J626" s="77"/>
      <c r="K626" s="102"/>
      <c r="L626" s="77"/>
      <c r="M626" s="77"/>
    </row>
    <row r="627" spans="1:13" ht="15">
      <c r="A627" s="77"/>
      <c r="B627" s="77"/>
      <c r="C627" s="185"/>
      <c r="D627" s="77"/>
      <c r="E627" s="77"/>
      <c r="F627" s="77"/>
      <c r="G627" s="77"/>
      <c r="H627" s="77"/>
      <c r="I627" s="77"/>
      <c r="J627" s="77"/>
      <c r="K627" s="102"/>
      <c r="L627" s="77"/>
      <c r="M627" s="77"/>
    </row>
    <row r="628" spans="1:13" ht="15">
      <c r="A628" s="77"/>
      <c r="B628" s="77"/>
      <c r="C628" s="185"/>
      <c r="D628" s="77"/>
      <c r="E628" s="77"/>
      <c r="F628" s="77"/>
      <c r="G628" s="77"/>
      <c r="H628" s="77"/>
      <c r="I628" s="77"/>
      <c r="J628" s="77"/>
      <c r="K628" s="102"/>
      <c r="L628" s="77"/>
      <c r="M628" s="77"/>
    </row>
    <row r="629" spans="1:13" ht="15">
      <c r="A629" s="77"/>
      <c r="B629" s="77"/>
      <c r="C629" s="185"/>
      <c r="D629" s="77"/>
      <c r="E629" s="77"/>
      <c r="F629" s="77"/>
      <c r="G629" s="77"/>
      <c r="H629" s="77"/>
      <c r="I629" s="77"/>
      <c r="J629" s="77"/>
      <c r="K629" s="102"/>
      <c r="L629" s="77"/>
      <c r="M629" s="77"/>
    </row>
    <row r="630" spans="1:13" ht="15">
      <c r="A630" s="77"/>
      <c r="B630" s="77"/>
      <c r="C630" s="185"/>
      <c r="D630" s="77"/>
      <c r="E630" s="77"/>
      <c r="F630" s="77"/>
      <c r="G630" s="77"/>
      <c r="H630" s="77"/>
      <c r="I630" s="77"/>
      <c r="J630" s="77"/>
      <c r="K630" s="102"/>
      <c r="L630" s="77"/>
      <c r="M630" s="77"/>
    </row>
    <row r="631" spans="1:13" ht="15">
      <c r="A631" s="77"/>
      <c r="B631" s="77"/>
      <c r="C631" s="185"/>
      <c r="D631" s="77"/>
      <c r="E631" s="77"/>
      <c r="F631" s="77"/>
      <c r="G631" s="77"/>
      <c r="H631" s="77"/>
      <c r="I631" s="77"/>
      <c r="J631" s="77"/>
      <c r="K631" s="102"/>
      <c r="L631" s="77"/>
      <c r="M631" s="77"/>
    </row>
    <row r="632" spans="1:13" ht="15">
      <c r="A632" s="77"/>
      <c r="B632" s="77"/>
      <c r="C632" s="185"/>
      <c r="D632" s="77"/>
      <c r="E632" s="77"/>
      <c r="F632" s="77"/>
      <c r="G632" s="77"/>
      <c r="H632" s="77"/>
      <c r="I632" s="77"/>
      <c r="J632" s="77"/>
      <c r="K632" s="102"/>
      <c r="L632" s="77"/>
      <c r="M632" s="77"/>
    </row>
    <row r="633" spans="1:13" ht="15">
      <c r="A633" s="77"/>
      <c r="B633" s="77"/>
      <c r="C633" s="185"/>
      <c r="D633" s="77"/>
      <c r="E633" s="77"/>
      <c r="F633" s="77"/>
      <c r="G633" s="77"/>
      <c r="H633" s="77"/>
      <c r="I633" s="77"/>
      <c r="J633" s="77"/>
      <c r="K633" s="102"/>
      <c r="L633" s="77"/>
      <c r="M633" s="77"/>
    </row>
    <row r="634" spans="1:13" ht="15">
      <c r="A634" s="77"/>
      <c r="B634" s="77"/>
      <c r="C634" s="185"/>
      <c r="D634" s="77"/>
      <c r="E634" s="77"/>
      <c r="F634" s="77"/>
      <c r="G634" s="77"/>
      <c r="H634" s="77"/>
      <c r="I634" s="77"/>
      <c r="J634" s="77"/>
      <c r="K634" s="102"/>
      <c r="L634" s="77"/>
      <c r="M634" s="77"/>
    </row>
    <row r="635" spans="1:13" ht="15">
      <c r="A635" s="77"/>
      <c r="B635" s="77"/>
      <c r="C635" s="185"/>
      <c r="D635" s="77"/>
      <c r="E635" s="77"/>
      <c r="F635" s="77"/>
      <c r="G635" s="77"/>
      <c r="H635" s="77"/>
      <c r="I635" s="77"/>
      <c r="J635" s="77"/>
      <c r="K635" s="102"/>
      <c r="L635" s="77"/>
      <c r="M635" s="77"/>
    </row>
    <row r="636" spans="1:13" ht="15">
      <c r="A636" s="77"/>
      <c r="B636" s="77"/>
      <c r="C636" s="185"/>
      <c r="D636" s="77"/>
      <c r="E636" s="77"/>
      <c r="F636" s="77"/>
      <c r="G636" s="77"/>
      <c r="H636" s="77"/>
      <c r="I636" s="77"/>
      <c r="J636" s="77"/>
      <c r="K636" s="102"/>
      <c r="L636" s="77"/>
      <c r="M636" s="77"/>
    </row>
    <row r="637" spans="1:13" ht="15">
      <c r="A637" s="77"/>
      <c r="B637" s="77"/>
      <c r="C637" s="185"/>
      <c r="D637" s="77"/>
      <c r="E637" s="77"/>
      <c r="F637" s="77"/>
      <c r="G637" s="77"/>
      <c r="H637" s="77"/>
      <c r="I637" s="77"/>
      <c r="J637" s="77"/>
      <c r="K637" s="102"/>
      <c r="L637" s="77"/>
      <c r="M637" s="77"/>
    </row>
    <row r="638" spans="1:13" ht="15">
      <c r="A638" s="77"/>
      <c r="B638" s="77"/>
      <c r="C638" s="185"/>
      <c r="D638" s="77"/>
      <c r="E638" s="77"/>
      <c r="F638" s="77"/>
      <c r="G638" s="77"/>
      <c r="H638" s="77"/>
      <c r="I638" s="77"/>
      <c r="J638" s="77"/>
      <c r="K638" s="102"/>
      <c r="L638" s="77"/>
      <c r="M638" s="77"/>
    </row>
    <row r="639" spans="1:13" ht="15">
      <c r="A639" s="77"/>
      <c r="B639" s="77"/>
      <c r="C639" s="185"/>
      <c r="D639" s="77"/>
      <c r="E639" s="77"/>
      <c r="F639" s="77"/>
      <c r="G639" s="77"/>
      <c r="H639" s="77"/>
      <c r="I639" s="77"/>
      <c r="J639" s="77"/>
      <c r="K639" s="102"/>
      <c r="L639" s="77"/>
      <c r="M639" s="77"/>
    </row>
    <row r="640" spans="1:13" ht="15">
      <c r="A640" s="77"/>
      <c r="B640" s="77"/>
      <c r="C640" s="185"/>
      <c r="D640" s="77"/>
      <c r="E640" s="77"/>
      <c r="F640" s="77"/>
      <c r="G640" s="77"/>
      <c r="H640" s="77"/>
      <c r="I640" s="77"/>
      <c r="J640" s="77"/>
      <c r="K640" s="102"/>
      <c r="L640" s="77"/>
      <c r="M640" s="77"/>
    </row>
    <row r="641" spans="1:13" ht="15">
      <c r="A641" s="77"/>
      <c r="B641" s="77"/>
      <c r="C641" s="185"/>
      <c r="D641" s="77"/>
      <c r="E641" s="77"/>
      <c r="F641" s="77"/>
      <c r="G641" s="77"/>
      <c r="H641" s="77"/>
      <c r="I641" s="77"/>
      <c r="J641" s="77"/>
      <c r="K641" s="102"/>
      <c r="L641" s="77"/>
      <c r="M641" s="77"/>
    </row>
    <row r="642" spans="1:13" ht="15">
      <c r="A642" s="77"/>
      <c r="B642" s="77"/>
      <c r="C642" s="185"/>
      <c r="D642" s="77"/>
      <c r="E642" s="77"/>
      <c r="F642" s="77"/>
      <c r="G642" s="77"/>
      <c r="H642" s="77"/>
      <c r="I642" s="77"/>
      <c r="J642" s="77"/>
      <c r="K642" s="102"/>
      <c r="L642" s="77"/>
      <c r="M642" s="77"/>
    </row>
    <row r="643" spans="1:13" ht="15">
      <c r="A643" s="77"/>
      <c r="B643" s="77"/>
      <c r="C643" s="185"/>
      <c r="D643" s="77"/>
      <c r="E643" s="77"/>
      <c r="F643" s="77"/>
      <c r="G643" s="77"/>
      <c r="H643" s="77"/>
      <c r="I643" s="77"/>
      <c r="J643" s="77"/>
      <c r="K643" s="102"/>
      <c r="L643" s="77"/>
      <c r="M643" s="77"/>
    </row>
    <row r="644" spans="1:13" ht="15">
      <c r="A644" s="77"/>
      <c r="B644" s="77"/>
      <c r="C644" s="185"/>
      <c r="D644" s="77"/>
      <c r="E644" s="77"/>
      <c r="F644" s="77"/>
      <c r="G644" s="77"/>
      <c r="H644" s="77"/>
      <c r="I644" s="77"/>
      <c r="J644" s="77"/>
      <c r="K644" s="102"/>
      <c r="L644" s="77"/>
      <c r="M644" s="77"/>
    </row>
    <row r="645" spans="1:13" ht="15">
      <c r="A645" s="77"/>
      <c r="B645" s="77"/>
      <c r="C645" s="185"/>
      <c r="D645" s="77"/>
      <c r="E645" s="77"/>
      <c r="F645" s="77"/>
      <c r="G645" s="77"/>
      <c r="H645" s="77"/>
      <c r="I645" s="77"/>
      <c r="J645" s="77"/>
      <c r="K645" s="102"/>
      <c r="L645" s="77"/>
      <c r="M645" s="77"/>
    </row>
    <row r="646" spans="1:13" ht="15">
      <c r="A646" s="77"/>
      <c r="B646" s="77"/>
      <c r="C646" s="185"/>
      <c r="D646" s="77"/>
      <c r="E646" s="77"/>
      <c r="F646" s="77"/>
      <c r="G646" s="77"/>
      <c r="H646" s="77"/>
      <c r="I646" s="77"/>
      <c r="J646" s="77"/>
      <c r="K646" s="102"/>
      <c r="L646" s="77"/>
      <c r="M646" s="77"/>
    </row>
    <row r="647" spans="1:13" ht="15">
      <c r="A647" s="77"/>
      <c r="B647" s="77"/>
      <c r="C647" s="185"/>
      <c r="D647" s="77"/>
      <c r="E647" s="77"/>
      <c r="F647" s="77"/>
      <c r="G647" s="77"/>
      <c r="H647" s="77"/>
      <c r="I647" s="77"/>
      <c r="J647" s="77"/>
      <c r="K647" s="102"/>
      <c r="L647" s="77"/>
      <c r="M647" s="77"/>
    </row>
    <row r="648" spans="1:13" ht="15">
      <c r="A648" s="77"/>
      <c r="B648" s="77"/>
      <c r="C648" s="185"/>
      <c r="D648" s="77"/>
      <c r="E648" s="77"/>
      <c r="F648" s="77"/>
      <c r="G648" s="77"/>
      <c r="H648" s="77"/>
      <c r="I648" s="77"/>
      <c r="J648" s="77"/>
      <c r="K648" s="102"/>
      <c r="L648" s="77"/>
      <c r="M648" s="77"/>
    </row>
    <row r="649" spans="1:13" ht="15">
      <c r="A649" s="77"/>
      <c r="B649" s="77"/>
      <c r="C649" s="185"/>
      <c r="D649" s="77"/>
      <c r="E649" s="77"/>
      <c r="F649" s="77"/>
      <c r="G649" s="77"/>
      <c r="H649" s="77"/>
      <c r="I649" s="77"/>
      <c r="J649" s="77"/>
      <c r="K649" s="102"/>
      <c r="L649" s="77"/>
      <c r="M649" s="77"/>
    </row>
    <row r="650" spans="1:13" ht="15">
      <c r="A650" s="77"/>
      <c r="B650" s="77"/>
      <c r="C650" s="185"/>
      <c r="D650" s="77"/>
      <c r="E650" s="77"/>
      <c r="F650" s="77"/>
      <c r="G650" s="77"/>
      <c r="H650" s="77"/>
      <c r="I650" s="77"/>
      <c r="J650" s="77"/>
      <c r="K650" s="102"/>
      <c r="L650" s="77"/>
      <c r="M650" s="77"/>
    </row>
    <row r="651" spans="1:13" ht="15">
      <c r="A651" s="77"/>
      <c r="B651" s="77"/>
      <c r="C651" s="185"/>
      <c r="D651" s="77"/>
      <c r="E651" s="77"/>
      <c r="F651" s="77"/>
      <c r="G651" s="77"/>
      <c r="H651" s="77"/>
      <c r="I651" s="77"/>
      <c r="J651" s="77"/>
      <c r="K651" s="102"/>
      <c r="L651" s="77"/>
      <c r="M651" s="77"/>
    </row>
    <row r="652" spans="1:13" ht="15">
      <c r="A652" s="77"/>
      <c r="B652" s="77"/>
      <c r="C652" s="185"/>
      <c r="D652" s="77"/>
      <c r="E652" s="77"/>
      <c r="F652" s="77"/>
      <c r="G652" s="77"/>
      <c r="H652" s="77"/>
      <c r="I652" s="77"/>
      <c r="J652" s="77"/>
      <c r="K652" s="102"/>
      <c r="L652" s="77"/>
      <c r="M652" s="77"/>
    </row>
    <row r="653" spans="1:13" ht="15">
      <c r="A653" s="77"/>
      <c r="B653" s="77"/>
      <c r="C653" s="185"/>
      <c r="D653" s="77"/>
      <c r="E653" s="77"/>
      <c r="F653" s="77"/>
      <c r="G653" s="77"/>
      <c r="H653" s="77"/>
      <c r="I653" s="77"/>
      <c r="J653" s="77"/>
      <c r="K653" s="102"/>
      <c r="L653" s="77"/>
      <c r="M653" s="77"/>
    </row>
    <row r="654" spans="1:13" ht="15">
      <c r="A654" s="77"/>
      <c r="B654" s="77"/>
      <c r="C654" s="185"/>
      <c r="D654" s="77"/>
      <c r="E654" s="77"/>
      <c r="F654" s="77"/>
      <c r="G654" s="77"/>
      <c r="H654" s="77"/>
      <c r="I654" s="77"/>
      <c r="J654" s="77"/>
      <c r="K654" s="102"/>
      <c r="L654" s="77"/>
      <c r="M654" s="77"/>
    </row>
    <row r="655" spans="1:13" ht="15">
      <c r="A655" s="77"/>
      <c r="B655" s="77"/>
      <c r="C655" s="185"/>
      <c r="D655" s="77"/>
      <c r="E655" s="77"/>
      <c r="F655" s="77"/>
      <c r="G655" s="77"/>
      <c r="H655" s="77"/>
      <c r="I655" s="77"/>
      <c r="J655" s="77"/>
      <c r="K655" s="102"/>
      <c r="L655" s="77"/>
      <c r="M655" s="77"/>
    </row>
    <row r="656" spans="1:13" ht="15">
      <c r="A656" s="77"/>
      <c r="B656" s="77"/>
      <c r="C656" s="185"/>
      <c r="D656" s="77"/>
      <c r="E656" s="77"/>
      <c r="F656" s="77"/>
      <c r="G656" s="77"/>
      <c r="H656" s="77"/>
      <c r="I656" s="77"/>
      <c r="J656" s="77"/>
      <c r="K656" s="102"/>
      <c r="L656" s="77"/>
      <c r="M656" s="77"/>
    </row>
    <row r="657" spans="1:13" ht="15">
      <c r="A657" s="77"/>
      <c r="B657" s="77"/>
      <c r="C657" s="185"/>
      <c r="D657" s="77"/>
      <c r="E657" s="77"/>
      <c r="F657" s="77"/>
      <c r="G657" s="77"/>
      <c r="H657" s="77"/>
      <c r="I657" s="77"/>
      <c r="J657" s="77"/>
      <c r="K657" s="102"/>
      <c r="L657" s="77"/>
      <c r="M657" s="77"/>
    </row>
    <row r="658" spans="1:13" ht="15">
      <c r="A658" s="77"/>
      <c r="B658" s="77"/>
      <c r="C658" s="185"/>
      <c r="D658" s="77"/>
      <c r="E658" s="77"/>
      <c r="F658" s="77"/>
      <c r="G658" s="77"/>
      <c r="H658" s="77"/>
      <c r="I658" s="77"/>
      <c r="J658" s="77"/>
      <c r="K658" s="102"/>
      <c r="L658" s="77"/>
      <c r="M658" s="77"/>
    </row>
    <row r="659" spans="1:13" ht="15">
      <c r="A659" s="77"/>
      <c r="B659" s="77"/>
      <c r="C659" s="185"/>
      <c r="D659" s="77"/>
      <c r="E659" s="77"/>
      <c r="F659" s="77"/>
      <c r="G659" s="77"/>
      <c r="H659" s="77"/>
      <c r="I659" s="77"/>
      <c r="J659" s="77"/>
      <c r="K659" s="102"/>
      <c r="L659" s="77"/>
      <c r="M659" s="77"/>
    </row>
    <row r="660" spans="1:13" ht="15">
      <c r="A660" s="77"/>
      <c r="B660" s="77"/>
      <c r="C660" s="185"/>
      <c r="D660" s="77"/>
      <c r="E660" s="77"/>
      <c r="F660" s="77"/>
      <c r="G660" s="77"/>
      <c r="H660" s="77"/>
      <c r="I660" s="77"/>
      <c r="J660" s="77"/>
      <c r="K660" s="102"/>
      <c r="L660" s="77"/>
      <c r="M660" s="77"/>
    </row>
    <row r="661" spans="1:13" ht="15">
      <c r="A661" s="77"/>
      <c r="B661" s="77"/>
      <c r="C661" s="185"/>
      <c r="D661" s="77"/>
      <c r="E661" s="77"/>
      <c r="F661" s="77"/>
      <c r="G661" s="77"/>
      <c r="H661" s="77"/>
      <c r="I661" s="77"/>
      <c r="J661" s="77"/>
      <c r="K661" s="102"/>
      <c r="L661" s="77"/>
      <c r="M661" s="77"/>
    </row>
    <row r="662" spans="1:13" ht="15">
      <c r="A662" s="77"/>
      <c r="B662" s="77"/>
      <c r="C662" s="185"/>
      <c r="D662" s="77"/>
      <c r="E662" s="77"/>
      <c r="F662" s="77"/>
      <c r="G662" s="77"/>
      <c r="H662" s="77"/>
      <c r="I662" s="77"/>
      <c r="J662" s="77"/>
      <c r="K662" s="102"/>
      <c r="L662" s="77"/>
      <c r="M662" s="77"/>
    </row>
    <row r="663" spans="1:13" ht="15">
      <c r="A663" s="77"/>
      <c r="B663" s="77"/>
      <c r="C663" s="185"/>
      <c r="D663" s="77"/>
      <c r="E663" s="77"/>
      <c r="F663" s="77"/>
      <c r="G663" s="77"/>
      <c r="H663" s="77"/>
      <c r="I663" s="77"/>
      <c r="J663" s="77"/>
      <c r="K663" s="102"/>
      <c r="L663" s="77"/>
      <c r="M663" s="77"/>
    </row>
    <row r="664" spans="1:13" ht="15">
      <c r="A664" s="77"/>
      <c r="B664" s="77"/>
      <c r="C664" s="185"/>
      <c r="D664" s="77"/>
      <c r="E664" s="77"/>
      <c r="F664" s="77"/>
      <c r="G664" s="77"/>
      <c r="H664" s="77"/>
      <c r="I664" s="77"/>
      <c r="J664" s="77"/>
      <c r="K664" s="102"/>
      <c r="L664" s="77"/>
      <c r="M664" s="77"/>
    </row>
    <row r="665" spans="1:13" ht="15">
      <c r="A665" s="77"/>
      <c r="B665" s="77"/>
      <c r="C665" s="185"/>
      <c r="D665" s="77"/>
      <c r="E665" s="77"/>
      <c r="F665" s="77"/>
      <c r="G665" s="77"/>
      <c r="H665" s="77"/>
      <c r="I665" s="77"/>
      <c r="J665" s="77"/>
      <c r="K665" s="102"/>
      <c r="L665" s="77"/>
      <c r="M665" s="77"/>
    </row>
    <row r="666" spans="1:13" ht="15">
      <c r="A666" s="77"/>
      <c r="B666" s="77"/>
      <c r="C666" s="185"/>
      <c r="D666" s="77"/>
      <c r="E666" s="77"/>
      <c r="F666" s="77"/>
      <c r="G666" s="77"/>
      <c r="H666" s="77"/>
      <c r="I666" s="77"/>
      <c r="J666" s="77"/>
      <c r="K666" s="102"/>
      <c r="L666" s="77"/>
      <c r="M666" s="77"/>
    </row>
    <row r="667" spans="1:13" ht="15">
      <c r="A667" s="77"/>
      <c r="B667" s="77"/>
      <c r="C667" s="185"/>
      <c r="D667" s="77"/>
      <c r="E667" s="77"/>
      <c r="F667" s="77"/>
      <c r="G667" s="77"/>
      <c r="H667" s="77"/>
      <c r="I667" s="77"/>
      <c r="J667" s="77"/>
      <c r="K667" s="102"/>
      <c r="L667" s="77"/>
      <c r="M667" s="77"/>
    </row>
    <row r="668" spans="1:13" ht="15">
      <c r="A668" s="77"/>
      <c r="B668" s="77"/>
      <c r="C668" s="185"/>
      <c r="D668" s="77"/>
      <c r="E668" s="77"/>
      <c r="F668" s="77"/>
      <c r="G668" s="77"/>
      <c r="H668" s="77"/>
      <c r="I668" s="77"/>
      <c r="J668" s="77"/>
      <c r="K668" s="102"/>
      <c r="L668" s="77"/>
      <c r="M668" s="77"/>
    </row>
    <row r="669" spans="1:13" ht="15">
      <c r="A669" s="77"/>
      <c r="B669" s="77"/>
      <c r="C669" s="185"/>
      <c r="D669" s="77"/>
      <c r="E669" s="77"/>
      <c r="F669" s="77"/>
      <c r="G669" s="77"/>
      <c r="H669" s="77"/>
      <c r="I669" s="77"/>
      <c r="J669" s="77"/>
      <c r="K669" s="102"/>
      <c r="L669" s="77"/>
      <c r="M669" s="77"/>
    </row>
    <row r="670" spans="1:13" ht="15">
      <c r="A670" s="77"/>
      <c r="B670" s="77"/>
      <c r="C670" s="185"/>
      <c r="D670" s="77"/>
      <c r="E670" s="77"/>
      <c r="F670" s="77"/>
      <c r="G670" s="77"/>
      <c r="H670" s="77"/>
      <c r="I670" s="77"/>
      <c r="J670" s="77"/>
      <c r="K670" s="102"/>
      <c r="L670" s="77"/>
      <c r="M670" s="77"/>
    </row>
    <row r="671" spans="1:13" ht="15">
      <c r="A671" s="77"/>
      <c r="B671" s="77"/>
      <c r="C671" s="185"/>
      <c r="D671" s="77"/>
      <c r="E671" s="77"/>
      <c r="F671" s="77"/>
      <c r="G671" s="77"/>
      <c r="H671" s="77"/>
      <c r="I671" s="77"/>
      <c r="J671" s="77"/>
      <c r="K671" s="102"/>
      <c r="L671" s="77"/>
      <c r="M671" s="77"/>
    </row>
    <row r="672" spans="1:13" ht="15">
      <c r="A672" s="77"/>
      <c r="B672" s="77"/>
      <c r="C672" s="185"/>
      <c r="D672" s="77"/>
      <c r="E672" s="77"/>
      <c r="F672" s="77"/>
      <c r="G672" s="77"/>
      <c r="H672" s="77"/>
      <c r="I672" s="77"/>
      <c r="J672" s="77"/>
      <c r="K672" s="102"/>
      <c r="L672" s="77"/>
      <c r="M672" s="77"/>
    </row>
    <row r="673" spans="1:13" ht="15">
      <c r="A673" s="77"/>
      <c r="B673" s="77"/>
      <c r="C673" s="185"/>
      <c r="D673" s="77"/>
      <c r="E673" s="77"/>
      <c r="F673" s="77"/>
      <c r="G673" s="77"/>
      <c r="H673" s="77"/>
      <c r="I673" s="77"/>
      <c r="J673" s="77"/>
      <c r="K673" s="102"/>
      <c r="L673" s="77"/>
      <c r="M673" s="77"/>
    </row>
    <row r="674" spans="1:13" ht="15">
      <c r="A674" s="77"/>
      <c r="B674" s="77"/>
      <c r="C674" s="185"/>
      <c r="D674" s="77"/>
      <c r="E674" s="77"/>
      <c r="F674" s="77"/>
      <c r="G674" s="77"/>
      <c r="H674" s="77"/>
      <c r="I674" s="77"/>
      <c r="J674" s="77"/>
      <c r="K674" s="102"/>
      <c r="L674" s="77"/>
      <c r="M674" s="77"/>
    </row>
    <row r="675" spans="1:13" ht="15">
      <c r="A675" s="77"/>
      <c r="B675" s="77"/>
      <c r="C675" s="185"/>
      <c r="D675" s="77"/>
      <c r="E675" s="77"/>
      <c r="F675" s="77"/>
      <c r="G675" s="77"/>
      <c r="H675" s="77"/>
      <c r="I675" s="77"/>
      <c r="J675" s="77"/>
      <c r="K675" s="102"/>
      <c r="L675" s="77"/>
      <c r="M675" s="77"/>
    </row>
    <row r="676" spans="1:13" ht="15">
      <c r="A676" s="77"/>
      <c r="B676" s="77"/>
      <c r="C676" s="185"/>
      <c r="D676" s="77"/>
      <c r="E676" s="77"/>
      <c r="F676" s="77"/>
      <c r="G676" s="77"/>
      <c r="H676" s="77"/>
      <c r="I676" s="77"/>
      <c r="J676" s="77"/>
      <c r="K676" s="102"/>
      <c r="L676" s="77"/>
      <c r="M676" s="77"/>
    </row>
    <row r="677" spans="1:13" ht="15">
      <c r="A677" s="77"/>
      <c r="B677" s="77"/>
      <c r="C677" s="185"/>
      <c r="D677" s="77"/>
      <c r="E677" s="77"/>
      <c r="F677" s="77"/>
      <c r="G677" s="77"/>
      <c r="H677" s="77"/>
      <c r="I677" s="77"/>
      <c r="J677" s="77"/>
      <c r="K677" s="102"/>
      <c r="L677" s="77"/>
      <c r="M677" s="77"/>
    </row>
    <row r="678" spans="1:13" ht="15">
      <c r="A678" s="77"/>
      <c r="B678" s="77"/>
      <c r="C678" s="185"/>
      <c r="D678" s="77"/>
      <c r="E678" s="77"/>
      <c r="F678" s="77"/>
      <c r="G678" s="77"/>
      <c r="H678" s="77"/>
      <c r="I678" s="77"/>
      <c r="J678" s="77"/>
      <c r="K678" s="102"/>
      <c r="L678" s="77"/>
      <c r="M678" s="77"/>
    </row>
    <row r="679" spans="1:13" ht="15">
      <c r="A679" s="77"/>
      <c r="B679" s="77"/>
      <c r="C679" s="185"/>
      <c r="D679" s="77"/>
      <c r="E679" s="77"/>
      <c r="F679" s="77"/>
      <c r="G679" s="77"/>
      <c r="H679" s="77"/>
      <c r="I679" s="77"/>
      <c r="J679" s="77"/>
      <c r="K679" s="102"/>
      <c r="L679" s="77"/>
      <c r="M679" s="77"/>
    </row>
    <row r="680" spans="1:13" ht="15">
      <c r="A680" s="77"/>
      <c r="B680" s="77"/>
      <c r="C680" s="185"/>
      <c r="D680" s="77"/>
      <c r="E680" s="77"/>
      <c r="F680" s="77"/>
      <c r="G680" s="77"/>
      <c r="H680" s="77"/>
      <c r="I680" s="77"/>
      <c r="J680" s="77"/>
      <c r="K680" s="102"/>
      <c r="L680" s="77"/>
      <c r="M680" s="77"/>
    </row>
    <row r="681" spans="1:13" ht="15">
      <c r="A681" s="77"/>
      <c r="B681" s="77"/>
      <c r="C681" s="185"/>
      <c r="D681" s="77"/>
      <c r="E681" s="77"/>
      <c r="F681" s="77"/>
      <c r="G681" s="77"/>
      <c r="H681" s="77"/>
      <c r="I681" s="77"/>
      <c r="J681" s="77"/>
      <c r="K681" s="102"/>
      <c r="L681" s="77"/>
      <c r="M681" s="77"/>
    </row>
    <row r="682" spans="1:13" ht="15">
      <c r="A682" s="77"/>
      <c r="B682" s="77"/>
      <c r="C682" s="185"/>
      <c r="D682" s="77"/>
      <c r="E682" s="77"/>
      <c r="F682" s="77"/>
      <c r="G682" s="77"/>
      <c r="H682" s="77"/>
      <c r="I682" s="77"/>
      <c r="J682" s="77"/>
      <c r="K682" s="102"/>
      <c r="L682" s="77"/>
      <c r="M682" s="77"/>
    </row>
    <row r="683" spans="1:13" ht="15">
      <c r="A683" s="77"/>
      <c r="B683" s="77"/>
      <c r="C683" s="185"/>
      <c r="D683" s="77"/>
      <c r="E683" s="77"/>
      <c r="F683" s="77"/>
      <c r="G683" s="77"/>
      <c r="H683" s="77"/>
      <c r="I683" s="77"/>
      <c r="J683" s="77"/>
      <c r="K683" s="102"/>
      <c r="L683" s="77"/>
      <c r="M683" s="77"/>
    </row>
    <row r="684" spans="1:13" ht="15">
      <c r="A684" s="77"/>
      <c r="B684" s="77"/>
      <c r="C684" s="185"/>
      <c r="D684" s="77"/>
      <c r="E684" s="77"/>
      <c r="F684" s="77"/>
      <c r="G684" s="77"/>
      <c r="H684" s="77"/>
      <c r="I684" s="77"/>
      <c r="J684" s="77"/>
      <c r="K684" s="102"/>
      <c r="L684" s="77"/>
      <c r="M684" s="77"/>
    </row>
    <row r="685" spans="1:13" ht="15">
      <c r="A685" s="77"/>
      <c r="B685" s="77"/>
      <c r="C685" s="185"/>
      <c r="D685" s="77"/>
      <c r="E685" s="77"/>
      <c r="F685" s="77"/>
      <c r="G685" s="77"/>
      <c r="H685" s="77"/>
      <c r="I685" s="77"/>
      <c r="J685" s="77"/>
      <c r="K685" s="102"/>
      <c r="L685" s="77"/>
      <c r="M685" s="77"/>
    </row>
    <row r="686" spans="1:13" ht="15">
      <c r="A686" s="77"/>
      <c r="B686" s="77"/>
      <c r="C686" s="185"/>
      <c r="D686" s="77"/>
      <c r="E686" s="77"/>
      <c r="F686" s="77"/>
      <c r="G686" s="77"/>
      <c r="H686" s="77"/>
      <c r="I686" s="77"/>
      <c r="J686" s="77"/>
      <c r="K686" s="102"/>
      <c r="L686" s="77"/>
      <c r="M686" s="77"/>
    </row>
    <row r="687" spans="1:13" ht="15">
      <c r="A687" s="77"/>
      <c r="B687" s="77"/>
      <c r="C687" s="185"/>
      <c r="D687" s="77"/>
      <c r="E687" s="77"/>
      <c r="F687" s="77"/>
      <c r="G687" s="77"/>
      <c r="H687" s="77"/>
      <c r="I687" s="77"/>
      <c r="J687" s="77"/>
      <c r="K687" s="102"/>
      <c r="L687" s="77"/>
      <c r="M687" s="77"/>
    </row>
    <row r="688" spans="1:13" ht="15">
      <c r="A688" s="77"/>
      <c r="B688" s="77"/>
      <c r="C688" s="185"/>
      <c r="D688" s="77"/>
      <c r="E688" s="77"/>
      <c r="F688" s="77"/>
      <c r="G688" s="77"/>
      <c r="H688" s="77"/>
      <c r="I688" s="77"/>
      <c r="J688" s="77"/>
      <c r="K688" s="102"/>
      <c r="L688" s="77"/>
      <c r="M688" s="77"/>
    </row>
    <row r="689" spans="1:13" ht="15">
      <c r="A689" s="77"/>
      <c r="B689" s="77"/>
      <c r="C689" s="185"/>
      <c r="D689" s="77"/>
      <c r="E689" s="77"/>
      <c r="F689" s="77"/>
      <c r="G689" s="77"/>
      <c r="H689" s="77"/>
      <c r="I689" s="77"/>
      <c r="J689" s="77"/>
      <c r="K689" s="102"/>
      <c r="L689" s="77"/>
      <c r="M689" s="77"/>
    </row>
    <row r="690" spans="1:13" ht="15">
      <c r="A690" s="77"/>
      <c r="B690" s="77"/>
      <c r="C690" s="185"/>
      <c r="D690" s="77"/>
      <c r="E690" s="77"/>
      <c r="F690" s="77"/>
      <c r="G690" s="77"/>
      <c r="H690" s="77"/>
      <c r="I690" s="77"/>
      <c r="J690" s="77"/>
      <c r="K690" s="102"/>
      <c r="L690" s="77"/>
      <c r="M690" s="77"/>
    </row>
    <row r="691" spans="1:13" ht="15">
      <c r="A691" s="77"/>
      <c r="B691" s="77"/>
      <c r="C691" s="185"/>
      <c r="D691" s="77"/>
      <c r="E691" s="77"/>
      <c r="F691" s="77"/>
      <c r="G691" s="77"/>
      <c r="H691" s="77"/>
      <c r="I691" s="77"/>
      <c r="J691" s="77"/>
      <c r="K691" s="102"/>
      <c r="L691" s="77"/>
      <c r="M691" s="77"/>
    </row>
    <row r="692" spans="1:13" ht="15">
      <c r="A692" s="77"/>
      <c r="B692" s="77"/>
      <c r="C692" s="185"/>
      <c r="D692" s="77"/>
      <c r="E692" s="77"/>
      <c r="F692" s="77"/>
      <c r="G692" s="77"/>
      <c r="H692" s="77"/>
      <c r="I692" s="77"/>
      <c r="J692" s="77"/>
      <c r="K692" s="102"/>
      <c r="L692" s="77"/>
      <c r="M692" s="77"/>
    </row>
    <row r="693" spans="1:13" ht="15">
      <c r="A693" s="77"/>
      <c r="B693" s="77"/>
      <c r="C693" s="185"/>
      <c r="D693" s="77"/>
      <c r="E693" s="77"/>
      <c r="F693" s="77"/>
      <c r="G693" s="77"/>
      <c r="H693" s="77"/>
      <c r="I693" s="77"/>
      <c r="J693" s="77"/>
      <c r="K693" s="102"/>
      <c r="L693" s="77"/>
      <c r="M693" s="77"/>
    </row>
    <row r="694" spans="1:13" ht="15">
      <c r="A694" s="77"/>
      <c r="B694" s="77"/>
      <c r="C694" s="185"/>
      <c r="D694" s="77"/>
      <c r="E694" s="77"/>
      <c r="F694" s="77"/>
      <c r="G694" s="77"/>
      <c r="H694" s="77"/>
      <c r="I694" s="77"/>
      <c r="J694" s="77"/>
      <c r="K694" s="102"/>
      <c r="L694" s="77"/>
      <c r="M694" s="77"/>
    </row>
    <row r="695" spans="1:13" ht="15">
      <c r="A695" s="77"/>
      <c r="B695" s="77"/>
      <c r="C695" s="185"/>
      <c r="D695" s="77"/>
      <c r="E695" s="77"/>
      <c r="F695" s="77"/>
      <c r="G695" s="77"/>
      <c r="H695" s="77"/>
      <c r="I695" s="77"/>
      <c r="J695" s="77"/>
      <c r="K695" s="102"/>
      <c r="L695" s="77"/>
      <c r="M695" s="77"/>
    </row>
    <row r="696" spans="1:13" ht="15">
      <c r="A696" s="77"/>
      <c r="B696" s="77"/>
      <c r="C696" s="185"/>
      <c r="D696" s="77"/>
      <c r="E696" s="77"/>
      <c r="F696" s="77"/>
      <c r="G696" s="77"/>
      <c r="H696" s="77"/>
      <c r="I696" s="77"/>
      <c r="J696" s="77"/>
      <c r="K696" s="102"/>
      <c r="L696" s="77"/>
      <c r="M696" s="77"/>
    </row>
    <row r="697" spans="1:13" ht="15">
      <c r="A697" s="77"/>
      <c r="B697" s="77"/>
      <c r="C697" s="185"/>
      <c r="D697" s="77"/>
      <c r="E697" s="77"/>
      <c r="F697" s="77"/>
      <c r="G697" s="77"/>
      <c r="H697" s="77"/>
      <c r="I697" s="77"/>
      <c r="J697" s="77"/>
      <c r="K697" s="102"/>
      <c r="L697" s="77"/>
      <c r="M697" s="77"/>
    </row>
    <row r="698" spans="1:13" ht="15">
      <c r="A698" s="77"/>
      <c r="B698" s="77"/>
      <c r="C698" s="185"/>
      <c r="D698" s="77"/>
      <c r="E698" s="77"/>
      <c r="F698" s="77"/>
      <c r="G698" s="77"/>
      <c r="H698" s="77"/>
      <c r="I698" s="77"/>
      <c r="J698" s="77"/>
      <c r="K698" s="102"/>
      <c r="L698" s="77"/>
      <c r="M698" s="77"/>
    </row>
    <row r="699" spans="1:13" ht="15">
      <c r="A699" s="77"/>
      <c r="B699" s="77"/>
      <c r="C699" s="185"/>
      <c r="D699" s="77"/>
      <c r="E699" s="77"/>
      <c r="F699" s="77"/>
      <c r="G699" s="77"/>
      <c r="H699" s="77"/>
      <c r="I699" s="77"/>
      <c r="J699" s="77"/>
      <c r="K699" s="102"/>
      <c r="L699" s="77"/>
      <c r="M699" s="77"/>
    </row>
    <row r="700" spans="1:13" ht="15">
      <c r="A700" s="77"/>
      <c r="B700" s="77"/>
      <c r="C700" s="185"/>
      <c r="D700" s="77"/>
      <c r="E700" s="77"/>
      <c r="F700" s="77"/>
      <c r="G700" s="77"/>
      <c r="H700" s="77"/>
      <c r="I700" s="77"/>
      <c r="J700" s="77"/>
      <c r="K700" s="102"/>
      <c r="L700" s="77"/>
      <c r="M700" s="77"/>
    </row>
    <row r="701" spans="1:13" ht="15">
      <c r="A701" s="77"/>
      <c r="B701" s="77"/>
      <c r="C701" s="185"/>
      <c r="D701" s="77"/>
      <c r="E701" s="77"/>
      <c r="F701" s="77"/>
      <c r="G701" s="77"/>
      <c r="H701" s="77"/>
      <c r="I701" s="77"/>
      <c r="J701" s="77"/>
      <c r="K701" s="102"/>
      <c r="L701" s="77"/>
      <c r="M701" s="77"/>
    </row>
    <row r="702" spans="1:13" ht="15">
      <c r="A702" s="77"/>
      <c r="B702" s="77"/>
      <c r="C702" s="185"/>
      <c r="D702" s="77"/>
      <c r="E702" s="77"/>
      <c r="F702" s="77"/>
      <c r="G702" s="77"/>
      <c r="H702" s="77"/>
      <c r="I702" s="77"/>
      <c r="J702" s="77"/>
      <c r="K702" s="102"/>
      <c r="L702" s="77"/>
      <c r="M702" s="77"/>
    </row>
    <row r="703" spans="1:13" ht="15">
      <c r="A703" s="77"/>
      <c r="B703" s="77"/>
      <c r="C703" s="185"/>
      <c r="D703" s="77"/>
      <c r="E703" s="77"/>
      <c r="F703" s="77"/>
      <c r="G703" s="77"/>
      <c r="H703" s="77"/>
      <c r="I703" s="77"/>
      <c r="J703" s="77"/>
      <c r="K703" s="102"/>
      <c r="L703" s="77"/>
      <c r="M703" s="77"/>
    </row>
    <row r="704" spans="1:13" ht="15">
      <c r="A704" s="77"/>
      <c r="B704" s="77"/>
      <c r="C704" s="185"/>
      <c r="D704" s="77"/>
      <c r="E704" s="77"/>
      <c r="F704" s="77"/>
      <c r="G704" s="77"/>
      <c r="H704" s="77"/>
      <c r="I704" s="77"/>
      <c r="J704" s="77"/>
      <c r="K704" s="102"/>
      <c r="L704" s="77"/>
      <c r="M704" s="77"/>
    </row>
    <row r="705" spans="1:13" ht="15">
      <c r="A705" s="77"/>
      <c r="B705" s="77"/>
      <c r="C705" s="185"/>
      <c r="D705" s="77"/>
      <c r="E705" s="77"/>
      <c r="F705" s="77"/>
      <c r="G705" s="77"/>
      <c r="H705" s="77"/>
      <c r="I705" s="77"/>
      <c r="J705" s="77"/>
      <c r="K705" s="102"/>
      <c r="L705" s="77"/>
      <c r="M705" s="77"/>
    </row>
    <row r="706" spans="1:13" ht="15">
      <c r="A706" s="77"/>
      <c r="B706" s="77"/>
      <c r="C706" s="185"/>
      <c r="D706" s="77"/>
      <c r="E706" s="77"/>
      <c r="F706" s="77"/>
      <c r="G706" s="77"/>
      <c r="H706" s="77"/>
      <c r="I706" s="77"/>
      <c r="J706" s="77"/>
      <c r="K706" s="102"/>
      <c r="L706" s="77"/>
      <c r="M706" s="77"/>
    </row>
    <row r="707" spans="1:13" ht="15">
      <c r="A707" s="77"/>
      <c r="B707" s="77"/>
      <c r="C707" s="185"/>
      <c r="D707" s="77"/>
      <c r="E707" s="77"/>
      <c r="F707" s="77"/>
      <c r="G707" s="77"/>
      <c r="H707" s="77"/>
      <c r="I707" s="77"/>
      <c r="J707" s="77"/>
      <c r="K707" s="102"/>
      <c r="L707" s="77"/>
      <c r="M707" s="77"/>
    </row>
    <row r="708" spans="1:13" ht="15">
      <c r="A708" s="77"/>
      <c r="B708" s="77"/>
      <c r="C708" s="185"/>
      <c r="D708" s="77"/>
      <c r="E708" s="77"/>
      <c r="F708" s="77"/>
      <c r="G708" s="77"/>
      <c r="H708" s="77"/>
      <c r="I708" s="77"/>
      <c r="J708" s="77"/>
      <c r="K708" s="102"/>
      <c r="L708" s="77"/>
      <c r="M708" s="77"/>
    </row>
    <row r="709" spans="1:13" ht="15">
      <c r="A709" s="77"/>
      <c r="B709" s="77"/>
      <c r="C709" s="185"/>
      <c r="D709" s="77"/>
      <c r="E709" s="77"/>
      <c r="F709" s="77"/>
      <c r="G709" s="77"/>
      <c r="H709" s="77"/>
      <c r="I709" s="77"/>
      <c r="J709" s="77"/>
      <c r="K709" s="102"/>
      <c r="L709" s="77"/>
      <c r="M709" s="77"/>
    </row>
    <row r="710" spans="1:13" ht="15">
      <c r="A710" s="77"/>
      <c r="B710" s="77"/>
      <c r="C710" s="185"/>
      <c r="D710" s="77"/>
      <c r="E710" s="77"/>
      <c r="F710" s="77"/>
      <c r="G710" s="77"/>
      <c r="H710" s="77"/>
      <c r="I710" s="77"/>
      <c r="J710" s="77"/>
      <c r="K710" s="102"/>
      <c r="L710" s="77"/>
      <c r="M710" s="77"/>
    </row>
    <row r="711" spans="1:13" ht="15">
      <c r="A711" s="77"/>
      <c r="B711" s="77"/>
      <c r="C711" s="185"/>
      <c r="D711" s="77"/>
      <c r="E711" s="77"/>
      <c r="F711" s="77"/>
      <c r="G711" s="77"/>
      <c r="H711" s="77"/>
      <c r="I711" s="77"/>
      <c r="J711" s="77"/>
      <c r="K711" s="102"/>
      <c r="L711" s="77"/>
      <c r="M711" s="77"/>
    </row>
    <row r="712" spans="1:13" ht="15">
      <c r="A712" s="77"/>
      <c r="B712" s="77"/>
      <c r="C712" s="185"/>
      <c r="D712" s="77"/>
      <c r="E712" s="77"/>
      <c r="F712" s="77"/>
      <c r="G712" s="77"/>
      <c r="H712" s="77"/>
      <c r="I712" s="77"/>
      <c r="J712" s="77"/>
      <c r="K712" s="102"/>
      <c r="L712" s="77"/>
      <c r="M712" s="77"/>
    </row>
    <row r="713" spans="1:13" ht="15">
      <c r="A713" s="77"/>
      <c r="B713" s="77"/>
      <c r="C713" s="185"/>
      <c r="D713" s="77"/>
      <c r="E713" s="77"/>
      <c r="F713" s="77"/>
      <c r="G713" s="77"/>
      <c r="H713" s="77"/>
      <c r="I713" s="77"/>
      <c r="J713" s="77"/>
      <c r="K713" s="102"/>
      <c r="L713" s="77"/>
      <c r="M713" s="77"/>
    </row>
    <row r="714" spans="1:13" ht="15">
      <c r="A714" s="77"/>
      <c r="B714" s="77"/>
      <c r="C714" s="185"/>
      <c r="D714" s="77"/>
      <c r="E714" s="77"/>
      <c r="F714" s="77"/>
      <c r="G714" s="77"/>
      <c r="H714" s="77"/>
      <c r="I714" s="77"/>
      <c r="J714" s="77"/>
      <c r="K714" s="102"/>
      <c r="L714" s="77"/>
      <c r="M714" s="77"/>
    </row>
    <row r="715" spans="1:13" ht="15">
      <c r="A715" s="77"/>
      <c r="B715" s="77"/>
      <c r="C715" s="185"/>
      <c r="D715" s="77"/>
      <c r="E715" s="77"/>
      <c r="F715" s="77"/>
      <c r="G715" s="77"/>
      <c r="H715" s="77"/>
      <c r="I715" s="77"/>
      <c r="J715" s="77"/>
      <c r="K715" s="102"/>
      <c r="L715" s="77"/>
      <c r="M715" s="77"/>
    </row>
    <row r="716" spans="1:13" ht="15">
      <c r="A716" s="77"/>
      <c r="B716" s="77"/>
      <c r="C716" s="185"/>
      <c r="D716" s="77"/>
      <c r="E716" s="77"/>
      <c r="F716" s="77"/>
      <c r="G716" s="77"/>
      <c r="H716" s="77"/>
      <c r="I716" s="77"/>
      <c r="J716" s="77"/>
      <c r="K716" s="102"/>
      <c r="L716" s="77"/>
      <c r="M716" s="77"/>
    </row>
    <row r="717" spans="1:13" ht="15">
      <c r="A717" s="77"/>
      <c r="B717" s="77"/>
      <c r="C717" s="185"/>
      <c r="D717" s="77"/>
      <c r="E717" s="77"/>
      <c r="F717" s="77"/>
      <c r="G717" s="77"/>
      <c r="H717" s="77"/>
      <c r="I717" s="77"/>
      <c r="J717" s="77"/>
      <c r="K717" s="102"/>
      <c r="L717" s="77"/>
      <c r="M717" s="77"/>
    </row>
    <row r="718" spans="1:13" ht="15">
      <c r="A718" s="77"/>
      <c r="B718" s="77"/>
      <c r="C718" s="185"/>
      <c r="D718" s="77"/>
      <c r="E718" s="77"/>
      <c r="F718" s="77"/>
      <c r="G718" s="77"/>
      <c r="H718" s="77"/>
      <c r="I718" s="77"/>
      <c r="J718" s="77"/>
      <c r="K718" s="102"/>
      <c r="L718" s="77"/>
      <c r="M718" s="77"/>
    </row>
    <row r="719" spans="1:13" ht="15">
      <c r="A719" s="77"/>
      <c r="B719" s="77"/>
      <c r="C719" s="185"/>
      <c r="D719" s="77"/>
      <c r="E719" s="77"/>
      <c r="F719" s="77"/>
      <c r="G719" s="77"/>
      <c r="H719" s="77"/>
      <c r="I719" s="77"/>
      <c r="J719" s="77"/>
      <c r="K719" s="102"/>
      <c r="L719" s="77"/>
      <c r="M719" s="77"/>
    </row>
    <row r="720" spans="1:13" ht="15">
      <c r="A720" s="77"/>
      <c r="B720" s="77"/>
      <c r="C720" s="185"/>
      <c r="D720" s="77"/>
      <c r="E720" s="77"/>
      <c r="F720" s="77"/>
      <c r="G720" s="77"/>
      <c r="H720" s="77"/>
      <c r="I720" s="77"/>
      <c r="J720" s="77"/>
      <c r="K720" s="102"/>
      <c r="L720" s="77"/>
      <c r="M720" s="77"/>
    </row>
    <row r="721" spans="1:13" ht="15">
      <c r="A721" s="77"/>
      <c r="B721" s="77"/>
      <c r="C721" s="185"/>
      <c r="D721" s="77"/>
      <c r="E721" s="77"/>
      <c r="F721" s="77"/>
      <c r="G721" s="77"/>
      <c r="H721" s="77"/>
      <c r="I721" s="77"/>
      <c r="J721" s="77"/>
      <c r="K721" s="102"/>
      <c r="L721" s="77"/>
      <c r="M721" s="77"/>
    </row>
    <row r="722" spans="1:13" ht="15">
      <c r="A722" s="77"/>
      <c r="B722" s="77"/>
      <c r="C722" s="185"/>
      <c r="D722" s="77"/>
      <c r="E722" s="77"/>
      <c r="F722" s="77"/>
      <c r="G722" s="77"/>
      <c r="H722" s="77"/>
      <c r="I722" s="77"/>
      <c r="J722" s="77"/>
      <c r="K722" s="102"/>
      <c r="L722" s="77"/>
      <c r="M722" s="77"/>
    </row>
  </sheetData>
  <sheetProtection/>
  <mergeCells count="617">
    <mergeCell ref="B488:C488"/>
    <mergeCell ref="H488:H491"/>
    <mergeCell ref="I488:I491"/>
    <mergeCell ref="B490:C490"/>
    <mergeCell ref="H492:H494"/>
    <mergeCell ref="I492:I494"/>
    <mergeCell ref="B489:C489"/>
    <mergeCell ref="B494:C494"/>
    <mergeCell ref="B492:C492"/>
    <mergeCell ref="A497:J497"/>
    <mergeCell ref="A495:L495"/>
    <mergeCell ref="A496:L496"/>
    <mergeCell ref="A498:L498"/>
    <mergeCell ref="K497:L497"/>
    <mergeCell ref="B491:C491"/>
    <mergeCell ref="K491:L491"/>
    <mergeCell ref="B493:C493"/>
    <mergeCell ref="K493:L493"/>
    <mergeCell ref="A488:A494"/>
    <mergeCell ref="I485:I487"/>
    <mergeCell ref="J485:M486"/>
    <mergeCell ref="K487:L487"/>
    <mergeCell ref="J488:J494"/>
    <mergeCell ref="K488:L488"/>
    <mergeCell ref="M488:M494"/>
    <mergeCell ref="K492:L492"/>
    <mergeCell ref="K489:L489"/>
    <mergeCell ref="K494:L494"/>
    <mergeCell ref="K490:L490"/>
    <mergeCell ref="A485:A487"/>
    <mergeCell ref="B485:C487"/>
    <mergeCell ref="D485:G486"/>
    <mergeCell ref="H485:H487"/>
    <mergeCell ref="G5:G12"/>
    <mergeCell ref="A1:M1"/>
    <mergeCell ref="A2:A4"/>
    <mergeCell ref="B2:B4"/>
    <mergeCell ref="C2:C4"/>
    <mergeCell ref="D2:G3"/>
    <mergeCell ref="H2:H4"/>
    <mergeCell ref="I2:I4"/>
    <mergeCell ref="J2:M3"/>
    <mergeCell ref="K4:L4"/>
    <mergeCell ref="C5:C12"/>
    <mergeCell ref="D5:D12"/>
    <mergeCell ref="E5:E12"/>
    <mergeCell ref="F5:F12"/>
    <mergeCell ref="H5:H12"/>
    <mergeCell ref="I5:I12"/>
    <mergeCell ref="H13:H20"/>
    <mergeCell ref="I13:I20"/>
    <mergeCell ref="H21:H28"/>
    <mergeCell ref="I21:I28"/>
    <mergeCell ref="B5:B20"/>
    <mergeCell ref="J5:J12"/>
    <mergeCell ref="J13:J20"/>
    <mergeCell ref="G13:G20"/>
    <mergeCell ref="C13:C20"/>
    <mergeCell ref="D13:D20"/>
    <mergeCell ref="E13:E20"/>
    <mergeCell ref="F13:F20"/>
    <mergeCell ref="C250:C257"/>
    <mergeCell ref="B178:B201"/>
    <mergeCell ref="C202:C209"/>
    <mergeCell ref="C210:C217"/>
    <mergeCell ref="C218:C225"/>
    <mergeCell ref="B202:B217"/>
    <mergeCell ref="B218:B241"/>
    <mergeCell ref="B242:B257"/>
    <mergeCell ref="C194:C201"/>
    <mergeCell ref="C186:C193"/>
    <mergeCell ref="M69:M76"/>
    <mergeCell ref="D45:D52"/>
    <mergeCell ref="E45:E52"/>
    <mergeCell ref="F45:F52"/>
    <mergeCell ref="E61:E68"/>
    <mergeCell ref="F61:F68"/>
    <mergeCell ref="J53:J60"/>
    <mergeCell ref="M53:M60"/>
    <mergeCell ref="I61:I68"/>
    <mergeCell ref="J61:J68"/>
    <mergeCell ref="M5:M12"/>
    <mergeCell ref="M13:M20"/>
    <mergeCell ref="M21:M28"/>
    <mergeCell ref="M37:M44"/>
    <mergeCell ref="J29:J36"/>
    <mergeCell ref="M29:M36"/>
    <mergeCell ref="J45:J52"/>
    <mergeCell ref="J37:J44"/>
    <mergeCell ref="H175:H177"/>
    <mergeCell ref="I175:I177"/>
    <mergeCell ref="A173:L173"/>
    <mergeCell ref="A5:A172"/>
    <mergeCell ref="H45:H52"/>
    <mergeCell ref="I45:I52"/>
    <mergeCell ref="J21:J28"/>
    <mergeCell ref="C37:C44"/>
    <mergeCell ref="D37:D44"/>
    <mergeCell ref="E37:E44"/>
    <mergeCell ref="A175:A177"/>
    <mergeCell ref="B175:B177"/>
    <mergeCell ref="C175:C177"/>
    <mergeCell ref="D175:G176"/>
    <mergeCell ref="M250:M257"/>
    <mergeCell ref="I178:I185"/>
    <mergeCell ref="H178:H185"/>
    <mergeCell ref="D202:D209"/>
    <mergeCell ref="J186:J193"/>
    <mergeCell ref="J194:J201"/>
    <mergeCell ref="D279:D286"/>
    <mergeCell ref="E279:E286"/>
    <mergeCell ref="F279:F286"/>
    <mergeCell ref="G279:G286"/>
    <mergeCell ref="H279:H286"/>
    <mergeCell ref="I279:I286"/>
    <mergeCell ref="J242:J249"/>
    <mergeCell ref="M242:M249"/>
    <mergeCell ref="J202:J209"/>
    <mergeCell ref="J210:J217"/>
    <mergeCell ref="M202:M209"/>
    <mergeCell ref="M210:M217"/>
    <mergeCell ref="M218:M225"/>
    <mergeCell ref="M226:M233"/>
    <mergeCell ref="M234:M241"/>
    <mergeCell ref="J175:M176"/>
    <mergeCell ref="K177:L177"/>
    <mergeCell ref="M178:M185"/>
    <mergeCell ref="J178:J185"/>
    <mergeCell ref="J250:J257"/>
    <mergeCell ref="I202:I209"/>
    <mergeCell ref="I210:I217"/>
    <mergeCell ref="J234:J241"/>
    <mergeCell ref="M186:M193"/>
    <mergeCell ref="M194:M201"/>
    <mergeCell ref="H250:H257"/>
    <mergeCell ref="H242:H249"/>
    <mergeCell ref="H194:H201"/>
    <mergeCell ref="H186:H193"/>
    <mergeCell ref="I186:I193"/>
    <mergeCell ref="I194:I201"/>
    <mergeCell ref="I242:I249"/>
    <mergeCell ref="I250:I257"/>
    <mergeCell ref="H202:H209"/>
    <mergeCell ref="H210:H217"/>
    <mergeCell ref="F186:F193"/>
    <mergeCell ref="G186:G193"/>
    <mergeCell ref="D271:D278"/>
    <mergeCell ref="E271:E278"/>
    <mergeCell ref="F271:F278"/>
    <mergeCell ref="G271:G278"/>
    <mergeCell ref="E202:E209"/>
    <mergeCell ref="D194:D201"/>
    <mergeCell ref="E194:E201"/>
    <mergeCell ref="D186:D193"/>
    <mergeCell ref="E186:E193"/>
    <mergeCell ref="F194:F201"/>
    <mergeCell ref="G194:G201"/>
    <mergeCell ref="F242:F249"/>
    <mergeCell ref="G242:G249"/>
    <mergeCell ref="F202:F209"/>
    <mergeCell ref="G202:G209"/>
    <mergeCell ref="E210:E217"/>
    <mergeCell ref="F210:F217"/>
    <mergeCell ref="E242:E249"/>
    <mergeCell ref="G250:G257"/>
    <mergeCell ref="G210:G217"/>
    <mergeCell ref="D218:D225"/>
    <mergeCell ref="E218:E225"/>
    <mergeCell ref="F218:F225"/>
    <mergeCell ref="G218:G225"/>
    <mergeCell ref="D250:D257"/>
    <mergeCell ref="E250:E257"/>
    <mergeCell ref="F250:F257"/>
    <mergeCell ref="D210:D217"/>
    <mergeCell ref="A178:A257"/>
    <mergeCell ref="C242:C249"/>
    <mergeCell ref="D242:D249"/>
    <mergeCell ref="H218:H225"/>
    <mergeCell ref="I218:I225"/>
    <mergeCell ref="J218:J225"/>
    <mergeCell ref="C226:C233"/>
    <mergeCell ref="I226:I233"/>
    <mergeCell ref="J226:J233"/>
    <mergeCell ref="C234:C241"/>
    <mergeCell ref="A258:L258"/>
    <mergeCell ref="A260:A262"/>
    <mergeCell ref="B260:B262"/>
    <mergeCell ref="C260:C262"/>
    <mergeCell ref="D260:G261"/>
    <mergeCell ref="H260:H262"/>
    <mergeCell ref="I260:I262"/>
    <mergeCell ref="J260:M261"/>
    <mergeCell ref="K262:L262"/>
    <mergeCell ref="M295:M302"/>
    <mergeCell ref="I263:I270"/>
    <mergeCell ref="H263:H270"/>
    <mergeCell ref="H295:H302"/>
    <mergeCell ref="I295:I302"/>
    <mergeCell ref="H271:H278"/>
    <mergeCell ref="I271:I278"/>
    <mergeCell ref="J271:J278"/>
    <mergeCell ref="M263:M270"/>
    <mergeCell ref="J263:J270"/>
    <mergeCell ref="A305:A307"/>
    <mergeCell ref="B305:B307"/>
    <mergeCell ref="C305:C307"/>
    <mergeCell ref="A263:A302"/>
    <mergeCell ref="A303:L303"/>
    <mergeCell ref="D263:D270"/>
    <mergeCell ref="E263:E270"/>
    <mergeCell ref="F263:F270"/>
    <mergeCell ref="G263:G270"/>
    <mergeCell ref="J295:J302"/>
    <mergeCell ref="J324:J331"/>
    <mergeCell ref="C263:C270"/>
    <mergeCell ref="C271:C278"/>
    <mergeCell ref="C279:C286"/>
    <mergeCell ref="C295:C302"/>
    <mergeCell ref="D295:D302"/>
    <mergeCell ref="I324:I331"/>
    <mergeCell ref="C316:C323"/>
    <mergeCell ref="G324:G331"/>
    <mergeCell ref="H324:H331"/>
    <mergeCell ref="M308:M315"/>
    <mergeCell ref="H388:H395"/>
    <mergeCell ref="H316:H323"/>
    <mergeCell ref="H308:H315"/>
    <mergeCell ref="J308:J315"/>
    <mergeCell ref="J316:J323"/>
    <mergeCell ref="J388:J395"/>
    <mergeCell ref="I308:I315"/>
    <mergeCell ref="I316:I323"/>
    <mergeCell ref="I388:I395"/>
    <mergeCell ref="D388:D395"/>
    <mergeCell ref="E388:E395"/>
    <mergeCell ref="D324:D331"/>
    <mergeCell ref="F308:F315"/>
    <mergeCell ref="F324:F331"/>
    <mergeCell ref="F332:F339"/>
    <mergeCell ref="D316:D323"/>
    <mergeCell ref="E316:E323"/>
    <mergeCell ref="F316:F323"/>
    <mergeCell ref="E324:E331"/>
    <mergeCell ref="I473:I480"/>
    <mergeCell ref="A398:A400"/>
    <mergeCell ref="B398:B400"/>
    <mergeCell ref="C398:C400"/>
    <mergeCell ref="D398:G399"/>
    <mergeCell ref="H401:H408"/>
    <mergeCell ref="H473:H480"/>
    <mergeCell ref="A401:A480"/>
    <mergeCell ref="C401:C408"/>
    <mergeCell ref="I449:I456"/>
    <mergeCell ref="M401:M408"/>
    <mergeCell ref="M473:M480"/>
    <mergeCell ref="J401:J408"/>
    <mergeCell ref="J473:J480"/>
    <mergeCell ref="J417:J424"/>
    <mergeCell ref="J449:J456"/>
    <mergeCell ref="J457:J464"/>
    <mergeCell ref="J425:J432"/>
    <mergeCell ref="A481:L481"/>
    <mergeCell ref="A483:L483"/>
    <mergeCell ref="C457:C464"/>
    <mergeCell ref="D473:D480"/>
    <mergeCell ref="E473:E480"/>
    <mergeCell ref="D457:D464"/>
    <mergeCell ref="E457:E464"/>
    <mergeCell ref="F457:F464"/>
    <mergeCell ref="G457:G464"/>
    <mergeCell ref="I457:I464"/>
    <mergeCell ref="B77:B108"/>
    <mergeCell ref="G21:G28"/>
    <mergeCell ref="G29:G36"/>
    <mergeCell ref="D53:D60"/>
    <mergeCell ref="E53:E60"/>
    <mergeCell ref="F53:F60"/>
    <mergeCell ref="D21:D28"/>
    <mergeCell ref="E21:E28"/>
    <mergeCell ref="F21:F28"/>
    <mergeCell ref="F37:F44"/>
    <mergeCell ref="A396:L396"/>
    <mergeCell ref="F388:F395"/>
    <mergeCell ref="H398:H400"/>
    <mergeCell ref="I398:I400"/>
    <mergeCell ref="J398:M399"/>
    <mergeCell ref="K400:L400"/>
    <mergeCell ref="G388:G395"/>
    <mergeCell ref="M388:M395"/>
    <mergeCell ref="A308:A395"/>
    <mergeCell ref="C308:C315"/>
    <mergeCell ref="B21:B52"/>
    <mergeCell ref="C45:C52"/>
    <mergeCell ref="C29:C36"/>
    <mergeCell ref="D29:D36"/>
    <mergeCell ref="C21:C28"/>
    <mergeCell ref="C149:C156"/>
    <mergeCell ref="C101:C108"/>
    <mergeCell ref="C133:C140"/>
    <mergeCell ref="C141:C148"/>
    <mergeCell ref="C85:C92"/>
    <mergeCell ref="C165:C172"/>
    <mergeCell ref="H29:H36"/>
    <mergeCell ref="I29:I36"/>
    <mergeCell ref="E29:E36"/>
    <mergeCell ref="F29:F36"/>
    <mergeCell ref="G45:G52"/>
    <mergeCell ref="G37:G44"/>
    <mergeCell ref="H37:H44"/>
    <mergeCell ref="I37:I44"/>
    <mergeCell ref="C77:C84"/>
    <mergeCell ref="C93:C100"/>
    <mergeCell ref="C69:C76"/>
    <mergeCell ref="G69:G76"/>
    <mergeCell ref="H69:H76"/>
    <mergeCell ref="D61:D68"/>
    <mergeCell ref="G61:G68"/>
    <mergeCell ref="H61:H68"/>
    <mergeCell ref="C61:C68"/>
    <mergeCell ref="D77:D84"/>
    <mergeCell ref="E77:E84"/>
    <mergeCell ref="F77:F84"/>
    <mergeCell ref="G77:G84"/>
    <mergeCell ref="H85:H92"/>
    <mergeCell ref="D101:D108"/>
    <mergeCell ref="E101:E108"/>
    <mergeCell ref="F101:F108"/>
    <mergeCell ref="G101:G108"/>
    <mergeCell ref="J69:J76"/>
    <mergeCell ref="H101:H108"/>
    <mergeCell ref="I101:I108"/>
    <mergeCell ref="H77:H84"/>
    <mergeCell ref="I77:I84"/>
    <mergeCell ref="I85:I92"/>
    <mergeCell ref="J85:J92"/>
    <mergeCell ref="H93:H100"/>
    <mergeCell ref="I93:I100"/>
    <mergeCell ref="J93:J100"/>
    <mergeCell ref="M45:M52"/>
    <mergeCell ref="G178:G185"/>
    <mergeCell ref="M77:M84"/>
    <mergeCell ref="M109:M116"/>
    <mergeCell ref="M117:M124"/>
    <mergeCell ref="M125:M132"/>
    <mergeCell ref="J77:J84"/>
    <mergeCell ref="J101:J108"/>
    <mergeCell ref="J109:J116"/>
    <mergeCell ref="J117:J124"/>
    <mergeCell ref="J125:J132"/>
    <mergeCell ref="C178:C185"/>
    <mergeCell ref="D178:D185"/>
    <mergeCell ref="E178:E185"/>
    <mergeCell ref="F178:F185"/>
    <mergeCell ref="D226:D233"/>
    <mergeCell ref="E226:E233"/>
    <mergeCell ref="F226:F233"/>
    <mergeCell ref="G226:G233"/>
    <mergeCell ref="H226:H233"/>
    <mergeCell ref="D234:D241"/>
    <mergeCell ref="E234:E241"/>
    <mergeCell ref="F234:F241"/>
    <mergeCell ref="G234:G241"/>
    <mergeCell ref="H234:H241"/>
    <mergeCell ref="I234:I241"/>
    <mergeCell ref="B263:B286"/>
    <mergeCell ref="B287:B302"/>
    <mergeCell ref="J279:J286"/>
    <mergeCell ref="C287:C294"/>
    <mergeCell ref="D287:D294"/>
    <mergeCell ref="E287:E294"/>
    <mergeCell ref="F287:F294"/>
    <mergeCell ref="G287:G294"/>
    <mergeCell ref="H287:H294"/>
    <mergeCell ref="I287:I294"/>
    <mergeCell ref="B308:B355"/>
    <mergeCell ref="E295:E302"/>
    <mergeCell ref="F295:F302"/>
    <mergeCell ref="G295:G302"/>
    <mergeCell ref="C324:C331"/>
    <mergeCell ref="C348:C355"/>
    <mergeCell ref="D308:D315"/>
    <mergeCell ref="E308:E315"/>
    <mergeCell ref="G308:G315"/>
    <mergeCell ref="D305:G306"/>
    <mergeCell ref="M271:M278"/>
    <mergeCell ref="M279:M286"/>
    <mergeCell ref="M287:M294"/>
    <mergeCell ref="G316:G323"/>
    <mergeCell ref="J287:J294"/>
    <mergeCell ref="M316:M323"/>
    <mergeCell ref="H305:H307"/>
    <mergeCell ref="I305:I307"/>
    <mergeCell ref="J305:M306"/>
    <mergeCell ref="K307:L307"/>
    <mergeCell ref="C332:C339"/>
    <mergeCell ref="D332:D339"/>
    <mergeCell ref="E332:E339"/>
    <mergeCell ref="J348:J355"/>
    <mergeCell ref="C340:C347"/>
    <mergeCell ref="D340:D347"/>
    <mergeCell ref="E340:E347"/>
    <mergeCell ref="F340:F347"/>
    <mergeCell ref="E348:E355"/>
    <mergeCell ref="F348:F355"/>
    <mergeCell ref="J332:J339"/>
    <mergeCell ref="G340:G347"/>
    <mergeCell ref="H340:H347"/>
    <mergeCell ref="I340:I347"/>
    <mergeCell ref="J340:J347"/>
    <mergeCell ref="G332:G339"/>
    <mergeCell ref="H332:H339"/>
    <mergeCell ref="I332:I339"/>
    <mergeCell ref="H356:H363"/>
    <mergeCell ref="D348:D355"/>
    <mergeCell ref="I356:I363"/>
    <mergeCell ref="C356:C363"/>
    <mergeCell ref="D356:D363"/>
    <mergeCell ref="E356:E363"/>
    <mergeCell ref="F356:F363"/>
    <mergeCell ref="G348:G355"/>
    <mergeCell ref="H348:H355"/>
    <mergeCell ref="I348:I355"/>
    <mergeCell ref="J356:J363"/>
    <mergeCell ref="C364:C371"/>
    <mergeCell ref="D364:D371"/>
    <mergeCell ref="E364:E371"/>
    <mergeCell ref="F364:F371"/>
    <mergeCell ref="G364:G371"/>
    <mergeCell ref="H364:H371"/>
    <mergeCell ref="I364:I371"/>
    <mergeCell ref="J364:J371"/>
    <mergeCell ref="G356:G363"/>
    <mergeCell ref="C372:C379"/>
    <mergeCell ref="D372:D379"/>
    <mergeCell ref="E372:E379"/>
    <mergeCell ref="F372:F379"/>
    <mergeCell ref="G372:G379"/>
    <mergeCell ref="H372:H379"/>
    <mergeCell ref="I372:I379"/>
    <mergeCell ref="J372:J379"/>
    <mergeCell ref="H380:H387"/>
    <mergeCell ref="I380:I387"/>
    <mergeCell ref="J380:J387"/>
    <mergeCell ref="B388:B395"/>
    <mergeCell ref="D380:D387"/>
    <mergeCell ref="E380:E387"/>
    <mergeCell ref="F380:F387"/>
    <mergeCell ref="G380:G387"/>
    <mergeCell ref="C380:C387"/>
    <mergeCell ref="C388:C395"/>
    <mergeCell ref="B356:B371"/>
    <mergeCell ref="B372:B387"/>
    <mergeCell ref="M324:M331"/>
    <mergeCell ref="M332:M339"/>
    <mergeCell ref="M340:M347"/>
    <mergeCell ref="M348:M355"/>
    <mergeCell ref="M356:M363"/>
    <mergeCell ref="M364:M371"/>
    <mergeCell ref="M372:M379"/>
    <mergeCell ref="M380:M387"/>
    <mergeCell ref="I441:I448"/>
    <mergeCell ref="J441:J448"/>
    <mergeCell ref="C449:C456"/>
    <mergeCell ref="D449:D456"/>
    <mergeCell ref="E449:E456"/>
    <mergeCell ref="F449:F456"/>
    <mergeCell ref="G449:G456"/>
    <mergeCell ref="H449:H456"/>
    <mergeCell ref="C441:C448"/>
    <mergeCell ref="B417:B432"/>
    <mergeCell ref="B433:B448"/>
    <mergeCell ref="B449:B480"/>
    <mergeCell ref="H441:H448"/>
    <mergeCell ref="D441:D448"/>
    <mergeCell ref="E441:E448"/>
    <mergeCell ref="F441:F448"/>
    <mergeCell ref="G441:G448"/>
    <mergeCell ref="F473:F480"/>
    <mergeCell ref="G473:G480"/>
    <mergeCell ref="E409:E416"/>
    <mergeCell ref="F409:F416"/>
    <mergeCell ref="H409:H416"/>
    <mergeCell ref="B401:B416"/>
    <mergeCell ref="E401:E408"/>
    <mergeCell ref="F401:F408"/>
    <mergeCell ref="G401:G408"/>
    <mergeCell ref="G409:G416"/>
    <mergeCell ref="D401:D408"/>
    <mergeCell ref="I409:I416"/>
    <mergeCell ref="J409:J416"/>
    <mergeCell ref="C417:C424"/>
    <mergeCell ref="D417:D424"/>
    <mergeCell ref="E417:E424"/>
    <mergeCell ref="F417:F424"/>
    <mergeCell ref="G417:G424"/>
    <mergeCell ref="H417:H424"/>
    <mergeCell ref="C409:C416"/>
    <mergeCell ref="I401:I408"/>
    <mergeCell ref="I417:I424"/>
    <mergeCell ref="D409:D416"/>
    <mergeCell ref="C425:C432"/>
    <mergeCell ref="D425:D432"/>
    <mergeCell ref="E425:E432"/>
    <mergeCell ref="F425:F432"/>
    <mergeCell ref="G425:G432"/>
    <mergeCell ref="H425:H432"/>
    <mergeCell ref="I425:I432"/>
    <mergeCell ref="H433:H440"/>
    <mergeCell ref="I433:I440"/>
    <mergeCell ref="J433:J440"/>
    <mergeCell ref="C433:C440"/>
    <mergeCell ref="D433:D440"/>
    <mergeCell ref="E433:E440"/>
    <mergeCell ref="F433:F440"/>
    <mergeCell ref="G433:G440"/>
    <mergeCell ref="H465:H472"/>
    <mergeCell ref="I465:I472"/>
    <mergeCell ref="J465:J472"/>
    <mergeCell ref="H457:H464"/>
    <mergeCell ref="C465:C472"/>
    <mergeCell ref="D465:D472"/>
    <mergeCell ref="E465:E472"/>
    <mergeCell ref="F465:F472"/>
    <mergeCell ref="C473:C480"/>
    <mergeCell ref="M409:M416"/>
    <mergeCell ref="M417:M424"/>
    <mergeCell ref="M425:M432"/>
    <mergeCell ref="M433:M440"/>
    <mergeCell ref="M441:M448"/>
    <mergeCell ref="M449:M456"/>
    <mergeCell ref="M457:M464"/>
    <mergeCell ref="M465:M472"/>
    <mergeCell ref="G465:G472"/>
    <mergeCell ref="B109:B172"/>
    <mergeCell ref="C109:C116"/>
    <mergeCell ref="D109:D116"/>
    <mergeCell ref="E109:E116"/>
    <mergeCell ref="C117:C124"/>
    <mergeCell ref="D117:D124"/>
    <mergeCell ref="E117:E124"/>
    <mergeCell ref="C125:C132"/>
    <mergeCell ref="D125:D132"/>
    <mergeCell ref="E125:E132"/>
    <mergeCell ref="F109:F116"/>
    <mergeCell ref="G109:G116"/>
    <mergeCell ref="H109:H116"/>
    <mergeCell ref="I109:I116"/>
    <mergeCell ref="F117:F124"/>
    <mergeCell ref="G117:G124"/>
    <mergeCell ref="H117:H124"/>
    <mergeCell ref="I117:I124"/>
    <mergeCell ref="F125:F132"/>
    <mergeCell ref="G125:G132"/>
    <mergeCell ref="H125:H132"/>
    <mergeCell ref="I125:I132"/>
    <mergeCell ref="D133:D140"/>
    <mergeCell ref="E133:E140"/>
    <mergeCell ref="F133:F140"/>
    <mergeCell ref="G133:G140"/>
    <mergeCell ref="H133:H140"/>
    <mergeCell ref="I133:I140"/>
    <mergeCell ref="J133:J140"/>
    <mergeCell ref="M133:M140"/>
    <mergeCell ref="I149:I156"/>
    <mergeCell ref="J149:J156"/>
    <mergeCell ref="M141:M148"/>
    <mergeCell ref="D141:D148"/>
    <mergeCell ref="E141:E148"/>
    <mergeCell ref="F141:F148"/>
    <mergeCell ref="G141:G148"/>
    <mergeCell ref="H141:H148"/>
    <mergeCell ref="I141:I148"/>
    <mergeCell ref="J141:J148"/>
    <mergeCell ref="E149:E156"/>
    <mergeCell ref="F149:F156"/>
    <mergeCell ref="G149:G156"/>
    <mergeCell ref="H149:H156"/>
    <mergeCell ref="M101:M108"/>
    <mergeCell ref="D165:D172"/>
    <mergeCell ref="E165:E172"/>
    <mergeCell ref="F165:F172"/>
    <mergeCell ref="G165:G172"/>
    <mergeCell ref="H165:H172"/>
    <mergeCell ref="I165:I172"/>
    <mergeCell ref="J165:J172"/>
    <mergeCell ref="M149:M156"/>
    <mergeCell ref="D149:D156"/>
    <mergeCell ref="M61:M68"/>
    <mergeCell ref="B53:B76"/>
    <mergeCell ref="G53:G60"/>
    <mergeCell ref="H53:H60"/>
    <mergeCell ref="I53:I60"/>
    <mergeCell ref="I69:I76"/>
    <mergeCell ref="D69:D76"/>
    <mergeCell ref="E69:E76"/>
    <mergeCell ref="F69:F76"/>
    <mergeCell ref="C53:C60"/>
    <mergeCell ref="M85:M92"/>
    <mergeCell ref="D93:D100"/>
    <mergeCell ref="E93:E100"/>
    <mergeCell ref="F93:F100"/>
    <mergeCell ref="G93:G100"/>
    <mergeCell ref="M93:M100"/>
    <mergeCell ref="D85:D92"/>
    <mergeCell ref="E85:E92"/>
    <mergeCell ref="F85:F92"/>
    <mergeCell ref="G85:G92"/>
    <mergeCell ref="C157:C164"/>
    <mergeCell ref="D157:D164"/>
    <mergeCell ref="E157:E164"/>
    <mergeCell ref="F157:F164"/>
    <mergeCell ref="M157:M164"/>
    <mergeCell ref="M165:M172"/>
    <mergeCell ref="G157:G164"/>
    <mergeCell ref="H157:H164"/>
    <mergeCell ref="I157:I164"/>
    <mergeCell ref="J157:J164"/>
  </mergeCells>
  <printOptions horizontalCentered="1"/>
  <pageMargins left="0.15748031496062992" right="0.5118110236220472" top="0.35433070866141736" bottom="0.31496062992125984" header="0.2755905511811024" footer="0.31496062992125984"/>
  <pageSetup fitToHeight="5" horizontalDpi="600" verticalDpi="600" orientation="landscape" scale="61" r:id="rId1"/>
  <headerFooter>
    <oddFooter>&amp;R&amp;P</oddFooter>
  </headerFooter>
  <rowBreaks count="5" manualBreakCount="5">
    <brk id="44" max="12" man="1"/>
    <brk id="174" max="12" man="1"/>
    <brk id="258" max="12" man="1"/>
    <brk id="303" max="255" man="1"/>
    <brk id="396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indexed="41"/>
    <pageSetUpPr fitToPage="1"/>
  </sheetPr>
  <dimension ref="A1:N72"/>
  <sheetViews>
    <sheetView zoomScalePageLayoutView="0" workbookViewId="0" topLeftCell="A46">
      <selection activeCell="C58" sqref="C58"/>
    </sheetView>
  </sheetViews>
  <sheetFormatPr defaultColWidth="11.421875" defaultRowHeight="12.75"/>
  <cols>
    <col min="1" max="1" width="21.8515625" style="12" customWidth="1"/>
    <col min="2" max="2" width="26.57421875" style="12" customWidth="1"/>
    <col min="3" max="5" width="13.28125" style="12" bestFit="1" customWidth="1"/>
    <col min="6" max="6" width="15.140625" style="12" customWidth="1"/>
    <col min="7" max="10" width="11.421875" style="63" customWidth="1"/>
    <col min="11" max="16384" width="11.421875" style="12" customWidth="1"/>
  </cols>
  <sheetData>
    <row r="1" spans="1:6" ht="12.75">
      <c r="A1" s="63"/>
      <c r="B1" s="63"/>
      <c r="C1" s="63"/>
      <c r="D1" s="63"/>
      <c r="E1" s="63"/>
      <c r="F1" s="63"/>
    </row>
    <row r="2" spans="1:6" ht="22.5">
      <c r="A2" s="70" t="s">
        <v>82</v>
      </c>
      <c r="B2" s="71"/>
      <c r="C2" s="72"/>
      <c r="D2" s="72"/>
      <c r="E2" s="72"/>
      <c r="F2" s="72"/>
    </row>
    <row r="3" spans="1:6" ht="17.25" thickBot="1">
      <c r="A3" s="71"/>
      <c r="B3" s="71"/>
      <c r="C3" s="72"/>
      <c r="D3" s="72"/>
      <c r="E3" s="72"/>
      <c r="F3" s="72"/>
    </row>
    <row r="4" spans="1:6" ht="18.75" thickBot="1">
      <c r="A4" s="14" t="s">
        <v>67</v>
      </c>
      <c r="B4" s="14" t="s">
        <v>81</v>
      </c>
      <c r="C4" s="15" t="s">
        <v>37</v>
      </c>
      <c r="D4" s="15" t="s">
        <v>38</v>
      </c>
      <c r="E4" s="15" t="s">
        <v>39</v>
      </c>
      <c r="F4" s="15" t="s">
        <v>68</v>
      </c>
    </row>
    <row r="5" spans="1:7" ht="14.25" customHeight="1">
      <c r="A5" s="736" t="str">
        <f>'Resultado - Agencia'!B5</f>
        <v>UNESCO</v>
      </c>
      <c r="B5" s="152" t="s">
        <v>40</v>
      </c>
      <c r="C5" s="136">
        <f>SUM('Resultado - Agencia - Rubro'!D5,'Resultado - Agencia - Rubro'!D38,'Resultado - Agencia - Rubro'!D79,'Resultado - Agencia - Rubro'!D104,'Resultado - Agencia - Rubro'!D129)</f>
        <v>193100</v>
      </c>
      <c r="D5" s="136">
        <f>SUM('Resultado - Agencia - Rubro'!E5,'Resultado - Agencia - Rubro'!E38,'Resultado - Agencia - Rubro'!E79,'Resultado - Agencia - Rubro'!E104,'Resultado - Agencia - Rubro'!E129)</f>
        <v>113750</v>
      </c>
      <c r="E5" s="136">
        <f>SUM('Resultado - Agencia - Rubro'!F5,'Resultado - Agencia - Rubro'!F38,'Resultado - Agencia - Rubro'!F79,'Resultado - Agencia - Rubro'!F104,'Resultado - Agencia - Rubro'!F129)</f>
        <v>95000</v>
      </c>
      <c r="F5" s="137">
        <f aca="true" t="shared" si="0" ref="F5:F12">SUM(C5:E5)</f>
        <v>401850</v>
      </c>
      <c r="G5" s="189"/>
    </row>
    <row r="6" spans="1:7" ht="14.25" customHeight="1">
      <c r="A6" s="737"/>
      <c r="B6" s="153" t="s">
        <v>41</v>
      </c>
      <c r="C6" s="139">
        <f>SUM('Resultado - Agencia - Rubro'!D6,'Resultado - Agencia - Rubro'!D39,'Resultado - Agencia - Rubro'!D80,'Resultado - Agencia - Rubro'!D105,'Resultado - Agencia - Rubro'!D130)</f>
        <v>420650</v>
      </c>
      <c r="D6" s="139">
        <f>SUM('Resultado - Agencia - Rubro'!E6,'Resultado - Agencia - Rubro'!E39,'Resultado - Agencia - Rubro'!E80,'Resultado - Agencia - Rubro'!E105,'Resultado - Agencia - Rubro'!E130)</f>
        <v>280200</v>
      </c>
      <c r="E6" s="139">
        <f>SUM('Resultado - Agencia - Rubro'!F6,'Resultado - Agencia - Rubro'!F39,'Resultado - Agencia - Rubro'!F80,'Resultado - Agencia - Rubro'!F105,'Resultado - Agencia - Rubro'!F130)</f>
        <v>193250</v>
      </c>
      <c r="F6" s="140">
        <f t="shared" si="0"/>
        <v>894100</v>
      </c>
      <c r="G6" s="189"/>
    </row>
    <row r="7" spans="1:7" ht="14.25" customHeight="1">
      <c r="A7" s="737"/>
      <c r="B7" s="153" t="s">
        <v>42</v>
      </c>
      <c r="C7" s="139">
        <f>SUM('Resultado - Agencia - Rubro'!D7,'Resultado - Agencia - Rubro'!D40,'Resultado - Agencia - Rubro'!D81,'Resultado - Agencia - Rubro'!D106,'Resultado - Agencia - Rubro'!D131)</f>
        <v>87900</v>
      </c>
      <c r="D7" s="139">
        <f>SUM('Resultado - Agencia - Rubro'!E7,'Resultado - Agencia - Rubro'!E40,'Resultado - Agencia - Rubro'!E81,'Resultado - Agencia - Rubro'!E106,'Resultado - Agencia - Rubro'!E131)</f>
        <v>29520</v>
      </c>
      <c r="E7" s="139">
        <f>SUM('Resultado - Agencia - Rubro'!F7,'Resultado - Agencia - Rubro'!F40,'Resultado - Agencia - Rubro'!F81,'Resultado - Agencia - Rubro'!F106,'Resultado - Agencia - Rubro'!F131)</f>
        <v>6500</v>
      </c>
      <c r="F7" s="140">
        <f t="shared" si="0"/>
        <v>123920</v>
      </c>
      <c r="G7" s="189"/>
    </row>
    <row r="8" spans="1:7" ht="14.25" customHeight="1">
      <c r="A8" s="737"/>
      <c r="B8" s="153" t="s">
        <v>43</v>
      </c>
      <c r="C8" s="139">
        <f>SUM('Resultado - Agencia - Rubro'!D8,'Resultado - Agencia - Rubro'!D41,'Resultado - Agencia - Rubro'!D82,'Resultado - Agencia - Rubro'!D107,'Resultado - Agencia - Rubro'!D132)</f>
        <v>43360</v>
      </c>
      <c r="D8" s="139">
        <f>SUM('Resultado - Agencia - Rubro'!E8,'Resultado - Agencia - Rubro'!E41,'Resultado - Agencia - Rubro'!E82,'Resultado - Agencia - Rubro'!E107,'Resultado - Agencia - Rubro'!E132)</f>
        <v>51060</v>
      </c>
      <c r="E8" s="139">
        <f>SUM('Resultado - Agencia - Rubro'!F8,'Resultado - Agencia - Rubro'!F41,'Resultado - Agencia - Rubro'!F82,'Resultado - Agencia - Rubro'!F107,'Resultado - Agencia - Rubro'!F132)</f>
        <v>42400</v>
      </c>
      <c r="F8" s="140">
        <f t="shared" si="0"/>
        <v>136820</v>
      </c>
      <c r="G8" s="189"/>
    </row>
    <row r="9" spans="1:7" ht="14.25" customHeight="1">
      <c r="A9" s="737"/>
      <c r="B9" s="153" t="s">
        <v>80</v>
      </c>
      <c r="C9" s="139">
        <f>SUM('Resultado - Agencia - Rubro'!D9,'Resultado - Agencia - Rubro'!D42,'Resultado - Agencia - Rubro'!D83,'Resultado - Agencia - Rubro'!D108,'Resultado - Agencia - Rubro'!D133)</f>
        <v>32160</v>
      </c>
      <c r="D9" s="139">
        <f>SUM('Resultado - Agencia - Rubro'!E9,'Resultado - Agencia - Rubro'!E42,'Resultado - Agencia - Rubro'!E83,'Resultado - Agencia - Rubro'!E108,'Resultado - Agencia - Rubro'!E133)</f>
        <v>24510</v>
      </c>
      <c r="E9" s="139">
        <f>SUM('Resultado - Agencia - Rubro'!F9,'Resultado - Agencia - Rubro'!F42,'Resultado - Agencia - Rubro'!F83,'Resultado - Agencia - Rubro'!F108,'Resultado - Agencia - Rubro'!F133)</f>
        <v>17050</v>
      </c>
      <c r="F9" s="140">
        <f t="shared" si="0"/>
        <v>73720</v>
      </c>
      <c r="G9" s="189"/>
    </row>
    <row r="10" spans="1:7" ht="14.25" customHeight="1">
      <c r="A10" s="737"/>
      <c r="B10" s="153" t="s">
        <v>44</v>
      </c>
      <c r="C10" s="139">
        <f>SUM('Resultado - Agencia - Rubro'!D10,'Resultado - Agencia - Rubro'!D43,'Resultado - Agencia - Rubro'!D84,'Resultado - Agencia - Rubro'!D109,'Resultado - Agencia - Rubro'!D134)</f>
        <v>136550</v>
      </c>
      <c r="D10" s="139">
        <f>SUM('Resultado - Agencia - Rubro'!E10,'Resultado - Agencia - Rubro'!E43,'Resultado - Agencia - Rubro'!E84,'Resultado - Agencia - Rubro'!E109,'Resultado - Agencia - Rubro'!E134)</f>
        <v>121850</v>
      </c>
      <c r="E10" s="139">
        <f>SUM('Resultado - Agencia - Rubro'!F10,'Resultado - Agencia - Rubro'!F43,'Resultado - Agencia - Rubro'!F84,'Resultado - Agencia - Rubro'!F109,'Resultado - Agencia - Rubro'!F134)</f>
        <v>46750</v>
      </c>
      <c r="F10" s="140">
        <f t="shared" si="0"/>
        <v>305150</v>
      </c>
      <c r="G10" s="189"/>
    </row>
    <row r="11" spans="1:7" ht="14.25" customHeight="1">
      <c r="A11" s="737"/>
      <c r="B11" s="154" t="s">
        <v>79</v>
      </c>
      <c r="C11" s="139">
        <f>SUM('Resultado - Agencia - Rubro'!D11,'Resultado - Agencia - Rubro'!D44,'Resultado - Agencia - Rubro'!D85,'Resultado - Agencia - Rubro'!D110,'Resultado - Agencia - Rubro'!D135)</f>
        <v>136780</v>
      </c>
      <c r="D11" s="139">
        <f>SUM('Resultado - Agencia - Rubro'!E11,'Resultado - Agencia - Rubro'!E44,'Resultado - Agencia - Rubro'!E85,'Resultado - Agencia - Rubro'!E110,'Resultado - Agencia - Rubro'!E135)</f>
        <v>227650</v>
      </c>
      <c r="E11" s="139">
        <f>SUM('Resultado - Agencia - Rubro'!F11,'Resultado - Agencia - Rubro'!F44,'Resultado - Agencia - Rubro'!F85,'Resultado - Agencia - Rubro'!F110,'Resultado - Agencia - Rubro'!F135)</f>
        <v>11250</v>
      </c>
      <c r="F11" s="140">
        <f t="shared" si="0"/>
        <v>375680</v>
      </c>
      <c r="G11" s="189"/>
    </row>
    <row r="12" spans="1:7" ht="14.25" customHeight="1" thickBot="1">
      <c r="A12" s="738"/>
      <c r="B12" s="155" t="s">
        <v>77</v>
      </c>
      <c r="C12" s="143">
        <f>SUM('Resultado - Agencia - Rubro'!D12,'Resultado - Agencia - Rubro'!D45,'Resultado - Agencia - Rubro'!D86,'Resultado - Agencia - Rubro'!D111,'Resultado - Agencia - Rubro'!D136)</f>
        <v>42000</v>
      </c>
      <c r="D12" s="143">
        <f>SUM('Resultado - Agencia - Rubro'!E12,'Resultado - Agencia - Rubro'!E45,'Resultado - Agencia - Rubro'!E86,'Resultado - Agencia - Rubro'!E111,'Resultado - Agencia - Rubro'!E136)</f>
        <v>12460</v>
      </c>
      <c r="E12" s="143">
        <f>SUM('Resultado - Agencia - Rubro'!F12,'Resultado - Agencia - Rubro'!F45,'Resultado - Agencia - Rubro'!F86,'Resultado - Agencia - Rubro'!F111,'Resultado - Agencia - Rubro'!F136)</f>
        <v>17000</v>
      </c>
      <c r="F12" s="144">
        <f t="shared" si="0"/>
        <v>71460</v>
      </c>
      <c r="G12" s="189"/>
    </row>
    <row r="13" spans="1:8" ht="14.25" customHeight="1" thickBot="1">
      <c r="A13" s="18"/>
      <c r="B13" s="18"/>
      <c r="C13" s="34">
        <f>SUM(C5:C12)</f>
        <v>1092500</v>
      </c>
      <c r="D13" s="34">
        <f>SUM(D5:D12)</f>
        <v>861000</v>
      </c>
      <c r="E13" s="34">
        <f>SUM(E5:E12)</f>
        <v>429200</v>
      </c>
      <c r="F13" s="34">
        <f>SUM(F5:F12)</f>
        <v>2382700</v>
      </c>
      <c r="H13" s="63">
        <v>55000</v>
      </c>
    </row>
    <row r="14" spans="1:8" ht="14.25" customHeight="1">
      <c r="A14" s="736" t="str">
        <f>'Resultado - Agencia'!B8</f>
        <v>OIT</v>
      </c>
      <c r="B14" s="152" t="s">
        <v>40</v>
      </c>
      <c r="C14" s="136">
        <f>SUM('Resultado - Agencia - Rubro'!D46,'Resultado - Agencia - Rubro'!D29)</f>
        <v>16000</v>
      </c>
      <c r="D14" s="136">
        <f>SUM('Resultado - Agencia - Rubro'!E46,'Resultado - Agencia - Rubro'!E29)</f>
        <v>17500</v>
      </c>
      <c r="E14" s="136">
        <f>SUM('Resultado - Agencia - Rubro'!F46,'Resultado - Agencia - Rubro'!F29)</f>
        <v>12500</v>
      </c>
      <c r="F14" s="137">
        <f aca="true" t="shared" si="1" ref="F14:F21">SUM(C14:E14)</f>
        <v>46000</v>
      </c>
      <c r="G14" s="189"/>
      <c r="H14" s="63">
        <f>+H13/2</f>
        <v>27500</v>
      </c>
    </row>
    <row r="15" spans="1:7" ht="14.25" customHeight="1">
      <c r="A15" s="737"/>
      <c r="B15" s="153" t="s">
        <v>41</v>
      </c>
      <c r="C15" s="139">
        <f>SUM('Resultado - Agencia - Rubro'!D47,'Resultado - Agencia - Rubro'!D30)</f>
        <v>11000</v>
      </c>
      <c r="D15" s="139">
        <f>SUM('Resultado - Agencia - Rubro'!E47,'Resultado - Agencia - Rubro'!E30)</f>
        <v>10000</v>
      </c>
      <c r="E15" s="139">
        <f>SUM('Resultado - Agencia - Rubro'!F47,'Resultado - Agencia - Rubro'!F30)</f>
        <v>6000</v>
      </c>
      <c r="F15" s="140">
        <f t="shared" si="1"/>
        <v>27000</v>
      </c>
      <c r="G15" s="189"/>
    </row>
    <row r="16" spans="1:7" ht="14.25" customHeight="1">
      <c r="A16" s="737"/>
      <c r="B16" s="153" t="s">
        <v>42</v>
      </c>
      <c r="C16" s="139">
        <f>SUM('Resultado - Agencia - Rubro'!D48,'Resultado - Agencia - Rubro'!D31)</f>
        <v>7500</v>
      </c>
      <c r="D16" s="139">
        <f>SUM('Resultado - Agencia - Rubro'!E48,'Resultado - Agencia - Rubro'!E31)</f>
        <v>2000</v>
      </c>
      <c r="E16" s="139">
        <f>SUM('Resultado - Agencia - Rubro'!F48,'Resultado - Agencia - Rubro'!F31)</f>
        <v>0</v>
      </c>
      <c r="F16" s="140">
        <f t="shared" si="1"/>
        <v>9500</v>
      </c>
      <c r="G16" s="189"/>
    </row>
    <row r="17" spans="1:7" ht="14.25" customHeight="1">
      <c r="A17" s="737"/>
      <c r="B17" s="153" t="s">
        <v>43</v>
      </c>
      <c r="C17" s="139">
        <f>SUM('Resultado - Agencia - Rubro'!D49,'Resultado - Agencia - Rubro'!D32)</f>
        <v>2200</v>
      </c>
      <c r="D17" s="139">
        <f>SUM('Resultado - Agencia - Rubro'!E49,'Resultado - Agencia - Rubro'!E32)</f>
        <v>1500</v>
      </c>
      <c r="E17" s="139">
        <f>SUM('Resultado - Agencia - Rubro'!F49,'Resultado - Agencia - Rubro'!F32)</f>
        <v>2200</v>
      </c>
      <c r="F17" s="140">
        <f t="shared" si="1"/>
        <v>5900</v>
      </c>
      <c r="G17" s="189"/>
    </row>
    <row r="18" spans="1:7" ht="14.25" customHeight="1">
      <c r="A18" s="737"/>
      <c r="B18" s="153" t="s">
        <v>80</v>
      </c>
      <c r="C18" s="139">
        <f>SUM('Resultado - Agencia - Rubro'!D50,'Resultado - Agencia - Rubro'!D33)</f>
        <v>800</v>
      </c>
      <c r="D18" s="139">
        <f>SUM('Resultado - Agencia - Rubro'!E50,'Resultado - Agencia - Rubro'!E33)</f>
        <v>500</v>
      </c>
      <c r="E18" s="139">
        <f>SUM('Resultado - Agencia - Rubro'!F50,'Resultado - Agencia - Rubro'!F33)</f>
        <v>300</v>
      </c>
      <c r="F18" s="140">
        <f t="shared" si="1"/>
        <v>1600</v>
      </c>
      <c r="G18" s="189"/>
    </row>
    <row r="19" spans="1:7" ht="14.25" customHeight="1">
      <c r="A19" s="737"/>
      <c r="B19" s="153" t="s">
        <v>44</v>
      </c>
      <c r="C19" s="139">
        <f>SUM('Resultado - Agencia - Rubro'!D51,'Resultado - Agencia - Rubro'!D34)</f>
        <v>8500</v>
      </c>
      <c r="D19" s="139">
        <f>SUM('Resultado - Agencia - Rubro'!E51,'Resultado - Agencia - Rubro'!E34)</f>
        <v>12000</v>
      </c>
      <c r="E19" s="139">
        <f>SUM('Resultado - Agencia - Rubro'!F51,'Resultado - Agencia - Rubro'!F34)</f>
        <v>6000</v>
      </c>
      <c r="F19" s="140">
        <f t="shared" si="1"/>
        <v>26500</v>
      </c>
      <c r="G19" s="189"/>
    </row>
    <row r="20" spans="1:7" ht="14.25" customHeight="1">
      <c r="A20" s="737"/>
      <c r="B20" s="154" t="s">
        <v>79</v>
      </c>
      <c r="C20" s="139">
        <f>SUM('Resultado - Agencia - Rubro'!D52,'Resultado - Agencia - Rubro'!D35)</f>
        <v>32000</v>
      </c>
      <c r="D20" s="139">
        <f>SUM('Resultado - Agencia - Rubro'!E52,'Resultado - Agencia - Rubro'!E35)</f>
        <v>43800</v>
      </c>
      <c r="E20" s="139">
        <f>SUM('Resultado - Agencia - Rubro'!F52,'Resultado - Agencia - Rubro'!F35)</f>
        <v>5000</v>
      </c>
      <c r="F20" s="140">
        <f t="shared" si="1"/>
        <v>80800</v>
      </c>
      <c r="G20" s="189"/>
    </row>
    <row r="21" spans="1:7" ht="14.25" customHeight="1" thickBot="1">
      <c r="A21" s="738"/>
      <c r="B21" s="155" t="s">
        <v>77</v>
      </c>
      <c r="C21" s="143">
        <f>SUM('Resultado - Agencia - Rubro'!D53,'Resultado - Agencia - Rubro'!D36)</f>
        <v>500</v>
      </c>
      <c r="D21" s="143">
        <f>SUM('Resultado - Agencia - Rubro'!E53,'Resultado - Agencia - Rubro'!E36)</f>
        <v>1000</v>
      </c>
      <c r="E21" s="143">
        <f>SUM('Resultado - Agencia - Rubro'!F53,'Resultado - Agencia - Rubro'!F36)</f>
        <v>500</v>
      </c>
      <c r="F21" s="144">
        <f t="shared" si="1"/>
        <v>2000</v>
      </c>
      <c r="G21" s="189"/>
    </row>
    <row r="22" spans="1:6" ht="14.25" customHeight="1" thickBot="1">
      <c r="A22" s="18"/>
      <c r="B22" s="18"/>
      <c r="C22" s="34">
        <f>SUM(C14:C21)</f>
        <v>78500</v>
      </c>
      <c r="D22" s="34">
        <f>SUM(D14:D21)</f>
        <v>88300</v>
      </c>
      <c r="E22" s="34">
        <f>SUM(E14:E21)</f>
        <v>32500</v>
      </c>
      <c r="F22" s="34">
        <f>SUM(F14:F21)</f>
        <v>199300</v>
      </c>
    </row>
    <row r="23" spans="1:7" ht="14.25" customHeight="1">
      <c r="A23" s="736" t="s">
        <v>60</v>
      </c>
      <c r="B23" s="152" t="s">
        <v>40</v>
      </c>
      <c r="C23" s="136">
        <f>SUM('Resultado - Agencia - Rubro'!D71,'Resultado - Agencia - Rubro'!D96,'Resultado - Agencia - Rubro'!D121)</f>
        <v>68000</v>
      </c>
      <c r="D23" s="136">
        <f>SUM('Resultado - Agencia - Rubro'!E71,'Resultado - Agencia - Rubro'!E96,'Resultado - Agencia - Rubro'!E121)</f>
        <v>73000</v>
      </c>
      <c r="E23" s="136">
        <f>SUM('Resultado - Agencia - Rubro'!F71,'Resultado - Agencia - Rubro'!F96,'Resultado - Agencia - Rubro'!F121)</f>
        <v>77000</v>
      </c>
      <c r="F23" s="137">
        <f aca="true" t="shared" si="2" ref="F23:F30">SUM(C23:E23)</f>
        <v>218000</v>
      </c>
      <c r="G23" s="189"/>
    </row>
    <row r="24" spans="1:7" ht="14.25" customHeight="1">
      <c r="A24" s="737"/>
      <c r="B24" s="153" t="s">
        <v>41</v>
      </c>
      <c r="C24" s="139">
        <f>SUM('Resultado - Agencia - Rubro'!D72,'Resultado - Agencia - Rubro'!D97,'Resultado - Agencia - Rubro'!D122)</f>
        <v>126000</v>
      </c>
      <c r="D24" s="139">
        <f>SUM('Resultado - Agencia - Rubro'!E72,'Resultado - Agencia - Rubro'!E97,'Resultado - Agencia - Rubro'!E122)</f>
        <v>193000</v>
      </c>
      <c r="E24" s="139">
        <f>SUM('Resultado - Agencia - Rubro'!F72,'Resultado - Agencia - Rubro'!F97,'Resultado - Agencia - Rubro'!F122)</f>
        <v>265000</v>
      </c>
      <c r="F24" s="140">
        <f t="shared" si="2"/>
        <v>584000</v>
      </c>
      <c r="G24" s="189"/>
    </row>
    <row r="25" spans="1:7" ht="14.25" customHeight="1">
      <c r="A25" s="737"/>
      <c r="B25" s="153" t="s">
        <v>42</v>
      </c>
      <c r="C25" s="139">
        <f>SUM('Resultado - Agencia - Rubro'!D73,'Resultado - Agencia - Rubro'!D98,'Resultado - Agencia - Rubro'!D123)</f>
        <v>31000</v>
      </c>
      <c r="D25" s="139">
        <f>SUM('Resultado - Agencia - Rubro'!E73,'Resultado - Agencia - Rubro'!E98,'Resultado - Agencia - Rubro'!E123)</f>
        <v>33000</v>
      </c>
      <c r="E25" s="139">
        <f>SUM('Resultado - Agencia - Rubro'!F73,'Resultado - Agencia - Rubro'!F98,'Resultado - Agencia - Rubro'!F123)</f>
        <v>12000</v>
      </c>
      <c r="F25" s="140">
        <f t="shared" si="2"/>
        <v>76000</v>
      </c>
      <c r="G25" s="189"/>
    </row>
    <row r="26" spans="1:7" ht="14.25" customHeight="1">
      <c r="A26" s="737"/>
      <c r="B26" s="153" t="s">
        <v>43</v>
      </c>
      <c r="C26" s="139">
        <f>SUM('Resultado - Agencia - Rubro'!D74,'Resultado - Agencia - Rubro'!D99,'Resultado - Agencia - Rubro'!D124)</f>
        <v>60000</v>
      </c>
      <c r="D26" s="139">
        <f>SUM('Resultado - Agencia - Rubro'!E74,'Resultado - Agencia - Rubro'!E99,'Resultado - Agencia - Rubro'!E124)</f>
        <v>56000</v>
      </c>
      <c r="E26" s="139">
        <f>SUM('Resultado - Agencia - Rubro'!F74,'Resultado - Agencia - Rubro'!F99,'Resultado - Agencia - Rubro'!F124)</f>
        <v>52000</v>
      </c>
      <c r="F26" s="140">
        <f t="shared" si="2"/>
        <v>168000</v>
      </c>
      <c r="G26" s="189"/>
    </row>
    <row r="27" spans="1:7" ht="14.25" customHeight="1">
      <c r="A27" s="737"/>
      <c r="B27" s="153" t="s">
        <v>80</v>
      </c>
      <c r="C27" s="139">
        <f>SUM('Resultado - Agencia - Rubro'!D75,'Resultado - Agencia - Rubro'!D100,'Resultado - Agencia - Rubro'!D125)</f>
        <v>8000</v>
      </c>
      <c r="D27" s="139">
        <f>SUM('Resultado - Agencia - Rubro'!E75,'Resultado - Agencia - Rubro'!E100,'Resultado - Agencia - Rubro'!E125)</f>
        <v>7000</v>
      </c>
      <c r="E27" s="139">
        <f>SUM('Resultado - Agencia - Rubro'!F75,'Resultado - Agencia - Rubro'!F100,'Resultado - Agencia - Rubro'!F125)</f>
        <v>5250</v>
      </c>
      <c r="F27" s="140">
        <f t="shared" si="2"/>
        <v>20250</v>
      </c>
      <c r="G27" s="189"/>
    </row>
    <row r="28" spans="1:7" ht="14.25" customHeight="1">
      <c r="A28" s="737"/>
      <c r="B28" s="153" t="s">
        <v>44</v>
      </c>
      <c r="C28" s="139">
        <f>SUM('Resultado - Agencia - Rubro'!D76,'Resultado - Agencia - Rubro'!D101,'Resultado - Agencia - Rubro'!D126)</f>
        <v>62000</v>
      </c>
      <c r="D28" s="139">
        <f>SUM('Resultado - Agencia - Rubro'!E76,'Resultado - Agencia - Rubro'!E101,'Resultado - Agencia - Rubro'!E126)</f>
        <v>49000</v>
      </c>
      <c r="E28" s="139">
        <f>SUM('Resultado - Agencia - Rubro'!F76,'Resultado - Agencia - Rubro'!F101,'Resultado - Agencia - Rubro'!F126)</f>
        <v>63500</v>
      </c>
      <c r="F28" s="140">
        <f t="shared" si="2"/>
        <v>174500</v>
      </c>
      <c r="G28" s="189"/>
    </row>
    <row r="29" spans="1:7" ht="14.25" customHeight="1">
      <c r="A29" s="737"/>
      <c r="B29" s="154" t="s">
        <v>79</v>
      </c>
      <c r="C29" s="139">
        <f>SUM('Resultado - Agencia - Rubro'!D77,'Resultado - Agencia - Rubro'!D102,'Resultado - Agencia - Rubro'!D127)</f>
        <v>27500</v>
      </c>
      <c r="D29" s="139">
        <f>SUM('Resultado - Agencia - Rubro'!E77,'Resultado - Agencia - Rubro'!E102,'Resultado - Agencia - Rubro'!E127)</f>
        <v>36000</v>
      </c>
      <c r="E29" s="139">
        <f>SUM('Resultado - Agencia - Rubro'!F77,'Resultado - Agencia - Rubro'!F102,'Resultado - Agencia - Rubro'!F127)</f>
        <v>33500</v>
      </c>
      <c r="F29" s="140">
        <f t="shared" si="2"/>
        <v>97000</v>
      </c>
      <c r="G29" s="189"/>
    </row>
    <row r="30" spans="1:7" ht="14.25" customHeight="1" thickBot="1">
      <c r="A30" s="738"/>
      <c r="B30" s="155" t="s">
        <v>77</v>
      </c>
      <c r="C30" s="143">
        <f>SUM('Resultado - Agencia - Rubro'!D78,'Resultado - Agencia - Rubro'!D103,'Resultado - Agencia - Rubro'!D128)</f>
        <v>2000</v>
      </c>
      <c r="D30" s="143">
        <f>SUM('Resultado - Agencia - Rubro'!E78,'Resultado - Agencia - Rubro'!E103,'Resultado - Agencia - Rubro'!E128)</f>
        <v>1500</v>
      </c>
      <c r="E30" s="143">
        <f>SUM('Resultado - Agencia - Rubro'!F78,'Resultado - Agencia - Rubro'!F103,'Resultado - Agencia - Rubro'!F128)</f>
        <v>2500</v>
      </c>
      <c r="F30" s="144">
        <f t="shared" si="2"/>
        <v>6000</v>
      </c>
      <c r="G30" s="189"/>
    </row>
    <row r="31" spans="1:6" ht="14.25" customHeight="1" thickBot="1">
      <c r="A31" s="18"/>
      <c r="B31" s="18"/>
      <c r="C31" s="34">
        <f>SUM(C23:C30)</f>
        <v>384500</v>
      </c>
      <c r="D31" s="34">
        <f>SUM(D23:D30)</f>
        <v>448500</v>
      </c>
      <c r="E31" s="34">
        <f>SUM(E23:E30)</f>
        <v>510750</v>
      </c>
      <c r="F31" s="34">
        <f>SUM(F23:F30)</f>
        <v>1343750</v>
      </c>
    </row>
    <row r="32" spans="1:7" ht="14.25" customHeight="1">
      <c r="A32" s="736" t="s">
        <v>55</v>
      </c>
      <c r="B32" s="152" t="s">
        <v>40</v>
      </c>
      <c r="C32" s="136">
        <f>SUM('Resultado - Agencia - Rubro'!D13,'Resultado - Agencia - Rubro'!D62)</f>
        <v>30000</v>
      </c>
      <c r="D32" s="136">
        <f>SUM('Resultado - Agencia - Rubro'!E13,'Resultado - Agencia - Rubro'!E62)</f>
        <v>30000</v>
      </c>
      <c r="E32" s="136">
        <f>SUM('Resultado - Agencia - Rubro'!F13,'Resultado - Agencia - Rubro'!F62)</f>
        <v>25000</v>
      </c>
      <c r="F32" s="137">
        <f aca="true" t="shared" si="3" ref="F32:F39">SUM(C32:E32)</f>
        <v>85000</v>
      </c>
      <c r="G32" s="189"/>
    </row>
    <row r="33" spans="1:7" ht="14.25" customHeight="1">
      <c r="A33" s="737"/>
      <c r="B33" s="153" t="s">
        <v>41</v>
      </c>
      <c r="C33" s="139">
        <f>SUM('Resultado - Agencia - Rubro'!D14,'Resultado - Agencia - Rubro'!D63)</f>
        <v>30000</v>
      </c>
      <c r="D33" s="139">
        <f>SUM('Resultado - Agencia - Rubro'!E14,'Resultado - Agencia - Rubro'!E63)</f>
        <v>30000</v>
      </c>
      <c r="E33" s="139">
        <f>SUM('Resultado - Agencia - Rubro'!F14,'Resultado - Agencia - Rubro'!F63)</f>
        <v>25000</v>
      </c>
      <c r="F33" s="140">
        <f t="shared" si="3"/>
        <v>85000</v>
      </c>
      <c r="G33" s="189"/>
    </row>
    <row r="34" spans="1:7" ht="14.25" customHeight="1">
      <c r="A34" s="737"/>
      <c r="B34" s="153" t="s">
        <v>42</v>
      </c>
      <c r="C34" s="139">
        <f>SUM('Resultado - Agencia - Rubro'!D15,'Resultado - Agencia - Rubro'!D64)</f>
        <v>19000</v>
      </c>
      <c r="D34" s="139">
        <f>SUM('Resultado - Agencia - Rubro'!E15,'Resultado - Agencia - Rubro'!E64)</f>
        <v>0</v>
      </c>
      <c r="E34" s="139">
        <f>SUM('Resultado - Agencia - Rubro'!F15,'Resultado - Agencia - Rubro'!F64)</f>
        <v>0</v>
      </c>
      <c r="F34" s="140">
        <f t="shared" si="3"/>
        <v>19000</v>
      </c>
      <c r="G34" s="189"/>
    </row>
    <row r="35" spans="1:7" ht="14.25" customHeight="1">
      <c r="A35" s="737"/>
      <c r="B35" s="153" t="s">
        <v>43</v>
      </c>
      <c r="C35" s="139">
        <f>SUM('Resultado - Agencia - Rubro'!D16,'Resultado - Agencia - Rubro'!D65)</f>
        <v>57000</v>
      </c>
      <c r="D35" s="139">
        <f>SUM('Resultado - Agencia - Rubro'!E16,'Resultado - Agencia - Rubro'!E65)</f>
        <v>72000</v>
      </c>
      <c r="E35" s="139">
        <f>SUM('Resultado - Agencia - Rubro'!F16,'Resultado - Agencia - Rubro'!F65)</f>
        <v>70000</v>
      </c>
      <c r="F35" s="140">
        <f t="shared" si="3"/>
        <v>199000</v>
      </c>
      <c r="G35" s="189"/>
    </row>
    <row r="36" spans="1:7" ht="14.25" customHeight="1">
      <c r="A36" s="737"/>
      <c r="B36" s="153" t="s">
        <v>80</v>
      </c>
      <c r="C36" s="139">
        <f>SUM('Resultado - Agencia - Rubro'!D17,'Resultado - Agencia - Rubro'!D66)</f>
        <v>2000</v>
      </c>
      <c r="D36" s="139">
        <f>SUM('Resultado - Agencia - Rubro'!E17,'Resultado - Agencia - Rubro'!E66)</f>
        <v>1000</v>
      </c>
      <c r="E36" s="139">
        <f>SUM('Resultado - Agencia - Rubro'!F17,'Resultado - Agencia - Rubro'!F66)</f>
        <v>0</v>
      </c>
      <c r="F36" s="140">
        <f t="shared" si="3"/>
        <v>3000</v>
      </c>
      <c r="G36" s="189"/>
    </row>
    <row r="37" spans="1:7" ht="14.25" customHeight="1">
      <c r="A37" s="737"/>
      <c r="B37" s="153" t="s">
        <v>44</v>
      </c>
      <c r="C37" s="139">
        <f>SUM('Resultado - Agencia - Rubro'!D18,'Resultado - Agencia - Rubro'!D67)</f>
        <v>14000</v>
      </c>
      <c r="D37" s="139">
        <f>SUM('Resultado - Agencia - Rubro'!E18,'Resultado - Agencia - Rubro'!E67)</f>
        <v>13500</v>
      </c>
      <c r="E37" s="139">
        <f>SUM('Resultado - Agencia - Rubro'!F18,'Resultado - Agencia - Rubro'!F67)</f>
        <v>12500</v>
      </c>
      <c r="F37" s="140">
        <f t="shared" si="3"/>
        <v>40000</v>
      </c>
      <c r="G37" s="189"/>
    </row>
    <row r="38" spans="1:7" ht="14.25" customHeight="1">
      <c r="A38" s="737"/>
      <c r="B38" s="154" t="s">
        <v>79</v>
      </c>
      <c r="C38" s="139">
        <f>SUM('Resultado - Agencia - Rubro'!D19,'Resultado - Agencia - Rubro'!D68)</f>
        <v>35000</v>
      </c>
      <c r="D38" s="139">
        <f>SUM('Resultado - Agencia - Rubro'!E19,'Resultado - Agencia - Rubro'!E68)</f>
        <v>30000</v>
      </c>
      <c r="E38" s="139">
        <f>SUM('Resultado - Agencia - Rubro'!F19,'Resultado - Agencia - Rubro'!F68)</f>
        <v>30000</v>
      </c>
      <c r="F38" s="140">
        <f t="shared" si="3"/>
        <v>95000</v>
      </c>
      <c r="G38" s="189"/>
    </row>
    <row r="39" spans="1:7" ht="14.25" customHeight="1" thickBot="1">
      <c r="A39" s="738"/>
      <c r="B39" s="155" t="s">
        <v>77</v>
      </c>
      <c r="C39" s="143">
        <f>SUM('Resultado - Agencia - Rubro'!D20,'Resultado - Agencia - Rubro'!D69)</f>
        <v>0</v>
      </c>
      <c r="D39" s="143">
        <f>SUM('Resultado - Agencia - Rubro'!E20,'Resultado - Agencia - Rubro'!E69)</f>
        <v>0</v>
      </c>
      <c r="E39" s="143">
        <f>SUM('Resultado - Agencia - Rubro'!F20,'Resultado - Agencia - Rubro'!F69)</f>
        <v>0</v>
      </c>
      <c r="F39" s="144">
        <f t="shared" si="3"/>
        <v>0</v>
      </c>
      <c r="G39" s="189"/>
    </row>
    <row r="40" spans="1:14" ht="14.25" customHeight="1" thickBot="1">
      <c r="A40" s="18"/>
      <c r="B40" s="18"/>
      <c r="C40" s="34">
        <f>SUM(C32:C39)</f>
        <v>187000</v>
      </c>
      <c r="D40" s="34">
        <f>SUM(D32:D39)</f>
        <v>176500</v>
      </c>
      <c r="E40" s="34">
        <f>SUM(E32:E39)</f>
        <v>162500</v>
      </c>
      <c r="F40" s="34">
        <f>SUM(F32:F39)</f>
        <v>526000</v>
      </c>
      <c r="N40" s="12">
        <v>142000</v>
      </c>
    </row>
    <row r="41" spans="1:14" ht="15.75" customHeight="1">
      <c r="A41" s="736" t="str">
        <f>'Resultado - Agencia'!B12</f>
        <v>PNUD</v>
      </c>
      <c r="B41" s="152" t="s">
        <v>40</v>
      </c>
      <c r="C41" s="136">
        <f>SUM('Resultado - Agencia - Rubro'!D21,'Resultado - Agencia - Rubro'!D54,'Resultado - Agencia - Rubro'!D112)</f>
        <v>91500</v>
      </c>
      <c r="D41" s="136">
        <f>SUM('Resultado - Agencia - Rubro'!E21,'Resultado - Agencia - Rubro'!E54,'Resultado - Agencia - Rubro'!E112)</f>
        <v>125500</v>
      </c>
      <c r="E41" s="136">
        <f>SUM('Resultado - Agencia - Rubro'!F21,'Resultado - Agencia - Rubro'!F54,'Resultado - Agencia - Rubro'!F112)</f>
        <v>100500</v>
      </c>
      <c r="F41" s="137">
        <f aca="true" t="shared" si="4" ref="F41:F48">SUM(C41:E41)</f>
        <v>317500</v>
      </c>
      <c r="G41" s="189"/>
      <c r="N41" s="12">
        <v>474000</v>
      </c>
    </row>
    <row r="42" spans="1:7" ht="15.75" customHeight="1">
      <c r="A42" s="737"/>
      <c r="B42" s="153" t="s">
        <v>41</v>
      </c>
      <c r="C42" s="139">
        <f>SUM('Resultado - Agencia - Rubro'!D22,'Resultado - Agencia - Rubro'!D55,'Resultado - Agencia - Rubro'!D113)</f>
        <v>228200</v>
      </c>
      <c r="D42" s="139">
        <f>SUM('Resultado - Agencia - Rubro'!E22,'Resultado - Agencia - Rubro'!E55,'Resultado - Agencia - Rubro'!E113)</f>
        <v>670500</v>
      </c>
      <c r="E42" s="139">
        <f>SUM('Resultado - Agencia - Rubro'!F22,'Resultado - Agencia - Rubro'!F55,'Resultado - Agencia - Rubro'!F113)</f>
        <v>289400</v>
      </c>
      <c r="F42" s="140">
        <f t="shared" si="4"/>
        <v>1188100</v>
      </c>
      <c r="G42" s="189"/>
    </row>
    <row r="43" spans="1:14" ht="15.75" customHeight="1">
      <c r="A43" s="737"/>
      <c r="B43" s="153" t="s">
        <v>42</v>
      </c>
      <c r="C43" s="139">
        <f>SUM('Resultado - Agencia - Rubro'!D23,'Resultado - Agencia - Rubro'!D56,'Resultado - Agencia - Rubro'!D114)</f>
        <v>17000</v>
      </c>
      <c r="D43" s="139">
        <f>SUM('Resultado - Agencia - Rubro'!E23,'Resultado - Agencia - Rubro'!E56,'Resultado - Agencia - Rubro'!E114)</f>
        <v>81250</v>
      </c>
      <c r="E43" s="139">
        <f>SUM('Resultado - Agencia - Rubro'!F23,'Resultado - Agencia - Rubro'!F56,'Resultado - Agencia - Rubro'!F114)</f>
        <v>11250</v>
      </c>
      <c r="F43" s="140">
        <f t="shared" si="4"/>
        <v>109500</v>
      </c>
      <c r="G43" s="189"/>
      <c r="N43" s="12">
        <v>809000</v>
      </c>
    </row>
    <row r="44" spans="1:14" ht="15.75" customHeight="1">
      <c r="A44" s="737"/>
      <c r="B44" s="153" t="s">
        <v>43</v>
      </c>
      <c r="C44" s="139">
        <f>SUM('Resultado - Agencia - Rubro'!D24,'Resultado - Agencia - Rubro'!D57,'Resultado - Agencia - Rubro'!D115)</f>
        <v>13000</v>
      </c>
      <c r="D44" s="139">
        <f>SUM('Resultado - Agencia - Rubro'!E24,'Resultado - Agencia - Rubro'!E57,'Resultado - Agencia - Rubro'!E115)</f>
        <v>15250</v>
      </c>
      <c r="E44" s="139">
        <f>SUM('Resultado - Agencia - Rubro'!F24,'Resultado - Agencia - Rubro'!F57,'Resultado - Agencia - Rubro'!F115)</f>
        <v>17000</v>
      </c>
      <c r="F44" s="140">
        <f t="shared" si="4"/>
        <v>45250</v>
      </c>
      <c r="G44" s="189"/>
      <c r="N44" s="12">
        <v>69750</v>
      </c>
    </row>
    <row r="45" spans="1:14" ht="15.75" customHeight="1">
      <c r="A45" s="737"/>
      <c r="B45" s="153" t="s">
        <v>80</v>
      </c>
      <c r="C45" s="139">
        <f>SUM('Resultado - Agencia - Rubro'!D25,'Resultado - Agencia - Rubro'!D58,'Resultado - Agencia - Rubro'!D116)</f>
        <v>5000</v>
      </c>
      <c r="D45" s="139">
        <f>SUM('Resultado - Agencia - Rubro'!E25,'Resultado - Agencia - Rubro'!E58,'Resultado - Agencia - Rubro'!E116)</f>
        <v>7000</v>
      </c>
      <c r="E45" s="139">
        <f>SUM('Resultado - Agencia - Rubro'!F25,'Resultado - Agencia - Rubro'!F58,'Resultado - Agencia - Rubro'!F116)</f>
        <v>6750</v>
      </c>
      <c r="F45" s="140">
        <f t="shared" si="4"/>
        <v>18750</v>
      </c>
      <c r="G45" s="189"/>
      <c r="N45" s="12">
        <v>509000</v>
      </c>
    </row>
    <row r="46" spans="1:7" ht="15.75" customHeight="1">
      <c r="A46" s="737"/>
      <c r="B46" s="153" t="s">
        <v>44</v>
      </c>
      <c r="C46" s="139">
        <f>SUM('Resultado - Agencia - Rubro'!D26,'Resultado - Agencia - Rubro'!D59,'Resultado - Agencia - Rubro'!D117)</f>
        <v>65000</v>
      </c>
      <c r="D46" s="139">
        <f>SUM('Resultado - Agencia - Rubro'!E26,'Resultado - Agencia - Rubro'!E59,'Resultado - Agencia - Rubro'!E117)</f>
        <v>74500</v>
      </c>
      <c r="E46" s="139">
        <f>SUM('Resultado - Agencia - Rubro'!F26,'Resultado - Agencia - Rubro'!F59,'Resultado - Agencia - Rubro'!F117)</f>
        <v>67750</v>
      </c>
      <c r="F46" s="140">
        <f t="shared" si="4"/>
        <v>207250</v>
      </c>
      <c r="G46" s="189"/>
    </row>
    <row r="47" spans="1:7" ht="15.75" customHeight="1">
      <c r="A47" s="737"/>
      <c r="B47" s="154" t="s">
        <v>79</v>
      </c>
      <c r="C47" s="139">
        <f>SUM('Resultado - Agencia - Rubro'!D27,'Resultado - Agencia - Rubro'!D60,'Resultado - Agencia - Rubro'!D118)</f>
        <v>5000</v>
      </c>
      <c r="D47" s="139">
        <f>SUM('Resultado - Agencia - Rubro'!E27,'Resultado - Agencia - Rubro'!E60,'Resultado - Agencia - Rubro'!E118)</f>
        <v>10000</v>
      </c>
      <c r="E47" s="139">
        <f>SUM('Resultado - Agencia - Rubro'!F27,'Resultado - Agencia - Rubro'!F60,'Resultado - Agencia - Rubro'!F118)</f>
        <v>0</v>
      </c>
      <c r="F47" s="140">
        <f t="shared" si="4"/>
        <v>15000</v>
      </c>
      <c r="G47" s="189"/>
    </row>
    <row r="48" spans="1:7" ht="15.75" customHeight="1" thickBot="1">
      <c r="A48" s="738"/>
      <c r="B48" s="155" t="s">
        <v>77</v>
      </c>
      <c r="C48" s="143">
        <f>SUM('Resultado - Agencia - Rubro'!D28,'Resultado - Agencia - Rubro'!D61,'Resultado - Agencia - Rubro'!D119)</f>
        <v>3000</v>
      </c>
      <c r="D48" s="143">
        <f>SUM('Resultado - Agencia - Rubro'!E28,'Resultado - Agencia - Rubro'!E61,'Resultado - Agencia - Rubro'!E119)</f>
        <v>4000</v>
      </c>
      <c r="E48" s="143">
        <f>SUM('Resultado - Agencia - Rubro'!F28,'Resultado - Agencia - Rubro'!F61,'Resultado - Agencia - Rubro'!F119)</f>
        <v>3000</v>
      </c>
      <c r="F48" s="144">
        <f t="shared" si="4"/>
        <v>10000</v>
      </c>
      <c r="G48" s="189"/>
    </row>
    <row r="49" spans="1:6" ht="18.75" thickBot="1">
      <c r="A49" s="18"/>
      <c r="B49" s="18"/>
      <c r="C49" s="34">
        <f>SUM(C41:C48)</f>
        <v>427700</v>
      </c>
      <c r="D49" s="34">
        <f>SUM(D41:D48)</f>
        <v>988000</v>
      </c>
      <c r="E49" s="34">
        <f>SUM(E41:E48)</f>
        <v>495650</v>
      </c>
      <c r="F49" s="34">
        <f>SUM(F41:F48)</f>
        <v>1911350</v>
      </c>
    </row>
    <row r="50" spans="1:7" ht="14.25" customHeight="1">
      <c r="A50" s="736" t="s">
        <v>59</v>
      </c>
      <c r="B50" s="152" t="s">
        <v>40</v>
      </c>
      <c r="C50" s="136">
        <f>SUM('Resultado - Agencia - Rubro'!D88)</f>
        <v>31000</v>
      </c>
      <c r="D50" s="136">
        <f>SUM('Resultado - Agencia - Rubro'!E88)</f>
        <v>59500</v>
      </c>
      <c r="E50" s="136">
        <f>SUM('Resultado - Agencia - Rubro'!F88)</f>
        <v>32500</v>
      </c>
      <c r="F50" s="137">
        <f aca="true" t="shared" si="5" ref="F50:F57">SUM(C50:E50)</f>
        <v>123000</v>
      </c>
      <c r="G50" s="189"/>
    </row>
    <row r="51" spans="1:7" ht="14.25" customHeight="1">
      <c r="A51" s="737"/>
      <c r="B51" s="153" t="s">
        <v>41</v>
      </c>
      <c r="C51" s="139">
        <f>SUM('Resultado - Agencia - Rubro'!D89)</f>
        <v>32000</v>
      </c>
      <c r="D51" s="139">
        <f>SUM('Resultado - Agencia - Rubro'!E89)</f>
        <v>64000</v>
      </c>
      <c r="E51" s="139">
        <f>SUM('Resultado - Agencia - Rubro'!F89)</f>
        <v>23000</v>
      </c>
      <c r="F51" s="140">
        <f t="shared" si="5"/>
        <v>119000</v>
      </c>
      <c r="G51" s="189"/>
    </row>
    <row r="52" spans="1:7" ht="14.25" customHeight="1">
      <c r="A52" s="737"/>
      <c r="B52" s="153" t="s">
        <v>42</v>
      </c>
      <c r="C52" s="139">
        <f>SUM('Resultado - Agencia - Rubro'!D90)</f>
        <v>20000</v>
      </c>
      <c r="D52" s="139">
        <f>SUM('Resultado - Agencia - Rubro'!E90)</f>
        <v>38800</v>
      </c>
      <c r="E52" s="139">
        <f>SUM('Resultado - Agencia - Rubro'!F90)</f>
        <v>0</v>
      </c>
      <c r="F52" s="140">
        <f t="shared" si="5"/>
        <v>58800</v>
      </c>
      <c r="G52" s="189"/>
    </row>
    <row r="53" spans="1:7" ht="14.25" customHeight="1">
      <c r="A53" s="737"/>
      <c r="B53" s="153" t="s">
        <v>43</v>
      </c>
      <c r="C53" s="139">
        <f>SUM('Resultado - Agencia - Rubro'!D91)</f>
        <v>12000</v>
      </c>
      <c r="D53" s="139">
        <f>SUM('Resultado - Agencia - Rubro'!E91)</f>
        <v>27100</v>
      </c>
      <c r="E53" s="139">
        <f>SUM('Resultado - Agencia - Rubro'!F91)</f>
        <v>17500</v>
      </c>
      <c r="F53" s="140">
        <f t="shared" si="5"/>
        <v>56600</v>
      </c>
      <c r="G53" s="189"/>
    </row>
    <row r="54" spans="1:7" ht="14.25" customHeight="1">
      <c r="A54" s="737"/>
      <c r="B54" s="153" t="s">
        <v>80</v>
      </c>
      <c r="C54" s="139">
        <f>SUM('Resultado - Agencia - Rubro'!D92)</f>
        <v>2000</v>
      </c>
      <c r="D54" s="139">
        <f>SUM('Resultado - Agencia - Rubro'!E92)</f>
        <v>3100</v>
      </c>
      <c r="E54" s="139">
        <f>SUM('Resultado - Agencia - Rubro'!F92)</f>
        <v>1500</v>
      </c>
      <c r="F54" s="140">
        <f t="shared" si="5"/>
        <v>6600</v>
      </c>
      <c r="G54" s="189"/>
    </row>
    <row r="55" spans="1:7" ht="14.25" customHeight="1">
      <c r="A55" s="737"/>
      <c r="B55" s="153" t="s">
        <v>44</v>
      </c>
      <c r="C55" s="139">
        <f>SUM('Resultado - Agencia - Rubro'!D93)</f>
        <v>38000</v>
      </c>
      <c r="D55" s="139">
        <f>SUM('Resultado - Agencia - Rubro'!E93)</f>
        <v>71900</v>
      </c>
      <c r="E55" s="139">
        <f>SUM('Resultado - Agencia - Rubro'!F93)</f>
        <v>42500</v>
      </c>
      <c r="F55" s="140">
        <f t="shared" si="5"/>
        <v>152400</v>
      </c>
      <c r="G55" s="189"/>
    </row>
    <row r="56" spans="1:7" ht="14.25" customHeight="1">
      <c r="A56" s="737"/>
      <c r="B56" s="154" t="s">
        <v>79</v>
      </c>
      <c r="C56" s="139">
        <f>SUM('Resultado - Agencia - Rubro'!D94)</f>
        <v>15000</v>
      </c>
      <c r="D56" s="139">
        <f>SUM('Resultado - Agencia - Rubro'!E94)</f>
        <v>110000</v>
      </c>
      <c r="E56" s="139">
        <f>SUM('Resultado - Agencia - Rubro'!F94)</f>
        <v>26500</v>
      </c>
      <c r="F56" s="140">
        <f t="shared" si="5"/>
        <v>151500</v>
      </c>
      <c r="G56" s="189"/>
    </row>
    <row r="57" spans="1:7" ht="14.25" customHeight="1" thickBot="1">
      <c r="A57" s="738"/>
      <c r="B57" s="155" t="s">
        <v>77</v>
      </c>
      <c r="C57" s="143">
        <f>SUM('Resultado - Agencia - Rubro'!D95)</f>
        <v>0</v>
      </c>
      <c r="D57" s="143">
        <f>SUM('Resultado - Agencia - Rubro'!E95)</f>
        <v>1100</v>
      </c>
      <c r="E57" s="143">
        <f>SUM('Resultado - Agencia - Rubro'!F95)</f>
        <v>0</v>
      </c>
      <c r="F57" s="144">
        <f t="shared" si="5"/>
        <v>1100</v>
      </c>
      <c r="G57" s="189"/>
    </row>
    <row r="58" spans="1:6" ht="14.25" customHeight="1" thickBot="1">
      <c r="A58" s="18"/>
      <c r="B58" s="18"/>
      <c r="C58" s="34">
        <f>SUM(C50:C57)</f>
        <v>150000</v>
      </c>
      <c r="D58" s="34">
        <f>SUM(D50:D57)</f>
        <v>375500</v>
      </c>
      <c r="E58" s="34">
        <f>SUM(E50:E57)</f>
        <v>143500</v>
      </c>
      <c r="F58" s="34">
        <f>SUM(F50:F57)</f>
        <v>669000</v>
      </c>
    </row>
    <row r="59" spans="1:6" ht="18.75" thickBot="1">
      <c r="A59" s="61"/>
      <c r="B59" s="61"/>
      <c r="C59" s="60"/>
      <c r="D59" s="60"/>
      <c r="E59" s="60"/>
      <c r="F59" s="60"/>
    </row>
    <row r="60" spans="1:6" ht="19.5" thickBot="1" thickTop="1">
      <c r="A60" s="25"/>
      <c r="B60" s="25"/>
      <c r="C60" s="26">
        <f>SUM(C58,C49,C40,C31,C22,C13)</f>
        <v>2320200</v>
      </c>
      <c r="D60" s="26">
        <f>SUM(D58,D49,D40,D31,D22,D13)</f>
        <v>2937800</v>
      </c>
      <c r="E60" s="26">
        <f>SUM(E58,E49,E40,E31,E22,E13)</f>
        <v>1774100</v>
      </c>
      <c r="F60" s="26">
        <f>SUM(F58,F49,F40,F31,F22,F13)</f>
        <v>7032100</v>
      </c>
    </row>
    <row r="61" spans="1:6" ht="13.5" thickTop="1">
      <c r="A61" s="63"/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222">
        <f>27500/D60</f>
        <v>0.009360746136564776</v>
      </c>
      <c r="E62" s="222">
        <f>27500/E60</f>
        <v>0.015500817315822106</v>
      </c>
      <c r="F62" s="63"/>
    </row>
    <row r="63" spans="1:6" ht="12.75">
      <c r="A63" s="63"/>
      <c r="B63" s="63"/>
      <c r="C63" s="63"/>
      <c r="D63" s="63"/>
      <c r="E63" s="63"/>
      <c r="F63" s="63"/>
    </row>
    <row r="64" spans="1:6" ht="12.75">
      <c r="A64" s="63"/>
      <c r="B64" s="63"/>
      <c r="C64" s="63"/>
      <c r="D64" s="63"/>
      <c r="E64" s="63"/>
      <c r="F64" s="63"/>
    </row>
    <row r="65" spans="1:6" ht="12.75">
      <c r="A65" s="63"/>
      <c r="B65" s="63"/>
      <c r="C65" s="63"/>
      <c r="D65" s="63"/>
      <c r="E65" s="63"/>
      <c r="F65" s="63"/>
    </row>
    <row r="66" spans="1:6" ht="12.75">
      <c r="A66" s="63"/>
      <c r="B66" s="63"/>
      <c r="C66" s="63"/>
      <c r="D66" s="63"/>
      <c r="E66" s="63"/>
      <c r="F66" s="63"/>
    </row>
    <row r="67" spans="1:6" ht="12.75">
      <c r="A67" s="63"/>
      <c r="B67" s="63"/>
      <c r="C67" s="63"/>
      <c r="D67" s="63"/>
      <c r="E67" s="63"/>
      <c r="F67" s="63"/>
    </row>
    <row r="68" spans="1:6" ht="12.75">
      <c r="A68" s="63"/>
      <c r="B68" s="63"/>
      <c r="C68" s="63"/>
      <c r="D68" s="63"/>
      <c r="E68" s="63"/>
      <c r="F68" s="63"/>
    </row>
    <row r="69" spans="1:6" ht="12.75">
      <c r="A69" s="63"/>
      <c r="B69" s="63"/>
      <c r="C69" s="63"/>
      <c r="D69" s="63"/>
      <c r="E69" s="63"/>
      <c r="F69" s="63"/>
    </row>
    <row r="70" spans="1:6" ht="12.75">
      <c r="A70" s="63"/>
      <c r="B70" s="63"/>
      <c r="C70" s="63"/>
      <c r="D70" s="63"/>
      <c r="E70" s="63"/>
      <c r="F70" s="63"/>
    </row>
    <row r="71" spans="1:6" ht="12.75">
      <c r="A71" s="63"/>
      <c r="B71" s="63"/>
      <c r="C71" s="63"/>
      <c r="D71" s="63"/>
      <c r="E71" s="63"/>
      <c r="F71" s="63"/>
    </row>
    <row r="72" spans="1:6" ht="12.75">
      <c r="A72" s="63"/>
      <c r="B72" s="63"/>
      <c r="C72" s="63"/>
      <c r="D72" s="63"/>
      <c r="E72" s="63"/>
      <c r="F72" s="63"/>
    </row>
  </sheetData>
  <sheetProtection/>
  <mergeCells count="6">
    <mergeCell ref="A50:A57"/>
    <mergeCell ref="A41:A48"/>
    <mergeCell ref="A5:A12"/>
    <mergeCell ref="A14:A21"/>
    <mergeCell ref="A23:A30"/>
    <mergeCell ref="A32:A39"/>
  </mergeCells>
  <printOptions/>
  <pageMargins left="0.75" right="0.75" top="1" bottom="1" header="0" footer="0"/>
  <pageSetup fitToHeight="1" fitToWidth="1" horizontalDpi="600" verticalDpi="600" orientation="portrait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tabColor indexed="41"/>
  </sheetPr>
  <dimension ref="A1:G64"/>
  <sheetViews>
    <sheetView zoomScale="110" zoomScaleNormal="110" zoomScalePageLayoutView="0" workbookViewId="0" topLeftCell="A37">
      <selection activeCell="N203" sqref="N203"/>
    </sheetView>
  </sheetViews>
  <sheetFormatPr defaultColWidth="11.421875" defaultRowHeight="12.75"/>
  <cols>
    <col min="1" max="1" width="42.7109375" style="12" customWidth="1"/>
    <col min="2" max="2" width="10.8515625" style="12" bestFit="1" customWidth="1"/>
    <col min="3" max="6" width="13.57421875" style="12" bestFit="1" customWidth="1"/>
    <col min="7" max="13" width="11.421875" style="63" customWidth="1"/>
    <col min="14" max="16384" width="11.421875" style="12" customWidth="1"/>
  </cols>
  <sheetData>
    <row r="1" spans="1:6" ht="12.75">
      <c r="A1" s="63"/>
      <c r="B1" s="63"/>
      <c r="C1" s="63"/>
      <c r="D1" s="63"/>
      <c r="E1" s="63"/>
      <c r="F1" s="63"/>
    </row>
    <row r="2" spans="1:6" ht="12.75">
      <c r="A2" s="63"/>
      <c r="B2" s="63"/>
      <c r="C2" s="63"/>
      <c r="D2" s="63"/>
      <c r="E2" s="63"/>
      <c r="F2" s="63"/>
    </row>
    <row r="3" spans="1:6" ht="22.5">
      <c r="A3" s="70" t="s">
        <v>288</v>
      </c>
      <c r="B3" s="71"/>
      <c r="C3" s="72"/>
      <c r="D3" s="72"/>
      <c r="E3" s="72"/>
      <c r="F3" s="72"/>
    </row>
    <row r="4" spans="1:6" ht="17.25" thickBot="1">
      <c r="A4" s="73"/>
      <c r="B4" s="71"/>
      <c r="C4" s="72"/>
      <c r="D4" s="72"/>
      <c r="E4" s="72"/>
      <c r="F4" s="72"/>
    </row>
    <row r="5" spans="1:7" ht="18.75" thickBot="1">
      <c r="A5" s="13" t="s">
        <v>65</v>
      </c>
      <c r="B5" s="14" t="s">
        <v>81</v>
      </c>
      <c r="C5" s="15" t="s">
        <v>37</v>
      </c>
      <c r="D5" s="15" t="s">
        <v>38</v>
      </c>
      <c r="E5" s="15" t="s">
        <v>39</v>
      </c>
      <c r="F5" s="15" t="s">
        <v>68</v>
      </c>
      <c r="G5" s="60"/>
    </row>
    <row r="6" spans="1:6" ht="15" thickBot="1">
      <c r="A6" s="739" t="str">
        <f>'Resultado - Agencia - Rubro'!A5</f>
        <v>Resultado 1: Fortalecidas las capacidades de revitalización, gestión, producción y administración cultural de los pueblos indígenas y afrodescendientes de la Costa Caribe Nicaragüense: Miskito, Garífuna, Creole, Ulwa, Mayangna y Rama (en adelante llamadas POBLACIONES PARTICIPANTES)</v>
      </c>
      <c r="B6" s="33" t="s">
        <v>40</v>
      </c>
      <c r="C6" s="151">
        <f>SUM('Resultado - Agencia - Rubro'!D5,'Resultado - Agencia - Rubro'!D13,'Resultado - Agencia - Rubro'!D21,'Resultado - Agencia - Rubro'!D29)</f>
        <v>225000</v>
      </c>
      <c r="D6" s="151">
        <f>SUM('Resultado - Agencia - Rubro'!E5,'Resultado - Agencia - Rubro'!E13,'Resultado - Agencia - Rubro'!E21,'Resultado - Agencia - Rubro'!E29)</f>
        <v>187000</v>
      </c>
      <c r="E6" s="151">
        <f>SUM('Resultado - Agencia - Rubro'!F5,'Resultado - Agencia - Rubro'!F13,'Resultado - Agencia - Rubro'!F21,'Resultado - Agencia - Rubro'!F29)</f>
        <v>161000</v>
      </c>
      <c r="F6" s="151">
        <f>SUM(C6:E6)</f>
        <v>573000</v>
      </c>
    </row>
    <row r="7" spans="1:6" ht="15" thickBot="1">
      <c r="A7" s="740"/>
      <c r="B7" s="33" t="s">
        <v>41</v>
      </c>
      <c r="C7" s="151">
        <f>SUM('Resultado - Agencia - Rubro'!D6,'Resultado - Agencia - Rubro'!D14,'Resultado - Agencia - Rubro'!D22,'Resultado - Agencia - Rubro'!D30)</f>
        <v>400700</v>
      </c>
      <c r="D7" s="151">
        <f>SUM('Resultado - Agencia - Rubro'!E6,'Resultado - Agencia - Rubro'!E14,'Resultado - Agencia - Rubro'!E22,'Resultado - Agencia - Rubro'!E30)</f>
        <v>590900</v>
      </c>
      <c r="E7" s="151">
        <f>SUM('Resultado - Agencia - Rubro'!F6,'Resultado - Agencia - Rubro'!F14,'Resultado - Agencia - Rubro'!F22,'Resultado - Agencia - Rubro'!F30)</f>
        <v>221400</v>
      </c>
      <c r="F7" s="151">
        <f aca="true" t="shared" si="0" ref="F7:F12">SUM(C7:E7)</f>
        <v>1213000</v>
      </c>
    </row>
    <row r="8" spans="1:6" ht="15" thickBot="1">
      <c r="A8" s="740"/>
      <c r="B8" s="33" t="s">
        <v>42</v>
      </c>
      <c r="C8" s="151">
        <f>SUM('Resultado - Agencia - Rubro'!D7,'Resultado - Agencia - Rubro'!D15,'Resultado - Agencia - Rubro'!D23,'Resultado - Agencia - Rubro'!D31)</f>
        <v>91500</v>
      </c>
      <c r="D8" s="151">
        <f>SUM('Resultado - Agencia - Rubro'!E7,'Resultado - Agencia - Rubro'!E15,'Resultado - Agencia - Rubro'!E23,'Resultado - Agencia - Rubro'!E31)</f>
        <v>90000</v>
      </c>
      <c r="E8" s="151">
        <f>SUM('Resultado - Agencia - Rubro'!F7,'Resultado - Agencia - Rubro'!F15,'Resultado - Agencia - Rubro'!F23,'Resultado - Agencia - Rubro'!F31)</f>
        <v>12000</v>
      </c>
      <c r="F8" s="151">
        <f t="shared" si="0"/>
        <v>193500</v>
      </c>
    </row>
    <row r="9" spans="1:6" ht="15" thickBot="1">
      <c r="A9" s="740"/>
      <c r="B9" s="33" t="s">
        <v>43</v>
      </c>
      <c r="C9" s="151">
        <f>SUM('Resultado - Agencia - Rubro'!D8,'Resultado - Agencia - Rubro'!D16,'Resultado - Agencia - Rubro'!D24,'Resultado - Agencia - Rubro'!D32)</f>
        <v>37250</v>
      </c>
      <c r="D9" s="151">
        <f>SUM('Resultado - Agencia - Rubro'!E8,'Resultado - Agencia - Rubro'!E16,'Resultado - Agencia - Rubro'!E24,'Resultado - Agencia - Rubro'!E32)</f>
        <v>34800</v>
      </c>
      <c r="E9" s="151">
        <f>SUM('Resultado - Agencia - Rubro'!F8,'Resultado - Agencia - Rubro'!F16,'Resultado - Agencia - Rubro'!F24,'Resultado - Agencia - Rubro'!F32)</f>
        <v>42500</v>
      </c>
      <c r="F9" s="151">
        <f t="shared" si="0"/>
        <v>114550</v>
      </c>
    </row>
    <row r="10" spans="1:6" ht="15" thickBot="1">
      <c r="A10" s="740"/>
      <c r="B10" s="33" t="s">
        <v>80</v>
      </c>
      <c r="C10" s="151">
        <f>SUM('Resultado - Agencia - Rubro'!D9,'Resultado - Agencia - Rubro'!D17,'Resultado - Agencia - Rubro'!D25,'Resultado - Agencia - Rubro'!D33)</f>
        <v>21050</v>
      </c>
      <c r="D10" s="151">
        <f>SUM('Resultado - Agencia - Rubro'!E9,'Resultado - Agencia - Rubro'!E17,'Resultado - Agencia - Rubro'!E25,'Resultado - Agencia - Rubro'!E33)</f>
        <v>18700</v>
      </c>
      <c r="E10" s="151">
        <f>SUM('Resultado - Agencia - Rubro'!F9,'Resultado - Agencia - Rubro'!F17,'Resultado - Agencia - Rubro'!F25,'Resultado - Agencia - Rubro'!F33)</f>
        <v>14500</v>
      </c>
      <c r="F10" s="151">
        <f t="shared" si="0"/>
        <v>54250</v>
      </c>
    </row>
    <row r="11" spans="1:6" ht="15" thickBot="1">
      <c r="A11" s="740"/>
      <c r="B11" s="33" t="s">
        <v>44</v>
      </c>
      <c r="C11" s="151">
        <f>SUM('Resultado - Agencia - Rubro'!D10,'Resultado - Agencia - Rubro'!D18,'Resultado - Agencia - Rubro'!D26,'Resultado - Agencia - Rubro'!D34)</f>
        <v>157500</v>
      </c>
      <c r="D11" s="151">
        <f>SUM('Resultado - Agencia - Rubro'!E10,'Resultado - Agencia - Rubro'!E18,'Resultado - Agencia - Rubro'!E26,'Resultado - Agencia - Rubro'!E34)</f>
        <v>134800</v>
      </c>
      <c r="E11" s="151">
        <f>SUM('Resultado - Agencia - Rubro'!F10,'Resultado - Agencia - Rubro'!F18,'Resultado - Agencia - Rubro'!F26,'Resultado - Agencia - Rubro'!F34)</f>
        <v>79000</v>
      </c>
      <c r="F11" s="151">
        <f t="shared" si="0"/>
        <v>371300</v>
      </c>
    </row>
    <row r="12" spans="1:6" ht="15" thickBot="1">
      <c r="A12" s="740"/>
      <c r="B12" s="32" t="s">
        <v>79</v>
      </c>
      <c r="C12" s="151">
        <f>SUM('Resultado - Agencia - Rubro'!D11,'Resultado - Agencia - Rubro'!D19,'Resultado - Agencia - Rubro'!D27,'Resultado - Agencia - Rubro'!D35)</f>
        <v>150850</v>
      </c>
      <c r="D12" s="151">
        <f>SUM('Resultado - Agencia - Rubro'!E11,'Resultado - Agencia - Rubro'!E19,'Resultado - Agencia - Rubro'!E27,'Resultado - Agencia - Rubro'!E35)</f>
        <v>213300</v>
      </c>
      <c r="E12" s="151">
        <f>SUM('Resultado - Agencia - Rubro'!F11,'Resultado - Agencia - Rubro'!F19,'Resultado - Agencia - Rubro'!F27,'Resultado - Agencia - Rubro'!F35)</f>
        <v>17000</v>
      </c>
      <c r="F12" s="151">
        <f t="shared" si="0"/>
        <v>381150</v>
      </c>
    </row>
    <row r="13" spans="1:6" ht="15" thickBot="1">
      <c r="A13" s="740"/>
      <c r="B13" s="32" t="s">
        <v>77</v>
      </c>
      <c r="C13" s="151">
        <f>SUM('Resultado - Agencia - Rubro'!D12,'Resultado - Agencia - Rubro'!D20,'Resultado - Agencia - Rubro'!D28,'Resultado - Agencia - Rubro'!D36)</f>
        <v>32850</v>
      </c>
      <c r="D13" s="151">
        <f>SUM('Resultado - Agencia - Rubro'!E12,'Resultado - Agencia - Rubro'!E20,'Resultado - Agencia - Rubro'!E28,'Resultado - Agencia - Rubro'!E36)</f>
        <v>7900</v>
      </c>
      <c r="E13" s="151">
        <f>SUM('Resultado - Agencia - Rubro'!F12,'Resultado - Agencia - Rubro'!F20,'Resultado - Agencia - Rubro'!F28,'Resultado - Agencia - Rubro'!F36)</f>
        <v>15000</v>
      </c>
      <c r="F13" s="151">
        <f>SUM(C13:E13)</f>
        <v>55750</v>
      </c>
    </row>
    <row r="14" spans="1:7" ht="18.75" thickBot="1">
      <c r="A14" s="13" t="s">
        <v>69</v>
      </c>
      <c r="B14" s="18"/>
      <c r="C14" s="19">
        <f>SUM(C6:C13)</f>
        <v>1116700</v>
      </c>
      <c r="D14" s="19">
        <f>SUM(D6:D13)</f>
        <v>1277400</v>
      </c>
      <c r="E14" s="19">
        <f>SUM(E6:E13)</f>
        <v>562400</v>
      </c>
      <c r="F14" s="19">
        <f>SUM(F6:F13)</f>
        <v>2956500</v>
      </c>
      <c r="G14" s="60"/>
    </row>
    <row r="15" spans="1:6" ht="15" thickBot="1">
      <c r="A15" s="741" t="str">
        <f>'Resultado - Agencia - Rubro'!A38</f>
        <v>Resultado 2: Políticas Culturales fortalecidas para la revitalización y promoción de la diversidad cultural de los pueblos indígenas y afrodescendientes de la Costa Caribe, y la protección del patrimonio cultural.</v>
      </c>
      <c r="B15" s="33" t="s">
        <v>40</v>
      </c>
      <c r="C15" s="151">
        <f>SUM('Resultado - Agencia - Rubro'!D38,'Resultado - Agencia - Rubro'!D46,'Resultado - Agencia - Rubro'!D54,'Resultado - Agencia - Rubro'!D62)</f>
        <v>40500</v>
      </c>
      <c r="D15" s="151">
        <f>SUM('Resultado - Agencia - Rubro'!E38,'Resultado - Agencia - Rubro'!E46,'Resultado - Agencia - Rubro'!E54,'Resultado - Agencia - Rubro'!E62)</f>
        <v>45000</v>
      </c>
      <c r="E15" s="151">
        <f>SUM('Resultado - Agencia - Rubro'!F38,'Resultado - Agencia - Rubro'!F46,'Resultado - Agencia - Rubro'!F54,'Resultado - Agencia - Rubro'!F62)</f>
        <v>39500</v>
      </c>
      <c r="F15" s="151">
        <f>SUM(C15:E15)</f>
        <v>125000</v>
      </c>
    </row>
    <row r="16" spans="1:6" ht="15" thickBot="1">
      <c r="A16" s="742"/>
      <c r="B16" s="33" t="s">
        <v>41</v>
      </c>
      <c r="C16" s="151">
        <f>SUM('Resultado - Agencia - Rubro'!D39,'Resultado - Agencia - Rubro'!D47,'Resultado - Agencia - Rubro'!D55,'Resultado - Agencia - Rubro'!D63)</f>
        <v>51750</v>
      </c>
      <c r="D16" s="151">
        <f>SUM('Resultado - Agencia - Rubro'!E39,'Resultado - Agencia - Rubro'!E47,'Resultado - Agencia - Rubro'!E55,'Resultado - Agencia - Rubro'!E63)</f>
        <v>45250</v>
      </c>
      <c r="E16" s="151">
        <f>SUM('Resultado - Agencia - Rubro'!F39,'Resultado - Agencia - Rubro'!F47,'Resultado - Agencia - Rubro'!F55,'Resultado - Agencia - Rubro'!F63)</f>
        <v>44750</v>
      </c>
      <c r="F16" s="151">
        <f aca="true" t="shared" si="1" ref="F16:F22">SUM(C16:E16)</f>
        <v>141750</v>
      </c>
    </row>
    <row r="17" spans="1:6" ht="15" thickBot="1">
      <c r="A17" s="742"/>
      <c r="B17" s="33" t="s">
        <v>42</v>
      </c>
      <c r="C17" s="151">
        <f>SUM('Resultado - Agencia - Rubro'!D40,'Resultado - Agencia - Rubro'!D48,'Resultado - Agencia - Rubro'!D56,'Resultado - Agencia - Rubro'!D64)</f>
        <v>18000</v>
      </c>
      <c r="D17" s="151">
        <f>SUM('Resultado - Agencia - Rubro'!E40,'Resultado - Agencia - Rubro'!E48,'Resultado - Agencia - Rubro'!E56,'Resultado - Agencia - Rubro'!E64)</f>
        <v>5750</v>
      </c>
      <c r="E17" s="151">
        <f>SUM('Resultado - Agencia - Rubro'!F40,'Resultado - Agencia - Rubro'!F48,'Resultado - Agencia - Rubro'!F56,'Resultado - Agencia - Rubro'!F64)</f>
        <v>5750</v>
      </c>
      <c r="F17" s="151">
        <f t="shared" si="1"/>
        <v>29500</v>
      </c>
    </row>
    <row r="18" spans="1:6" ht="15" thickBot="1">
      <c r="A18" s="742"/>
      <c r="B18" s="33" t="s">
        <v>43</v>
      </c>
      <c r="C18" s="151">
        <f>SUM('Resultado - Agencia - Rubro'!D41,'Resultado - Agencia - Rubro'!D49,'Resultado - Agencia - Rubro'!D57,'Resultado - Agencia - Rubro'!D65)</f>
        <v>65950</v>
      </c>
      <c r="D18" s="151">
        <f>SUM('Resultado - Agencia - Rubro'!E41,'Resultado - Agencia - Rubro'!E49,'Resultado - Agencia - Rubro'!E57,'Resultado - Agencia - Rubro'!E65)</f>
        <v>83500</v>
      </c>
      <c r="E18" s="151">
        <f>SUM('Resultado - Agencia - Rubro'!F41,'Resultado - Agencia - Rubro'!F49,'Resultado - Agencia - Rubro'!F57,'Resultado - Agencia - Rubro'!F65)</f>
        <v>82950</v>
      </c>
      <c r="F18" s="151">
        <f t="shared" si="1"/>
        <v>232400</v>
      </c>
    </row>
    <row r="19" spans="1:6" ht="15" thickBot="1">
      <c r="A19" s="742"/>
      <c r="B19" s="33" t="s">
        <v>80</v>
      </c>
      <c r="C19" s="151">
        <f>SUM('Resultado - Agencia - Rubro'!D42,'Resultado - Agencia - Rubro'!D50,'Resultado - Agencia - Rubro'!D58,'Resultado - Agencia - Rubro'!D66)</f>
        <v>6550</v>
      </c>
      <c r="D19" s="151">
        <f>SUM('Resultado - Agencia - Rubro'!E42,'Resultado - Agencia - Rubro'!E50,'Resultado - Agencia - Rubro'!E58,'Resultado - Agencia - Rubro'!E66)</f>
        <v>4550</v>
      </c>
      <c r="E19" s="151">
        <f>SUM('Resultado - Agencia - Rubro'!F42,'Resultado - Agencia - Rubro'!F50,'Resultado - Agencia - Rubro'!F58,'Resultado - Agencia - Rubro'!F66)</f>
        <v>3500</v>
      </c>
      <c r="F19" s="151">
        <f t="shared" si="1"/>
        <v>14600</v>
      </c>
    </row>
    <row r="20" spans="1:6" ht="15" thickBot="1">
      <c r="A20" s="742"/>
      <c r="B20" s="33" t="s">
        <v>44</v>
      </c>
      <c r="C20" s="151">
        <f>SUM('Resultado - Agencia - Rubro'!D43,'Resultado - Agencia - Rubro'!D51,'Resultado - Agencia - Rubro'!D59,'Resultado - Agencia - Rubro'!D67)</f>
        <v>41250</v>
      </c>
      <c r="D20" s="151">
        <f>SUM('Resultado - Agencia - Rubro'!E43,'Resultado - Agencia - Rubro'!E51,'Resultado - Agencia - Rubro'!E59,'Resultado - Agencia - Rubro'!E67)</f>
        <v>50750</v>
      </c>
      <c r="E20" s="151">
        <f>SUM('Resultado - Agencia - Rubro'!F43,'Resultado - Agencia - Rubro'!F51,'Resultado - Agencia - Rubro'!F59,'Resultado - Agencia - Rubro'!F67)</f>
        <v>47000</v>
      </c>
      <c r="F20" s="151">
        <f t="shared" si="1"/>
        <v>139000</v>
      </c>
    </row>
    <row r="21" spans="1:6" ht="15" thickBot="1">
      <c r="A21" s="742"/>
      <c r="B21" s="32" t="s">
        <v>79</v>
      </c>
      <c r="C21" s="151">
        <f>SUM('Resultado - Agencia - Rubro'!D44,'Resultado - Agencia - Rubro'!D52,'Resultado - Agencia - Rubro'!D60,'Resultado - Agencia - Rubro'!D68)</f>
        <v>34250</v>
      </c>
      <c r="D21" s="151">
        <f>SUM('Resultado - Agencia - Rubro'!E44,'Resultado - Agencia - Rubro'!E52,'Resultado - Agencia - Rubro'!E60,'Resultado - Agencia - Rubro'!E68)</f>
        <v>42250</v>
      </c>
      <c r="E21" s="151">
        <f>SUM('Resultado - Agencia - Rubro'!F44,'Resultado - Agencia - Rubro'!F52,'Resultado - Agencia - Rubro'!F60,'Resultado - Agencia - Rubro'!F68)</f>
        <v>25250</v>
      </c>
      <c r="F21" s="151">
        <f t="shared" si="1"/>
        <v>101750</v>
      </c>
    </row>
    <row r="22" spans="1:6" ht="15" thickBot="1">
      <c r="A22" s="742"/>
      <c r="B22" s="32" t="s">
        <v>77</v>
      </c>
      <c r="C22" s="151">
        <f>SUM('Resultado - Agencia - Rubro'!D45,'Resultado - Agencia - Rubro'!D53,'Resultado - Agencia - Rubro'!D61,'Resultado - Agencia - Rubro'!D69)</f>
        <v>3750</v>
      </c>
      <c r="D22" s="151">
        <f>SUM('Resultado - Agencia - Rubro'!E45,'Resultado - Agencia - Rubro'!E53,'Resultado - Agencia - Rubro'!E61,'Resultado - Agencia - Rubro'!E69)</f>
        <v>3750</v>
      </c>
      <c r="E22" s="151">
        <f>SUM('Resultado - Agencia - Rubro'!F45,'Resultado - Agencia - Rubro'!F53,'Resultado - Agencia - Rubro'!F61,'Resultado - Agencia - Rubro'!F69)</f>
        <v>3750</v>
      </c>
      <c r="F22" s="151">
        <f t="shared" si="1"/>
        <v>11250</v>
      </c>
    </row>
    <row r="23" spans="1:7" ht="18.75" thickBot="1">
      <c r="A23" s="13" t="s">
        <v>70</v>
      </c>
      <c r="B23" s="18"/>
      <c r="C23" s="19">
        <f>SUM(C15:C22)</f>
        <v>262000</v>
      </c>
      <c r="D23" s="19">
        <f>SUM(D15:D22)</f>
        <v>280800</v>
      </c>
      <c r="E23" s="19">
        <f>SUM(E15:E22)</f>
        <v>252450</v>
      </c>
      <c r="F23" s="19">
        <f>SUM(F15:F22)</f>
        <v>795250</v>
      </c>
      <c r="G23" s="60"/>
    </row>
    <row r="24" spans="1:6" ht="15" thickBot="1">
      <c r="A24" s="739" t="str">
        <f>'Resultado - Agencia - Rubro'!A71</f>
        <v>Resultado 3: Estudios  generados, sistematizados y divulgados sobre el patrimonio cultural material e inmaterial y las expresiones de diversidad y creatividad culturales de los pueblos indígenas y afrodescendientes de la Costa Caribe</v>
      </c>
      <c r="B24" s="33" t="s">
        <v>40</v>
      </c>
      <c r="C24" s="151">
        <f>SUM('Resultado - Agencia - Rubro'!D71,'Resultado - Agencia - Rubro'!D79)</f>
        <v>24500</v>
      </c>
      <c r="D24" s="151">
        <f>SUM('Resultado - Agencia - Rubro'!E71,'Resultado - Agencia - Rubro'!E79)</f>
        <v>12500</v>
      </c>
      <c r="E24" s="151">
        <f>SUM('Resultado - Agencia - Rubro'!F71,'Resultado - Agencia - Rubro'!F79)</f>
        <v>13500</v>
      </c>
      <c r="F24" s="151">
        <f>SUM(C24:E24)</f>
        <v>50500</v>
      </c>
    </row>
    <row r="25" spans="1:6" ht="15" thickBot="1">
      <c r="A25" s="740"/>
      <c r="B25" s="33" t="s">
        <v>41</v>
      </c>
      <c r="C25" s="151">
        <f>SUM('Resultado - Agencia - Rubro'!D72,'Resultado - Agencia - Rubro'!D80)</f>
        <v>129000</v>
      </c>
      <c r="D25" s="151">
        <f>SUM('Resultado - Agencia - Rubro'!E72,'Resultado - Agencia - Rubro'!E80)</f>
        <v>117500</v>
      </c>
      <c r="E25" s="151">
        <f>SUM('Resultado - Agencia - Rubro'!F72,'Resultado - Agencia - Rubro'!F80)</f>
        <v>122500</v>
      </c>
      <c r="F25" s="151">
        <f aca="true" t="shared" si="2" ref="F25:F31">SUM(C25:E25)</f>
        <v>369000</v>
      </c>
    </row>
    <row r="26" spans="1:6" ht="15" thickBot="1">
      <c r="A26" s="740"/>
      <c r="B26" s="33" t="s">
        <v>42</v>
      </c>
      <c r="C26" s="151">
        <f>SUM('Resultado - Agencia - Rubro'!D73,'Resultado - Agencia - Rubro'!D81)</f>
        <v>16500</v>
      </c>
      <c r="D26" s="151">
        <f>SUM('Resultado - Agencia - Rubro'!E73,'Resultado - Agencia - Rubro'!E81)</f>
        <v>6000</v>
      </c>
      <c r="E26" s="151">
        <f>SUM('Resultado - Agencia - Rubro'!F73,'Resultado - Agencia - Rubro'!F81)</f>
        <v>0</v>
      </c>
      <c r="F26" s="151">
        <f t="shared" si="2"/>
        <v>22500</v>
      </c>
    </row>
    <row r="27" spans="1:6" ht="15" thickBot="1">
      <c r="A27" s="740"/>
      <c r="B27" s="33" t="s">
        <v>43</v>
      </c>
      <c r="C27" s="151">
        <f>SUM('Resultado - Agencia - Rubro'!D74,'Resultado - Agencia - Rubro'!D82)</f>
        <v>9800</v>
      </c>
      <c r="D27" s="151">
        <f>SUM('Resultado - Agencia - Rubro'!E74,'Resultado - Agencia - Rubro'!E82)</f>
        <v>17650</v>
      </c>
      <c r="E27" s="151">
        <f>SUM('Resultado - Agencia - Rubro'!F74,'Resultado - Agencia - Rubro'!F82)</f>
        <v>6150</v>
      </c>
      <c r="F27" s="151">
        <f t="shared" si="2"/>
        <v>33600</v>
      </c>
    </row>
    <row r="28" spans="1:6" ht="15" thickBot="1">
      <c r="A28" s="740"/>
      <c r="B28" s="33" t="s">
        <v>80</v>
      </c>
      <c r="C28" s="151">
        <f>SUM('Resultado - Agencia - Rubro'!D75,'Resultado - Agencia - Rubro'!D83)</f>
        <v>9800</v>
      </c>
      <c r="D28" s="151">
        <f>SUM('Resultado - Agencia - Rubro'!E75,'Resultado - Agencia - Rubro'!E83)</f>
        <v>6900</v>
      </c>
      <c r="E28" s="151">
        <f>SUM('Resultado - Agencia - Rubro'!F75,'Resultado - Agencia - Rubro'!F83)</f>
        <v>6100</v>
      </c>
      <c r="F28" s="151">
        <f t="shared" si="2"/>
        <v>22800</v>
      </c>
    </row>
    <row r="29" spans="1:6" ht="15" thickBot="1">
      <c r="A29" s="740"/>
      <c r="B29" s="33" t="s">
        <v>44</v>
      </c>
      <c r="C29" s="151">
        <f>SUM('Resultado - Agencia - Rubro'!D76,'Resultado - Agencia - Rubro'!D84)</f>
        <v>9500</v>
      </c>
      <c r="D29" s="151">
        <f>SUM('Resultado - Agencia - Rubro'!E76,'Resultado - Agencia - Rubro'!E84)</f>
        <v>12500</v>
      </c>
      <c r="E29" s="151">
        <f>SUM('Resultado - Agencia - Rubro'!F76,'Resultado - Agencia - Rubro'!F84)</f>
        <v>8000</v>
      </c>
      <c r="F29" s="151">
        <f t="shared" si="2"/>
        <v>30000</v>
      </c>
    </row>
    <row r="30" spans="1:6" ht="15" thickBot="1">
      <c r="A30" s="740"/>
      <c r="B30" s="32" t="s">
        <v>79</v>
      </c>
      <c r="C30" s="151">
        <f>SUM('Resultado - Agencia - Rubro'!D77,'Resultado - Agencia - Rubro'!D85)</f>
        <v>16400</v>
      </c>
      <c r="D30" s="151">
        <f>SUM('Resultado - Agencia - Rubro'!E77,'Resultado - Agencia - Rubro'!E85)</f>
        <v>0</v>
      </c>
      <c r="E30" s="151">
        <f>SUM('Resultado - Agencia - Rubro'!F77,'Resultado - Agencia - Rubro'!F85)</f>
        <v>10500</v>
      </c>
      <c r="F30" s="151">
        <f t="shared" si="2"/>
        <v>26900</v>
      </c>
    </row>
    <row r="31" spans="1:6" ht="15" thickBot="1">
      <c r="A31" s="740"/>
      <c r="B31" s="32" t="s">
        <v>77</v>
      </c>
      <c r="C31" s="151">
        <f>SUM('Resultado - Agencia - Rubro'!D78,'Resultado - Agencia - Rubro'!D86)</f>
        <v>4500</v>
      </c>
      <c r="D31" s="151">
        <f>SUM('Resultado - Agencia - Rubro'!E78,'Resultado - Agencia - Rubro'!E86)</f>
        <v>950</v>
      </c>
      <c r="E31" s="151">
        <f>SUM('Resultado - Agencia - Rubro'!F78,'Resultado - Agencia - Rubro'!F86)</f>
        <v>1750</v>
      </c>
      <c r="F31" s="151">
        <f t="shared" si="2"/>
        <v>7200</v>
      </c>
    </row>
    <row r="32" spans="1:7" ht="18.75" thickBot="1">
      <c r="A32" s="13" t="s">
        <v>71</v>
      </c>
      <c r="B32" s="18"/>
      <c r="C32" s="19">
        <f>SUM(C24:C31)</f>
        <v>220000</v>
      </c>
      <c r="D32" s="19">
        <f>SUM(D24:D31)</f>
        <v>174000</v>
      </c>
      <c r="E32" s="19">
        <f>SUM(E24:E31)</f>
        <v>168500</v>
      </c>
      <c r="F32" s="19">
        <f>SUM(F24:F31)</f>
        <v>562500</v>
      </c>
      <c r="G32" s="60"/>
    </row>
    <row r="33" spans="1:6" ht="15" thickBot="1">
      <c r="A33" s="739" t="str">
        <f>'Resultado 4'!A1:M1</f>
        <v>Resultado 4: Fortalecidas las identidades culturales de los pueblos indígenas y afrodescendientes de la Costa Caribe a través de  emprendimientos culturales y creativos. </v>
      </c>
      <c r="B33" s="33" t="s">
        <v>40</v>
      </c>
      <c r="C33" s="151">
        <f>SUM('Resultado - Agencia - Rubro'!D88,'Resultado - Agencia - Rubro'!D96,'Resultado - Agencia - Rubro'!D104,'Resultado - Agencia - Rubro'!D112)</f>
        <v>66600</v>
      </c>
      <c r="D33" s="151">
        <f>SUM('Resultado - Agencia - Rubro'!E88,'Resultado - Agencia - Rubro'!E96,'Resultado - Agencia - Rubro'!E104,'Resultado - Agencia - Rubro'!E112)</f>
        <v>101750</v>
      </c>
      <c r="E33" s="151">
        <f>SUM('Resultado - Agencia - Rubro'!F88,'Resultado - Agencia - Rubro'!F96,'Resultado - Agencia - Rubro'!F104,'Resultado - Agencia - Rubro'!F112)</f>
        <v>66500</v>
      </c>
      <c r="F33" s="151">
        <f>SUM(C33:E33)</f>
        <v>234850</v>
      </c>
    </row>
    <row r="34" spans="1:6" ht="15" thickBot="1">
      <c r="A34" s="740"/>
      <c r="B34" s="33" t="s">
        <v>41</v>
      </c>
      <c r="C34" s="151">
        <f>SUM('Resultado - Agencia - Rubro'!D89,'Resultado - Agencia - Rubro'!D97,'Resultado - Agencia - Rubro'!D105,'Resultado - Agencia - Rubro'!D113)</f>
        <v>130400</v>
      </c>
      <c r="D34" s="151">
        <f>SUM('Resultado - Agencia - Rubro'!E89,'Resultado - Agencia - Rubro'!E97,'Resultado - Agencia - Rubro'!E105,'Resultado - Agencia - Rubro'!E113)</f>
        <v>301050</v>
      </c>
      <c r="E34" s="151">
        <f>SUM('Resultado - Agencia - Rubro'!F89,'Resultado - Agencia - Rubro'!F97,'Resultado - Agencia - Rubro'!F105,'Resultado - Agencia - Rubro'!F113)</f>
        <v>228000</v>
      </c>
      <c r="F34" s="151">
        <f aca="true" t="shared" si="3" ref="F34:F40">SUM(C34:E34)</f>
        <v>659450</v>
      </c>
    </row>
    <row r="35" spans="1:6" ht="15" thickBot="1">
      <c r="A35" s="740"/>
      <c r="B35" s="33" t="s">
        <v>42</v>
      </c>
      <c r="C35" s="151">
        <f>SUM('Resultado - Agencia - Rubro'!D90,'Resultado - Agencia - Rubro'!D98,'Resultado - Agencia - Rubro'!D106,'Resultado - Agencia - Rubro'!D114)</f>
        <v>21400</v>
      </c>
      <c r="D35" s="151">
        <f>SUM('Resultado - Agencia - Rubro'!E90,'Resultado - Agencia - Rubro'!E98,'Resultado - Agencia - Rubro'!E106,'Resultado - Agencia - Rubro'!E114)</f>
        <v>49820</v>
      </c>
      <c r="E35" s="151">
        <f>SUM('Resultado - Agencia - Rubro'!F90,'Resultado - Agencia - Rubro'!F98,'Resultado - Agencia - Rubro'!F106,'Resultado - Agencia - Rubro'!F114)</f>
        <v>10000</v>
      </c>
      <c r="F35" s="151">
        <f t="shared" si="3"/>
        <v>81220</v>
      </c>
    </row>
    <row r="36" spans="1:6" ht="15" thickBot="1">
      <c r="A36" s="740"/>
      <c r="B36" s="33" t="s">
        <v>43</v>
      </c>
      <c r="C36" s="151">
        <f>SUM('Resultado - Agencia - Rubro'!D91,'Resultado - Agencia - Rubro'!D99,'Resultado - Agencia - Rubro'!D107,'Resultado - Agencia - Rubro'!D115)</f>
        <v>13560</v>
      </c>
      <c r="D36" s="151">
        <f>SUM('Resultado - Agencia - Rubro'!E91,'Resultado - Agencia - Rubro'!E99,'Resultado - Agencia - Rubro'!E107,'Resultado - Agencia - Rubro'!E115)</f>
        <v>30960</v>
      </c>
      <c r="E36" s="151">
        <f>SUM('Resultado - Agencia - Rubro'!F91,'Resultado - Agencia - Rubro'!F99,'Resultado - Agencia - Rubro'!F107,'Resultado - Agencia - Rubro'!F115)</f>
        <v>25500</v>
      </c>
      <c r="F36" s="151">
        <f t="shared" si="3"/>
        <v>70020</v>
      </c>
    </row>
    <row r="37" spans="1:6" ht="15" thickBot="1">
      <c r="A37" s="740"/>
      <c r="B37" s="33" t="s">
        <v>80</v>
      </c>
      <c r="C37" s="151">
        <f>SUM('Resultado - Agencia - Rubro'!D92,'Resultado - Agencia - Rubro'!D100,'Resultado - Agencia - Rubro'!D108,'Resultado - Agencia - Rubro'!D116)</f>
        <v>3560</v>
      </c>
      <c r="D37" s="151">
        <f>SUM('Resultado - Agencia - Rubro'!E92,'Resultado - Agencia - Rubro'!E100,'Resultado - Agencia - Rubro'!E108,'Resultado - Agencia - Rubro'!E116)</f>
        <v>5960</v>
      </c>
      <c r="E37" s="151">
        <f>SUM('Resultado - Agencia - Rubro'!F92,'Resultado - Agencia - Rubro'!F100,'Resultado - Agencia - Rubro'!F108,'Resultado - Agencia - Rubro'!F116)</f>
        <v>2250</v>
      </c>
      <c r="F37" s="151">
        <f t="shared" si="3"/>
        <v>11770</v>
      </c>
    </row>
    <row r="38" spans="1:6" ht="15" thickBot="1">
      <c r="A38" s="740"/>
      <c r="B38" s="33" t="s">
        <v>44</v>
      </c>
      <c r="C38" s="151">
        <f>SUM('Resultado - Agencia - Rubro'!D93,'Resultado - Agencia - Rubro'!D101,'Resultado - Agencia - Rubro'!D109,'Resultado - Agencia - Rubro'!D117)</f>
        <v>45800</v>
      </c>
      <c r="D38" s="151">
        <f>SUM('Resultado - Agencia - Rubro'!E93,'Resultado - Agencia - Rubro'!E101,'Resultado - Agencia - Rubro'!E109,'Resultado - Agencia - Rubro'!E117)</f>
        <v>95700</v>
      </c>
      <c r="E38" s="151">
        <f>SUM('Resultado - Agencia - Rubro'!F93,'Resultado - Agencia - Rubro'!F101,'Resultado - Agencia - Rubro'!F109,'Resultado - Agencia - Rubro'!F117)</f>
        <v>62000</v>
      </c>
      <c r="F38" s="151">
        <f t="shared" si="3"/>
        <v>203500</v>
      </c>
    </row>
    <row r="39" spans="1:6" ht="15" thickBot="1">
      <c r="A39" s="740"/>
      <c r="B39" s="32" t="s">
        <v>79</v>
      </c>
      <c r="C39" s="151">
        <f>SUM('Resultado - Agencia - Rubro'!D94,'Resultado - Agencia - Rubro'!D102,'Resultado - Agencia - Rubro'!D110,'Resultado - Agencia - Rubro'!D118)</f>
        <v>22280</v>
      </c>
      <c r="D39" s="151">
        <f>SUM('Resultado - Agencia - Rubro'!E94,'Resultado - Agencia - Rubro'!E102,'Resultado - Agencia - Rubro'!E110,'Resultado - Agencia - Rubro'!E118)</f>
        <v>165900</v>
      </c>
      <c r="E39" s="151">
        <f>SUM('Resultado - Agencia - Rubro'!F94,'Resultado - Agencia - Rubro'!F102,'Resultado - Agencia - Rubro'!F110,'Resultado - Agencia - Rubro'!F118)</f>
        <v>26500</v>
      </c>
      <c r="F39" s="151">
        <f t="shared" si="3"/>
        <v>214680</v>
      </c>
    </row>
    <row r="40" spans="1:6" ht="15" thickBot="1">
      <c r="A40" s="740"/>
      <c r="B40" s="32" t="s">
        <v>77</v>
      </c>
      <c r="C40" s="151">
        <f>SUM('Resultado - Agencia - Rubro'!D95,'Resultado - Agencia - Rubro'!D103,'Resultado - Agencia - Rubro'!D111,'Resultado - Agencia - Rubro'!D119)</f>
        <v>3400</v>
      </c>
      <c r="D40" s="151">
        <f>SUM('Resultado - Agencia - Rubro'!E95,'Resultado - Agencia - Rubro'!E103,'Resultado - Agencia - Rubro'!E111,'Resultado - Agencia - Rubro'!E119)</f>
        <v>5960</v>
      </c>
      <c r="E40" s="151">
        <f>SUM('Resultado - Agencia - Rubro'!F95,'Resultado - Agencia - Rubro'!F103,'Resultado - Agencia - Rubro'!F111,'Resultado - Agencia - Rubro'!F119)</f>
        <v>1000</v>
      </c>
      <c r="F40" s="151">
        <f t="shared" si="3"/>
        <v>10360</v>
      </c>
    </row>
    <row r="41" spans="1:7" ht="18.75" thickBot="1">
      <c r="A41" s="13" t="s">
        <v>72</v>
      </c>
      <c r="B41" s="18"/>
      <c r="C41" s="19">
        <f>SUM(C33:C40)</f>
        <v>307000</v>
      </c>
      <c r="D41" s="19">
        <f>SUM(D33:D40)</f>
        <v>757100</v>
      </c>
      <c r="E41" s="19">
        <f>SUM(E33:E40)</f>
        <v>421750</v>
      </c>
      <c r="F41" s="19">
        <f>SUM(F33:F40)</f>
        <v>1485850</v>
      </c>
      <c r="G41" s="60"/>
    </row>
    <row r="42" spans="1:6" ht="15" thickBot="1">
      <c r="A42" s="739" t="str">
        <f>'Resultado - Agencia - Rubro'!A121</f>
        <v>Resultado 5: Potenciada la herencia cultural y natural de los pueblos indígenas y afrodescendientes de la Costa Caribe a través de un turismo cultural responsable y sostenible que contribuya al desarrollo social y a la preservación del patrimonio tangible e intangible.</v>
      </c>
      <c r="B42" s="33" t="s">
        <v>40</v>
      </c>
      <c r="C42" s="151">
        <f>SUM('Resultado - Agencia - Rubro'!D121,'Resultado - Agencia - Rubro'!D129)</f>
        <v>73000</v>
      </c>
      <c r="D42" s="151">
        <f>SUM('Resultado - Agencia - Rubro'!E121,'Resultado - Agencia - Rubro'!E129)</f>
        <v>73000</v>
      </c>
      <c r="E42" s="151">
        <f>SUM('Resultado - Agencia - Rubro'!F121,'Resultado - Agencia - Rubro'!F129)</f>
        <v>62000</v>
      </c>
      <c r="F42" s="151">
        <f>SUM(C42:E42)</f>
        <v>208000</v>
      </c>
    </row>
    <row r="43" spans="1:6" ht="15" thickBot="1">
      <c r="A43" s="740"/>
      <c r="B43" s="33" t="s">
        <v>41</v>
      </c>
      <c r="C43" s="151">
        <f>SUM('Resultado - Agencia - Rubro'!D122,'Resultado - Agencia - Rubro'!D130)</f>
        <v>136000</v>
      </c>
      <c r="D43" s="151">
        <f>SUM('Resultado - Agencia - Rubro'!E122,'Resultado - Agencia - Rubro'!E130)</f>
        <v>193000</v>
      </c>
      <c r="E43" s="151">
        <f>SUM('Resultado - Agencia - Rubro'!F122,'Resultado - Agencia - Rubro'!F130)</f>
        <v>185000</v>
      </c>
      <c r="F43" s="151">
        <f aca="true" t="shared" si="4" ref="F43:F49">SUM(C43:E43)</f>
        <v>514000</v>
      </c>
    </row>
    <row r="44" spans="1:6" ht="15" thickBot="1">
      <c r="A44" s="740"/>
      <c r="B44" s="33" t="s">
        <v>42</v>
      </c>
      <c r="C44" s="151">
        <f>SUM('Resultado - Agencia - Rubro'!D123,'Resultado - Agencia - Rubro'!D131)</f>
        <v>35000</v>
      </c>
      <c r="D44" s="151">
        <f>SUM('Resultado - Agencia - Rubro'!E123,'Resultado - Agencia - Rubro'!E131)</f>
        <v>33000</v>
      </c>
      <c r="E44" s="151">
        <f>SUM('Resultado - Agencia - Rubro'!F123,'Resultado - Agencia - Rubro'!F131)</f>
        <v>2000</v>
      </c>
      <c r="F44" s="151">
        <f t="shared" si="4"/>
        <v>70000</v>
      </c>
    </row>
    <row r="45" spans="1:6" ht="15" thickBot="1">
      <c r="A45" s="740"/>
      <c r="B45" s="33" t="s">
        <v>43</v>
      </c>
      <c r="C45" s="151">
        <f>SUM('Resultado - Agencia - Rubro'!D124,'Resultado - Agencia - Rubro'!D132)</f>
        <v>61000</v>
      </c>
      <c r="D45" s="151">
        <f>SUM('Resultado - Agencia - Rubro'!E124,'Resultado - Agencia - Rubro'!E132)</f>
        <v>56000</v>
      </c>
      <c r="E45" s="151">
        <f>SUM('Resultado - Agencia - Rubro'!F124,'Resultado - Agencia - Rubro'!F132)</f>
        <v>44000</v>
      </c>
      <c r="F45" s="151">
        <f t="shared" si="4"/>
        <v>161000</v>
      </c>
    </row>
    <row r="46" spans="1:6" ht="15" thickBot="1">
      <c r="A46" s="740"/>
      <c r="B46" s="33" t="s">
        <v>80</v>
      </c>
      <c r="C46" s="151">
        <f>SUM('Resultado - Agencia - Rubro'!D125,'Resultado - Agencia - Rubro'!D133)</f>
        <v>9000</v>
      </c>
      <c r="D46" s="151">
        <f>SUM('Resultado - Agencia - Rubro'!E125,'Resultado - Agencia - Rubro'!E133)</f>
        <v>7000</v>
      </c>
      <c r="E46" s="151">
        <f>SUM('Resultado - Agencia - Rubro'!F125,'Resultado - Agencia - Rubro'!F133)</f>
        <v>4500</v>
      </c>
      <c r="F46" s="151">
        <f t="shared" si="4"/>
        <v>20500</v>
      </c>
    </row>
    <row r="47" spans="1:6" ht="15" thickBot="1">
      <c r="A47" s="740"/>
      <c r="B47" s="33" t="s">
        <v>44</v>
      </c>
      <c r="C47" s="151">
        <f>SUM('Resultado - Agencia - Rubro'!D126,'Resultado - Agencia - Rubro'!D134)</f>
        <v>70000</v>
      </c>
      <c r="D47" s="151">
        <f>SUM('Resultado - Agencia - Rubro'!E126,'Resultado - Agencia - Rubro'!E134)</f>
        <v>49000</v>
      </c>
      <c r="E47" s="151">
        <f>SUM('Resultado - Agencia - Rubro'!F126,'Resultado - Agencia - Rubro'!F134)</f>
        <v>43000</v>
      </c>
      <c r="F47" s="151">
        <f t="shared" si="4"/>
        <v>162000</v>
      </c>
    </row>
    <row r="48" spans="1:6" ht="15" thickBot="1">
      <c r="A48" s="740"/>
      <c r="B48" s="32" t="s">
        <v>79</v>
      </c>
      <c r="C48" s="151">
        <f>SUM('Resultado - Agencia - Rubro'!D127,'Resultado - Agencia - Rubro'!D135)</f>
        <v>27500</v>
      </c>
      <c r="D48" s="151">
        <f>SUM('Resultado - Agencia - Rubro'!E127,'Resultado - Agencia - Rubro'!E135)</f>
        <v>36000</v>
      </c>
      <c r="E48" s="151">
        <f>SUM('Resultado - Agencia - Rubro'!F127,'Resultado - Agencia - Rubro'!F135)</f>
        <v>27000</v>
      </c>
      <c r="F48" s="151">
        <f t="shared" si="4"/>
        <v>90500</v>
      </c>
    </row>
    <row r="49" spans="1:6" ht="15" thickBot="1">
      <c r="A49" s="740"/>
      <c r="B49" s="32" t="s">
        <v>77</v>
      </c>
      <c r="C49" s="151">
        <f>SUM('Resultado - Agencia - Rubro'!D128,'Resultado - Agencia - Rubro'!D136)</f>
        <v>3000</v>
      </c>
      <c r="D49" s="151">
        <f>SUM('Resultado - Agencia - Rubro'!E128,'Resultado - Agencia - Rubro'!E136)</f>
        <v>1500</v>
      </c>
      <c r="E49" s="151">
        <f>SUM('Resultado - Agencia - Rubro'!F128,'Resultado - Agencia - Rubro'!F136)</f>
        <v>1500</v>
      </c>
      <c r="F49" s="151">
        <f t="shared" si="4"/>
        <v>6000</v>
      </c>
    </row>
    <row r="50" spans="1:7" ht="18.75" thickBot="1">
      <c r="A50" s="13" t="s">
        <v>74</v>
      </c>
      <c r="B50" s="18"/>
      <c r="C50" s="19">
        <f>SUM(C42:C49)</f>
        <v>414500</v>
      </c>
      <c r="D50" s="19">
        <f>SUM(D42:D49)</f>
        <v>448500</v>
      </c>
      <c r="E50" s="19">
        <f>SUM(E42:E49)</f>
        <v>369000</v>
      </c>
      <c r="F50" s="19">
        <f>SUM(F42:F49)</f>
        <v>1232000</v>
      </c>
      <c r="G50" s="60"/>
    </row>
    <row r="51" spans="1:7" ht="18.75" thickBot="1">
      <c r="A51" s="60"/>
      <c r="B51" s="61"/>
      <c r="C51" s="60"/>
      <c r="D51" s="60"/>
      <c r="E51" s="60"/>
      <c r="F51" s="60"/>
      <c r="G51" s="60"/>
    </row>
    <row r="52" spans="1:7" ht="19.5" thickBot="1" thickTop="1">
      <c r="A52" s="23" t="s">
        <v>73</v>
      </c>
      <c r="B52" s="25"/>
      <c r="C52" s="26">
        <f>SUM(C41,C32,C23,C14,C50)</f>
        <v>2320200</v>
      </c>
      <c r="D52" s="26">
        <f>SUM(D41,D32,D23,D14,D50)</f>
        <v>2937800</v>
      </c>
      <c r="E52" s="26">
        <f>SUM(E41,E32,E23,E14,E50)</f>
        <v>1774100</v>
      </c>
      <c r="F52" s="26">
        <f>SUM(F41,F32,F23,F14,F50)</f>
        <v>7032100</v>
      </c>
      <c r="G52" s="60"/>
    </row>
    <row r="53" spans="1:6" ht="13.5" thickTop="1">
      <c r="A53" s="63"/>
      <c r="B53" s="63"/>
      <c r="C53" s="63"/>
      <c r="D53" s="63"/>
      <c r="E53" s="63"/>
      <c r="F53" s="63"/>
    </row>
    <row r="54" spans="1:6" ht="12.75">
      <c r="A54" s="63"/>
      <c r="B54" s="63"/>
      <c r="C54" s="63"/>
      <c r="D54" s="63"/>
      <c r="E54" s="63"/>
      <c r="F54" s="63"/>
    </row>
    <row r="55" spans="1:6" ht="12.75">
      <c r="A55" s="63"/>
      <c r="B55" s="63"/>
      <c r="C55" s="63"/>
      <c r="D55" s="63"/>
      <c r="E55" s="63"/>
      <c r="F55" s="63"/>
    </row>
    <row r="56" spans="1:6" ht="12.75">
      <c r="A56" s="63"/>
      <c r="B56" s="63"/>
      <c r="C56" s="63"/>
      <c r="D56" s="63"/>
      <c r="E56" s="63"/>
      <c r="F56" s="63"/>
    </row>
    <row r="57" spans="1:6" ht="12.75">
      <c r="A57" s="63"/>
      <c r="B57" s="63"/>
      <c r="C57" s="63"/>
      <c r="D57" s="63"/>
      <c r="E57" s="63"/>
      <c r="F57" s="63"/>
    </row>
    <row r="58" spans="1:6" ht="12.75">
      <c r="A58" s="63"/>
      <c r="B58" s="63"/>
      <c r="C58" s="63"/>
      <c r="D58" s="63"/>
      <c r="E58" s="63"/>
      <c r="F58" s="63"/>
    </row>
    <row r="59" spans="1:6" ht="12.75">
      <c r="A59" s="63"/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  <row r="63" spans="1:6" ht="12.75">
      <c r="A63" s="63"/>
      <c r="B63" s="63"/>
      <c r="C63" s="63"/>
      <c r="D63" s="63"/>
      <c r="E63" s="63"/>
      <c r="F63" s="63"/>
    </row>
    <row r="64" spans="1:6" ht="12.75">
      <c r="A64" s="63"/>
      <c r="B64" s="63"/>
      <c r="C64" s="63"/>
      <c r="D64" s="63"/>
      <c r="E64" s="63"/>
      <c r="F64" s="63"/>
    </row>
  </sheetData>
  <sheetProtection/>
  <mergeCells count="5">
    <mergeCell ref="A42:A49"/>
    <mergeCell ref="A6:A13"/>
    <mergeCell ref="A15:A22"/>
    <mergeCell ref="A24:A31"/>
    <mergeCell ref="A33:A40"/>
  </mergeCells>
  <printOptions/>
  <pageMargins left="0.7874015748031497" right="0.7874015748031497" top="0.7874015748031497" bottom="0.984251968503937" header="0" footer="0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tabColor indexed="41"/>
  </sheetPr>
  <dimension ref="A3:I64"/>
  <sheetViews>
    <sheetView zoomScalePageLayoutView="0" workbookViewId="0" topLeftCell="A33">
      <selection activeCell="N203" sqref="N203"/>
    </sheetView>
  </sheetViews>
  <sheetFormatPr defaultColWidth="11.421875" defaultRowHeight="12.75"/>
  <cols>
    <col min="1" max="1" width="22.00390625" style="0" customWidth="1"/>
    <col min="2" max="2" width="30.28125" style="0" customWidth="1"/>
    <col min="3" max="3" width="13.7109375" style="0" customWidth="1"/>
    <col min="4" max="4" width="7.421875" style="0" customWidth="1"/>
    <col min="5" max="5" width="11.57421875" style="0" customWidth="1"/>
    <col min="6" max="9" width="11.8515625" style="0" bestFit="1" customWidth="1"/>
    <col min="10" max="11" width="11.421875" style="0" customWidth="1"/>
    <col min="12" max="12" width="17.7109375" style="0" customWidth="1"/>
    <col min="13" max="13" width="14.421875" style="0" customWidth="1"/>
  </cols>
  <sheetData>
    <row r="3" spans="1:9" ht="16.5" thickBot="1">
      <c r="A3" s="743" t="s">
        <v>289</v>
      </c>
      <c r="B3" s="743"/>
      <c r="C3" s="743"/>
      <c r="D3" s="743"/>
      <c r="E3" s="743"/>
      <c r="F3" s="743"/>
      <c r="G3" s="743"/>
      <c r="H3" s="743"/>
      <c r="I3" s="743"/>
    </row>
    <row r="4" spans="1:9" s="53" customFormat="1" ht="15.75" thickBot="1">
      <c r="A4" s="51" t="s">
        <v>127</v>
      </c>
      <c r="B4" s="51" t="s">
        <v>81</v>
      </c>
      <c r="C4" s="51" t="s">
        <v>126</v>
      </c>
      <c r="D4" s="51" t="s">
        <v>91</v>
      </c>
      <c r="E4" s="51" t="s">
        <v>125</v>
      </c>
      <c r="F4" s="51" t="s">
        <v>37</v>
      </c>
      <c r="G4" s="52" t="s">
        <v>38</v>
      </c>
      <c r="H4" s="51" t="s">
        <v>39</v>
      </c>
      <c r="I4" s="52" t="s">
        <v>124</v>
      </c>
    </row>
    <row r="5" ht="13.5" thickBot="1"/>
    <row r="6" spans="1:9" ht="15.75" thickBot="1">
      <c r="A6" s="44" t="s">
        <v>123</v>
      </c>
      <c r="B6" s="44"/>
      <c r="C6" s="44"/>
      <c r="D6" s="44"/>
      <c r="E6" s="44"/>
      <c r="F6" s="221">
        <f>+F12</f>
        <v>100340</v>
      </c>
      <c r="G6" s="221">
        <f>+G12</f>
        <v>80340</v>
      </c>
      <c r="H6" s="221">
        <f>+H12</f>
        <v>80340</v>
      </c>
      <c r="I6" s="221">
        <f>+I12</f>
        <v>261020</v>
      </c>
    </row>
    <row r="7" spans="1:9" ht="15.75" thickBot="1">
      <c r="A7" s="44"/>
      <c r="B7" s="44" t="s">
        <v>122</v>
      </c>
      <c r="C7" s="44">
        <v>3000</v>
      </c>
      <c r="D7" s="44" t="s">
        <v>103</v>
      </c>
      <c r="E7" s="44">
        <v>39</v>
      </c>
      <c r="F7" s="43">
        <f>I7/3</f>
        <v>39000</v>
      </c>
      <c r="G7" s="43">
        <f>I7/3</f>
        <v>39000</v>
      </c>
      <c r="H7" s="43">
        <f>I7/3</f>
        <v>39000</v>
      </c>
      <c r="I7" s="43">
        <f>E7*C7</f>
        <v>117000</v>
      </c>
    </row>
    <row r="8" spans="1:9" ht="15.75" thickBot="1">
      <c r="A8" s="44"/>
      <c r="B8" s="44" t="s">
        <v>121</v>
      </c>
      <c r="C8" s="44">
        <v>800</v>
      </c>
      <c r="D8" s="44" t="s">
        <v>103</v>
      </c>
      <c r="E8" s="44">
        <v>39</v>
      </c>
      <c r="F8" s="43">
        <f>I8/3</f>
        <v>10400</v>
      </c>
      <c r="G8" s="43">
        <f>I8/3</f>
        <v>10400</v>
      </c>
      <c r="H8" s="43">
        <f>I8/3</f>
        <v>10400</v>
      </c>
      <c r="I8" s="43">
        <f>E8*C8</f>
        <v>31200</v>
      </c>
    </row>
    <row r="9" spans="1:9" ht="15.75" thickBot="1">
      <c r="A9" s="44"/>
      <c r="B9" s="44" t="s">
        <v>120</v>
      </c>
      <c r="C9" s="44">
        <v>280</v>
      </c>
      <c r="D9" s="44" t="s">
        <v>103</v>
      </c>
      <c r="E9" s="44">
        <v>39</v>
      </c>
      <c r="F9" s="43">
        <f>I9/3</f>
        <v>3640</v>
      </c>
      <c r="G9" s="43">
        <f>I9/3</f>
        <v>3640</v>
      </c>
      <c r="H9" s="43">
        <f>I9/3</f>
        <v>3640</v>
      </c>
      <c r="I9" s="43">
        <f>E9*C9</f>
        <v>10920</v>
      </c>
    </row>
    <row r="10" spans="1:9" ht="15.75" thickBot="1">
      <c r="A10" s="44"/>
      <c r="B10" s="44" t="s">
        <v>119</v>
      </c>
      <c r="C10" s="44">
        <v>350</v>
      </c>
      <c r="D10" s="44" t="s">
        <v>103</v>
      </c>
      <c r="E10" s="44">
        <f>6*39</f>
        <v>234</v>
      </c>
      <c r="F10" s="43">
        <f>I10/3</f>
        <v>27300</v>
      </c>
      <c r="G10" s="43">
        <f>I10/3</f>
        <v>27300</v>
      </c>
      <c r="H10" s="43">
        <f>I10/3</f>
        <v>27300</v>
      </c>
      <c r="I10" s="43">
        <f>E10*C10</f>
        <v>81900</v>
      </c>
    </row>
    <row r="11" spans="1:9" ht="15.75" thickBot="1">
      <c r="A11" s="44"/>
      <c r="B11" s="44" t="s">
        <v>118</v>
      </c>
      <c r="C11" s="44"/>
      <c r="D11" s="44"/>
      <c r="E11" s="44"/>
      <c r="F11" s="43">
        <v>20000</v>
      </c>
      <c r="G11" s="43">
        <v>0</v>
      </c>
      <c r="H11" s="43">
        <v>0</v>
      </c>
      <c r="I11" s="43">
        <v>20000</v>
      </c>
    </row>
    <row r="12" spans="1:9" ht="15.75" thickBot="1">
      <c r="A12" s="42" t="s">
        <v>117</v>
      </c>
      <c r="B12" s="42"/>
      <c r="C12" s="42"/>
      <c r="D12" s="42"/>
      <c r="E12" s="42"/>
      <c r="F12" s="41">
        <f>SUM(F7:F11)</f>
        <v>100340</v>
      </c>
      <c r="G12" s="41">
        <f>SUM(G7:G11)</f>
        <v>80340</v>
      </c>
      <c r="H12" s="41">
        <f>SUM(H7:H11)</f>
        <v>80340</v>
      </c>
      <c r="I12" s="41">
        <f>SUM(I7:I11)</f>
        <v>261020</v>
      </c>
    </row>
    <row r="13" spans="1:9" ht="15.75" thickBot="1">
      <c r="A13" s="44"/>
      <c r="B13" s="44"/>
      <c r="C13" s="44"/>
      <c r="D13" s="44"/>
      <c r="E13" s="44"/>
      <c r="I13" s="48"/>
    </row>
    <row r="14" spans="1:9" ht="15.75" thickBot="1">
      <c r="A14" s="44" t="s">
        <v>116</v>
      </c>
      <c r="B14" s="44"/>
      <c r="C14" s="44"/>
      <c r="D14" s="44"/>
      <c r="E14" s="44"/>
      <c r="F14" s="43">
        <f>+F15</f>
        <v>39719.6261682243</v>
      </c>
      <c r="G14" s="43">
        <f>+G15</f>
        <v>39719.6261682243</v>
      </c>
      <c r="H14" s="43">
        <f>+H15</f>
        <v>39719.6261682243</v>
      </c>
      <c r="I14" s="43">
        <f>+I15</f>
        <v>119158.8785046729</v>
      </c>
    </row>
    <row r="15" spans="1:9" ht="15.75" thickBot="1">
      <c r="A15" s="44"/>
      <c r="B15" s="44" t="s">
        <v>115</v>
      </c>
      <c r="C15" s="49"/>
      <c r="D15" s="44"/>
      <c r="E15" s="44"/>
      <c r="F15" s="43">
        <v>39719.6261682243</v>
      </c>
      <c r="G15" s="43">
        <v>39719.6261682243</v>
      </c>
      <c r="H15" s="43">
        <v>39719.6261682243</v>
      </c>
      <c r="I15" s="43">
        <f>SUM(F15:H15)</f>
        <v>119158.8785046729</v>
      </c>
    </row>
    <row r="16" spans="1:9" ht="15.75" thickBot="1">
      <c r="A16" s="42" t="s">
        <v>114</v>
      </c>
      <c r="B16" s="42"/>
      <c r="C16" s="42"/>
      <c r="D16" s="42"/>
      <c r="E16" s="42"/>
      <c r="F16" s="41">
        <f>SUM(F15)</f>
        <v>39719.6261682243</v>
      </c>
      <c r="G16" s="41">
        <f>SUM(G15)</f>
        <v>39719.6261682243</v>
      </c>
      <c r="H16" s="41">
        <f>SUM(H15)</f>
        <v>39719.6261682243</v>
      </c>
      <c r="I16" s="41">
        <f>SUM(I15)</f>
        <v>119158.8785046729</v>
      </c>
    </row>
    <row r="17" spans="1:9" ht="15.75" thickBot="1">
      <c r="A17" s="44"/>
      <c r="B17" s="44"/>
      <c r="C17" s="44"/>
      <c r="D17" s="44"/>
      <c r="E17" s="44"/>
      <c r="I17" s="48"/>
    </row>
    <row r="18" spans="1:9" ht="15.75" thickBot="1">
      <c r="A18" s="44" t="s">
        <v>113</v>
      </c>
      <c r="B18" s="44"/>
      <c r="C18" s="44"/>
      <c r="D18" s="44"/>
      <c r="E18" s="44"/>
      <c r="F18" s="43">
        <f>+F21</f>
        <v>21600</v>
      </c>
      <c r="G18" s="43">
        <f>+G21</f>
        <v>21600</v>
      </c>
      <c r="H18" s="43">
        <f>+H21</f>
        <v>21600</v>
      </c>
      <c r="I18" s="43">
        <f>+I21</f>
        <v>64800</v>
      </c>
    </row>
    <row r="19" spans="1:9" ht="15.75" thickBot="1">
      <c r="A19" s="44"/>
      <c r="B19" s="44" t="s">
        <v>112</v>
      </c>
      <c r="C19" s="44">
        <v>800</v>
      </c>
      <c r="D19" s="44" t="s">
        <v>103</v>
      </c>
      <c r="E19" s="44">
        <v>36</v>
      </c>
      <c r="F19" s="43">
        <f>I19/3</f>
        <v>9600</v>
      </c>
      <c r="G19" s="43">
        <f>I19/3</f>
        <v>9600</v>
      </c>
      <c r="H19" s="43">
        <f>I19/3</f>
        <v>9600</v>
      </c>
      <c r="I19" s="43">
        <f>E19*C19</f>
        <v>28800</v>
      </c>
    </row>
    <row r="20" spans="1:9" ht="15.75" thickBot="1">
      <c r="A20" s="44"/>
      <c r="B20" s="44" t="s">
        <v>111</v>
      </c>
      <c r="C20" s="44">
        <v>1000</v>
      </c>
      <c r="D20" s="44" t="s">
        <v>103</v>
      </c>
      <c r="E20" s="44">
        <v>36</v>
      </c>
      <c r="F20" s="43">
        <f>I20/3</f>
        <v>12000</v>
      </c>
      <c r="G20" s="43">
        <f>I20/3</f>
        <v>12000</v>
      </c>
      <c r="H20" s="43">
        <f>I20/3</f>
        <v>12000</v>
      </c>
      <c r="I20" s="43">
        <f>E20*C20</f>
        <v>36000</v>
      </c>
    </row>
    <row r="21" spans="1:9" ht="15.75" thickBot="1">
      <c r="A21" s="42" t="s">
        <v>110</v>
      </c>
      <c r="B21" s="42"/>
      <c r="C21" s="42"/>
      <c r="D21" s="42"/>
      <c r="E21" s="42"/>
      <c r="F21" s="41">
        <f>SUM(F19:F20)</f>
        <v>21600</v>
      </c>
      <c r="G21" s="41">
        <f>SUM(G19:G20)</f>
        <v>21600</v>
      </c>
      <c r="H21" s="41">
        <f>SUM(H19:H20)</f>
        <v>21600</v>
      </c>
      <c r="I21" s="41">
        <f>SUM(I19:I20)</f>
        <v>64800</v>
      </c>
    </row>
    <row r="22" spans="1:9" ht="15.75" thickBot="1">
      <c r="A22" s="44"/>
      <c r="B22" s="44"/>
      <c r="C22" s="44"/>
      <c r="D22" s="44"/>
      <c r="E22" s="44"/>
      <c r="I22" s="48"/>
    </row>
    <row r="23" spans="1:9" ht="15.75" thickBot="1">
      <c r="A23" s="44" t="s">
        <v>109</v>
      </c>
      <c r="B23" s="44"/>
      <c r="C23" s="44"/>
      <c r="D23" s="44"/>
      <c r="E23" s="44"/>
      <c r="F23" s="43">
        <f>+F30</f>
        <v>15240</v>
      </c>
      <c r="G23" s="43">
        <f>+G30</f>
        <v>15240</v>
      </c>
      <c r="H23" s="43">
        <f>+H30</f>
        <v>15240</v>
      </c>
      <c r="I23" s="43">
        <f>+I30</f>
        <v>45720</v>
      </c>
    </row>
    <row r="24" spans="1:9" ht="15.75" thickBot="1">
      <c r="A24" s="44"/>
      <c r="B24" s="44" t="s">
        <v>108</v>
      </c>
      <c r="C24" s="44">
        <v>250</v>
      </c>
      <c r="D24" s="44" t="s">
        <v>103</v>
      </c>
      <c r="E24" s="44">
        <v>36</v>
      </c>
      <c r="F24" s="43">
        <f aca="true" t="shared" si="0" ref="F24:F29">I24/3</f>
        <v>3000</v>
      </c>
      <c r="G24" s="43">
        <f aca="true" t="shared" si="1" ref="G24:G29">I24/3</f>
        <v>3000</v>
      </c>
      <c r="H24" s="43">
        <f aca="true" t="shared" si="2" ref="H24:H29">I24/3</f>
        <v>3000</v>
      </c>
      <c r="I24" s="43">
        <f aca="true" t="shared" si="3" ref="I24:I29">E24*C24</f>
        <v>9000</v>
      </c>
    </row>
    <row r="25" spans="1:9" ht="15.75" thickBot="1">
      <c r="A25" s="44"/>
      <c r="B25" s="44" t="s">
        <v>107</v>
      </c>
      <c r="C25" s="44">
        <v>100</v>
      </c>
      <c r="D25" s="44" t="s">
        <v>103</v>
      </c>
      <c r="E25" s="44">
        <v>36</v>
      </c>
      <c r="F25" s="43">
        <f t="shared" si="0"/>
        <v>1200</v>
      </c>
      <c r="G25" s="43">
        <f t="shared" si="1"/>
        <v>1200</v>
      </c>
      <c r="H25" s="43">
        <f t="shared" si="2"/>
        <v>1200</v>
      </c>
      <c r="I25" s="43">
        <f t="shared" si="3"/>
        <v>3600</v>
      </c>
    </row>
    <row r="26" spans="1:9" ht="15.75" thickBot="1">
      <c r="A26" s="44"/>
      <c r="B26" s="44" t="s">
        <v>106</v>
      </c>
      <c r="C26" s="44">
        <v>20</v>
      </c>
      <c r="D26" s="44" t="s">
        <v>103</v>
      </c>
      <c r="E26" s="44">
        <v>36</v>
      </c>
      <c r="F26" s="43">
        <f t="shared" si="0"/>
        <v>240</v>
      </c>
      <c r="G26" s="43">
        <f t="shared" si="1"/>
        <v>240</v>
      </c>
      <c r="H26" s="43">
        <f t="shared" si="2"/>
        <v>240</v>
      </c>
      <c r="I26" s="43">
        <f t="shared" si="3"/>
        <v>720</v>
      </c>
    </row>
    <row r="27" spans="1:9" ht="15.75" thickBot="1">
      <c r="A27" s="44"/>
      <c r="B27" s="44" t="s">
        <v>105</v>
      </c>
      <c r="C27" s="44">
        <v>100</v>
      </c>
      <c r="D27" s="44" t="s">
        <v>103</v>
      </c>
      <c r="E27" s="44">
        <v>36</v>
      </c>
      <c r="F27" s="43">
        <f t="shared" si="0"/>
        <v>1200</v>
      </c>
      <c r="G27" s="43">
        <f t="shared" si="1"/>
        <v>1200</v>
      </c>
      <c r="H27" s="43">
        <f t="shared" si="2"/>
        <v>1200</v>
      </c>
      <c r="I27" s="43">
        <f t="shared" si="3"/>
        <v>3600</v>
      </c>
    </row>
    <row r="28" spans="1:9" ht="15.75" thickBot="1">
      <c r="A28" s="44"/>
      <c r="B28" s="44" t="s">
        <v>134</v>
      </c>
      <c r="C28" s="44">
        <v>500</v>
      </c>
      <c r="D28" s="44" t="s">
        <v>103</v>
      </c>
      <c r="E28" s="44">
        <v>36</v>
      </c>
      <c r="F28" s="43">
        <f t="shared" si="0"/>
        <v>6000</v>
      </c>
      <c r="G28" s="43">
        <f t="shared" si="1"/>
        <v>6000</v>
      </c>
      <c r="H28" s="43">
        <f t="shared" si="2"/>
        <v>6000</v>
      </c>
      <c r="I28" s="43">
        <f t="shared" si="3"/>
        <v>18000</v>
      </c>
    </row>
    <row r="29" spans="1:9" ht="15.75" thickBot="1">
      <c r="A29" s="44"/>
      <c r="B29" s="44" t="s">
        <v>104</v>
      </c>
      <c r="C29" s="44">
        <v>300</v>
      </c>
      <c r="D29" s="44" t="s">
        <v>103</v>
      </c>
      <c r="E29" s="44">
        <v>36</v>
      </c>
      <c r="F29" s="43">
        <f t="shared" si="0"/>
        <v>3600</v>
      </c>
      <c r="G29" s="43">
        <f t="shared" si="1"/>
        <v>3600</v>
      </c>
      <c r="H29" s="43">
        <f t="shared" si="2"/>
        <v>3600</v>
      </c>
      <c r="I29" s="43">
        <f t="shared" si="3"/>
        <v>10800</v>
      </c>
    </row>
    <row r="30" spans="1:9" ht="15.75" thickBot="1">
      <c r="A30" s="42" t="s">
        <v>102</v>
      </c>
      <c r="B30" s="42"/>
      <c r="C30" s="42"/>
      <c r="D30" s="42"/>
      <c r="E30" s="42"/>
      <c r="F30" s="41">
        <f>SUM(F24:F29)</f>
        <v>15240</v>
      </c>
      <c r="G30" s="41">
        <f>SUM(G24:G29)</f>
        <v>15240</v>
      </c>
      <c r="H30" s="41">
        <f>SUM(H24:H29)</f>
        <v>15240</v>
      </c>
      <c r="I30" s="41">
        <f>SUM(I24:I29)</f>
        <v>45720</v>
      </c>
    </row>
    <row r="31" spans="1:9" ht="15.75" thickBot="1">
      <c r="A31" s="44"/>
      <c r="B31" s="44"/>
      <c r="C31" s="44"/>
      <c r="D31" s="44"/>
      <c r="E31" s="44"/>
      <c r="I31" s="48"/>
    </row>
    <row r="32" spans="1:9" ht="15.75" thickBot="1">
      <c r="A32" s="44" t="s">
        <v>101</v>
      </c>
      <c r="B32" s="44"/>
      <c r="C32" s="44"/>
      <c r="D32" s="44"/>
      <c r="E32" s="44"/>
      <c r="F32" s="43">
        <f>+F37</f>
        <v>54600</v>
      </c>
      <c r="G32" s="43">
        <f>+G37</f>
        <v>0</v>
      </c>
      <c r="H32" s="43">
        <f>+H37</f>
        <v>0</v>
      </c>
      <c r="I32" s="43">
        <f>+I37</f>
        <v>54600</v>
      </c>
    </row>
    <row r="33" spans="1:9" ht="15.75" thickBot="1">
      <c r="A33" s="44"/>
      <c r="B33" s="44" t="s">
        <v>100</v>
      </c>
      <c r="C33" s="44">
        <v>25000</v>
      </c>
      <c r="D33" s="44" t="s">
        <v>91</v>
      </c>
      <c r="E33" s="44">
        <v>1</v>
      </c>
      <c r="F33" s="43">
        <v>25000</v>
      </c>
      <c r="G33" s="43">
        <v>0</v>
      </c>
      <c r="H33" s="43">
        <v>0</v>
      </c>
      <c r="I33" s="43">
        <f>E33*C33</f>
        <v>25000</v>
      </c>
    </row>
    <row r="34" spans="1:9" ht="15.75" thickBot="1">
      <c r="A34" s="44"/>
      <c r="B34" s="44" t="s">
        <v>99</v>
      </c>
      <c r="C34" s="44">
        <v>3500</v>
      </c>
      <c r="D34" s="44" t="s">
        <v>91</v>
      </c>
      <c r="E34" s="44">
        <v>4</v>
      </c>
      <c r="F34" s="43">
        <v>14000</v>
      </c>
      <c r="G34" s="43">
        <v>0</v>
      </c>
      <c r="H34" s="43">
        <v>0</v>
      </c>
      <c r="I34" s="43">
        <f>E34*C34</f>
        <v>14000</v>
      </c>
    </row>
    <row r="35" spans="1:9" ht="15.75" thickBot="1">
      <c r="A35" s="44"/>
      <c r="B35" s="44" t="s">
        <v>98</v>
      </c>
      <c r="C35" s="44">
        <v>600</v>
      </c>
      <c r="D35" s="44" t="s">
        <v>91</v>
      </c>
      <c r="E35" s="44">
        <v>6</v>
      </c>
      <c r="F35" s="43">
        <v>3600</v>
      </c>
      <c r="G35" s="43">
        <v>0</v>
      </c>
      <c r="H35" s="43">
        <v>0</v>
      </c>
      <c r="I35" s="43">
        <f>E35*C35</f>
        <v>3600</v>
      </c>
    </row>
    <row r="36" spans="1:9" ht="15.75" thickBot="1">
      <c r="A36" s="44"/>
      <c r="B36" s="44" t="s">
        <v>97</v>
      </c>
      <c r="C36" s="44">
        <v>12000</v>
      </c>
      <c r="D36" s="44" t="s">
        <v>96</v>
      </c>
      <c r="E36" s="44">
        <v>1</v>
      </c>
      <c r="F36" s="43">
        <v>12000</v>
      </c>
      <c r="G36" s="43">
        <v>0</v>
      </c>
      <c r="H36" s="43">
        <v>0</v>
      </c>
      <c r="I36" s="43">
        <f>E36*C36</f>
        <v>12000</v>
      </c>
    </row>
    <row r="37" spans="1:9" ht="15.75" thickBot="1">
      <c r="A37" s="42" t="s">
        <v>95</v>
      </c>
      <c r="B37" s="42"/>
      <c r="C37" s="42"/>
      <c r="D37" s="42"/>
      <c r="E37" s="42"/>
      <c r="F37" s="41">
        <f>SUM(F33:F36)</f>
        <v>54600</v>
      </c>
      <c r="G37" s="41">
        <f>SUM(G33:G36)</f>
        <v>0</v>
      </c>
      <c r="H37" s="41">
        <f>SUM(H33:H36)</f>
        <v>0</v>
      </c>
      <c r="I37" s="41">
        <f>SUM(I33:I36)</f>
        <v>54600</v>
      </c>
    </row>
    <row r="38" spans="1:9" s="45" customFormat="1" ht="15.75" thickBot="1">
      <c r="A38" s="47"/>
      <c r="B38" s="47"/>
      <c r="C38" s="47"/>
      <c r="D38" s="47"/>
      <c r="E38" s="47"/>
      <c r="I38" s="46"/>
    </row>
    <row r="39" spans="1:9" ht="15.75" thickBot="1">
      <c r="A39" s="44" t="s">
        <v>94</v>
      </c>
      <c r="B39" s="44"/>
      <c r="C39" s="44"/>
      <c r="D39" s="44"/>
      <c r="E39" s="44"/>
      <c r="F39" s="43">
        <f>+F41</f>
        <v>58052.9591682243</v>
      </c>
      <c r="G39" s="43">
        <f>+G41</f>
        <v>58052.9591682243</v>
      </c>
      <c r="H39" s="43">
        <f>+H41</f>
        <v>58052.9591682243</v>
      </c>
      <c r="I39" s="43">
        <f>+I41</f>
        <v>174158.87750467288</v>
      </c>
    </row>
    <row r="40" spans="1:9" ht="15.75" thickBot="1">
      <c r="A40" s="44"/>
      <c r="B40" s="44" t="s">
        <v>94</v>
      </c>
      <c r="C40" s="43">
        <f>I40</f>
        <v>174158.87750467288</v>
      </c>
      <c r="D40" s="44" t="s">
        <v>91</v>
      </c>
      <c r="E40" s="44">
        <v>1</v>
      </c>
      <c r="F40" s="230">
        <f>39719.6261682243+18333.333</f>
        <v>58052.9591682243</v>
      </c>
      <c r="G40" s="230">
        <f>39719.6261682243+18333.333</f>
        <v>58052.9591682243</v>
      </c>
      <c r="H40" s="230">
        <f>39719.6261682243+18333.333</f>
        <v>58052.9591682243</v>
      </c>
      <c r="I40" s="230">
        <f>SUM(F40:H40)</f>
        <v>174158.87750467288</v>
      </c>
    </row>
    <row r="41" spans="1:9" ht="15.75" thickBot="1">
      <c r="A41" s="42" t="s">
        <v>93</v>
      </c>
      <c r="B41" s="42"/>
      <c r="C41" s="42"/>
      <c r="D41" s="42"/>
      <c r="E41" s="42"/>
      <c r="F41" s="41">
        <f>SUM(F40:F40)</f>
        <v>58052.9591682243</v>
      </c>
      <c r="G41" s="41">
        <f>SUM(G40:G40)</f>
        <v>58052.9591682243</v>
      </c>
      <c r="H41" s="41">
        <f>SUM(H40:H40)</f>
        <v>58052.9591682243</v>
      </c>
      <c r="I41" s="41">
        <f>SUM(I40:I40)</f>
        <v>174158.87750467288</v>
      </c>
    </row>
    <row r="42" ht="13.5" thickBot="1"/>
    <row r="43" spans="1:9" ht="15.75" thickBot="1">
      <c r="A43" s="44" t="s">
        <v>272</v>
      </c>
      <c r="B43" s="44"/>
      <c r="C43" s="44"/>
      <c r="D43" s="44"/>
      <c r="E43" s="44"/>
      <c r="F43" s="43">
        <f>+F45</f>
        <v>52959.5015576324</v>
      </c>
      <c r="G43" s="43">
        <f>+G45</f>
        <v>52959.5015576324</v>
      </c>
      <c r="H43" s="43">
        <f>+H45</f>
        <v>52959.5015576324</v>
      </c>
      <c r="I43" s="43">
        <f>+I45</f>
        <v>158878.5046728972</v>
      </c>
    </row>
    <row r="44" spans="1:9" ht="15.75" thickBot="1">
      <c r="A44" s="44"/>
      <c r="B44" s="44" t="s">
        <v>92</v>
      </c>
      <c r="C44" s="43">
        <f>I44</f>
        <v>158878.5046728972</v>
      </c>
      <c r="D44" s="44" t="s">
        <v>91</v>
      </c>
      <c r="E44" s="44">
        <v>1</v>
      </c>
      <c r="F44" s="43">
        <v>52959.5015576324</v>
      </c>
      <c r="G44" s="43">
        <v>52959.5015576324</v>
      </c>
      <c r="H44" s="43">
        <v>52959.5015576324</v>
      </c>
      <c r="I44" s="43">
        <f>+SUM(F44:H44)</f>
        <v>158878.5046728972</v>
      </c>
    </row>
    <row r="45" spans="1:9" ht="15.75" thickBot="1">
      <c r="A45" s="42" t="s">
        <v>90</v>
      </c>
      <c r="B45" s="42"/>
      <c r="C45" s="42"/>
      <c r="D45" s="42"/>
      <c r="E45" s="42"/>
      <c r="F45" s="41">
        <f>SUM(F44:F44)</f>
        <v>52959.5015576324</v>
      </c>
      <c r="G45" s="41">
        <f>SUM(G44:G44)</f>
        <v>52959.5015576324</v>
      </c>
      <c r="H45" s="41">
        <f>SUM(H44:H44)</f>
        <v>52959.5015576324</v>
      </c>
      <c r="I45" s="41">
        <f>SUM(I44:I44)</f>
        <v>158878.5046728972</v>
      </c>
    </row>
    <row r="46" ht="13.5" thickBot="1"/>
    <row r="47" spans="1:9" ht="18.75" thickBot="1">
      <c r="A47" s="40" t="s">
        <v>68</v>
      </c>
      <c r="B47" s="39"/>
      <c r="C47" s="39"/>
      <c r="D47" s="39"/>
      <c r="E47" s="39"/>
      <c r="F47" s="38">
        <f>SUM(F45,F41,F37,F30,F21,F16,F12)</f>
        <v>342512.086894081</v>
      </c>
      <c r="G47" s="38">
        <f>SUM(G45,G41,G37,G30,G21,G16,G12)</f>
        <v>267912.086894081</v>
      </c>
      <c r="H47" s="37">
        <f>SUM(H45,H41,H37,H30,H21,H16,H12)</f>
        <v>267912.086894081</v>
      </c>
      <c r="I47" s="38">
        <f>SUM(I45,I41,I37,I30,I21,I16,I12)</f>
        <v>878336.2606822429</v>
      </c>
    </row>
    <row r="49" spans="6:9" ht="12.75">
      <c r="F49" s="212">
        <f>+F43+F39+F32+F23+F18+F14+F6</f>
        <v>342512.086894081</v>
      </c>
      <c r="G49" s="212">
        <f>+G43+G39+G32+G23+G18+G14+G6</f>
        <v>267912.086894081</v>
      </c>
      <c r="H49" s="212">
        <f>+H43+H39+H32+H23+H18+H14+H6</f>
        <v>267912.086894081</v>
      </c>
      <c r="I49" s="212">
        <f>+I43+I39+I32+I23+I18+I14+I6</f>
        <v>878336.2606822429</v>
      </c>
    </row>
    <row r="51" spans="6:9" ht="12.75">
      <c r="F51" s="212">
        <f>+F49-F47</f>
        <v>0</v>
      </c>
      <c r="G51" s="212">
        <f>+G49-G47</f>
        <v>0</v>
      </c>
      <c r="H51" s="212">
        <f>+H49-H47</f>
        <v>0</v>
      </c>
      <c r="I51" s="212">
        <f>+I49-I47</f>
        <v>0</v>
      </c>
    </row>
    <row r="54" spans="6:9" ht="12.75">
      <c r="F54" s="212"/>
      <c r="I54">
        <v>823336.261682243</v>
      </c>
    </row>
    <row r="59" ht="12.75">
      <c r="I59" s="212">
        <f>+I54-I47</f>
        <v>-54999.99899999995</v>
      </c>
    </row>
    <row r="60" spans="4:7" ht="12.75">
      <c r="D60" t="s">
        <v>128</v>
      </c>
      <c r="F60" s="50">
        <v>119158.87850467289</v>
      </c>
      <c r="G60" s="50">
        <f>F60/3</f>
        <v>39719.6261682243</v>
      </c>
    </row>
    <row r="61" spans="4:7" ht="12.75">
      <c r="D61" t="s">
        <v>129</v>
      </c>
      <c r="F61" s="50">
        <v>119158.87850467289</v>
      </c>
      <c r="G61" s="50">
        <f>F61/3</f>
        <v>39719.6261682243</v>
      </c>
    </row>
    <row r="62" spans="4:7" ht="12.75">
      <c r="D62" t="s">
        <v>130</v>
      </c>
      <c r="F62" s="50">
        <v>158878.5046728972</v>
      </c>
      <c r="G62" s="50">
        <f>F62/3</f>
        <v>52959.5015576324</v>
      </c>
    </row>
    <row r="63" ht="12.75">
      <c r="D63" t="s">
        <v>253</v>
      </c>
    </row>
    <row r="64" ht="12.75">
      <c r="D64" t="s">
        <v>254</v>
      </c>
    </row>
  </sheetData>
  <sheetProtection/>
  <mergeCells count="1">
    <mergeCell ref="A3:I3"/>
  </mergeCells>
  <printOptions/>
  <pageMargins left="0.75" right="0.75" top="1" bottom="1" header="0" footer="0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tabColor indexed="9"/>
  </sheetPr>
  <dimension ref="A2:Q84"/>
  <sheetViews>
    <sheetView zoomScale="130" zoomScaleNormal="130" zoomScalePageLayoutView="0" workbookViewId="0" topLeftCell="A1">
      <selection activeCell="A11" sqref="A11"/>
    </sheetView>
  </sheetViews>
  <sheetFormatPr defaultColWidth="11.7109375" defaultRowHeight="12.75"/>
  <cols>
    <col min="1" max="1" width="29.28125" style="6" customWidth="1"/>
    <col min="2" max="4" width="15.28125" style="6" bestFit="1" customWidth="1"/>
    <col min="5" max="5" width="15.7109375" style="6" customWidth="1"/>
    <col min="6" max="6" width="10.421875" style="6" bestFit="1" customWidth="1"/>
    <col min="7" max="7" width="15.7109375" style="6" customWidth="1"/>
    <col min="8" max="10" width="15.7109375" style="77" customWidth="1"/>
    <col min="11" max="11" width="11.421875" style="77" hidden="1" customWidth="1"/>
    <col min="12" max="12" width="6.57421875" style="77" customWidth="1"/>
    <col min="13" max="13" width="14.57421875" style="77" customWidth="1"/>
    <col min="14" max="14" width="16.57421875" style="6" customWidth="1"/>
    <col min="15" max="15" width="12.421875" style="6" customWidth="1"/>
    <col min="16" max="16" width="11.8515625" style="6" customWidth="1"/>
    <col min="17" max="17" width="14.7109375" style="6" customWidth="1"/>
    <col min="18" max="252" width="11.421875" style="6" customWidth="1"/>
    <col min="253" max="253" width="21.00390625" style="6" customWidth="1"/>
    <col min="254" max="16384" width="11.7109375" style="6" customWidth="1"/>
  </cols>
  <sheetData>
    <row r="1" s="77" customFormat="1" ht="15"/>
    <row r="2" s="77" customFormat="1" ht="24" customHeight="1" thickBot="1">
      <c r="A2" s="76" t="s">
        <v>85</v>
      </c>
    </row>
    <row r="3" spans="1:17" s="220" customFormat="1" ht="29.25" thickBot="1">
      <c r="A3" s="267" t="s">
        <v>86</v>
      </c>
      <c r="B3" s="268" t="s">
        <v>37</v>
      </c>
      <c r="C3" s="268" t="s">
        <v>38</v>
      </c>
      <c r="D3" s="268" t="s">
        <v>39</v>
      </c>
      <c r="E3" s="268" t="s">
        <v>87</v>
      </c>
      <c r="F3" s="268" t="s">
        <v>88</v>
      </c>
      <c r="G3" s="269" t="s">
        <v>89</v>
      </c>
      <c r="H3" s="217"/>
      <c r="I3" s="217"/>
      <c r="J3" s="217"/>
      <c r="K3" s="217"/>
      <c r="L3" s="217"/>
      <c r="M3" s="218"/>
      <c r="N3" s="219"/>
      <c r="O3" s="219"/>
      <c r="P3" s="219"/>
      <c r="Q3" s="219"/>
    </row>
    <row r="4" spans="1:17" s="244" customFormat="1" ht="24.75" customHeight="1">
      <c r="A4" s="266" t="s">
        <v>133</v>
      </c>
      <c r="B4" s="272">
        <f>SUM('Unidad de Coordinacion'!F12,'Unidad de Coordinacion'!F21,'Unidad de Coordinacion'!F30,'Unidad de Coordinacion'!F37)</f>
        <v>191780</v>
      </c>
      <c r="C4" s="272">
        <f>SUM('Unidad de Coordinacion'!G12,'Unidad de Coordinacion'!G21,'Unidad de Coordinacion'!G30,'Unidad de Coordinacion'!G37)</f>
        <v>117180</v>
      </c>
      <c r="D4" s="272">
        <f>SUM('Unidad de Coordinacion'!H12,'Unidad de Coordinacion'!H21,'Unidad de Coordinacion'!H30,'Unidad de Coordinacion'!H37)</f>
        <v>117180</v>
      </c>
      <c r="E4" s="272">
        <f>SUM(B4:D4)</f>
        <v>426140</v>
      </c>
      <c r="F4" s="272">
        <f>(E4)*0.07</f>
        <v>29829.800000000003</v>
      </c>
      <c r="G4" s="273">
        <f>E4+F4</f>
        <v>455969.8</v>
      </c>
      <c r="H4" s="253"/>
      <c r="I4" s="239"/>
      <c r="J4" s="240"/>
      <c r="K4" s="239"/>
      <c r="L4" s="241"/>
      <c r="M4" s="242"/>
      <c r="N4" s="243"/>
      <c r="O4" s="243"/>
      <c r="P4" s="243"/>
      <c r="Q4" s="243"/>
    </row>
    <row r="5" spans="1:17" s="231" customFormat="1" ht="24.75" customHeight="1">
      <c r="A5" s="245" t="s">
        <v>132</v>
      </c>
      <c r="B5" s="274">
        <f>SUM('Resultado - Agencia'!C15,'Resultado - Agencia'!C20,'Resultado - Agencia'!C23)</f>
        <v>384500</v>
      </c>
      <c r="C5" s="274">
        <f>SUM('Resultado - Agencia'!D15,'Resultado - Agencia'!D20,'Resultado - Agencia'!D23)</f>
        <v>448500</v>
      </c>
      <c r="D5" s="274">
        <f>SUM('Resultado - Agencia'!E15,'Resultado - Agencia'!E20,'Resultado - Agencia'!E23)</f>
        <v>510750</v>
      </c>
      <c r="E5" s="274">
        <f>SUM(B5:D5)</f>
        <v>1343750</v>
      </c>
      <c r="F5" s="274">
        <f>(E5)*0.07</f>
        <v>94062.50000000001</v>
      </c>
      <c r="G5" s="275">
        <f aca="true" t="shared" si="0" ref="G5:G11">E5+F5</f>
        <v>1437812.5</v>
      </c>
      <c r="H5" s="254"/>
      <c r="I5" s="237">
        <v>39661</v>
      </c>
      <c r="J5" s="233"/>
      <c r="K5" s="232"/>
      <c r="L5" s="234"/>
      <c r="M5" s="235"/>
      <c r="N5" s="238"/>
      <c r="O5" s="236"/>
      <c r="P5" s="236"/>
      <c r="Q5" s="236"/>
    </row>
    <row r="6" spans="1:17" s="231" customFormat="1" ht="24.75" customHeight="1">
      <c r="A6" s="245" t="str">
        <f>'Resultado - Agencia'!B5</f>
        <v>UNESCO</v>
      </c>
      <c r="B6" s="274">
        <f>+'Agencia - Rubro'!C13</f>
        <v>1092500</v>
      </c>
      <c r="C6" s="274">
        <f>+'Agencia - Rubro'!D13</f>
        <v>861000</v>
      </c>
      <c r="D6" s="274">
        <f>+'Agencia - Rubro'!E13</f>
        <v>429200</v>
      </c>
      <c r="E6" s="274">
        <f aca="true" t="shared" si="1" ref="E6:E11">SUM(B6:D6)</f>
        <v>2382700</v>
      </c>
      <c r="F6" s="274">
        <f aca="true" t="shared" si="2" ref="F6:F11">(E6)*0.07</f>
        <v>166789.00000000003</v>
      </c>
      <c r="G6" s="275">
        <f t="shared" si="0"/>
        <v>2549489</v>
      </c>
      <c r="H6" s="255">
        <f>+E6</f>
        <v>2382700</v>
      </c>
      <c r="I6" s="226">
        <v>2294850</v>
      </c>
      <c r="J6" s="233">
        <f>+I6-H6</f>
        <v>-87850</v>
      </c>
      <c r="K6" s="232"/>
      <c r="L6" s="234"/>
      <c r="M6" s="235"/>
      <c r="N6" s="238"/>
      <c r="O6" s="236"/>
      <c r="P6" s="236"/>
      <c r="Q6" s="236"/>
    </row>
    <row r="7" spans="1:17" s="231" customFormat="1" ht="24.75" customHeight="1">
      <c r="A7" s="245" t="s">
        <v>142</v>
      </c>
      <c r="B7" s="274">
        <f>SUM('Resultado - Agencia'!C7,'Resultado - Agencia'!C12,'Resultado - Agencia'!C21)</f>
        <v>427700</v>
      </c>
      <c r="C7" s="274">
        <f>SUM('Resultado - Agencia'!D7,'Resultado - Agencia'!D12,'Resultado - Agencia'!D21)</f>
        <v>988000</v>
      </c>
      <c r="D7" s="274">
        <f>SUM('Resultado - Agencia'!E7,'Resultado - Agencia'!E12,'Resultado - Agencia'!E21)</f>
        <v>495650</v>
      </c>
      <c r="E7" s="274">
        <f t="shared" si="1"/>
        <v>1911350</v>
      </c>
      <c r="F7" s="274">
        <f t="shared" si="2"/>
        <v>133794.5</v>
      </c>
      <c r="G7" s="275">
        <f t="shared" si="0"/>
        <v>2045144.5</v>
      </c>
      <c r="H7" s="255"/>
      <c r="I7" s="232"/>
      <c r="J7" s="233"/>
      <c r="K7" s="232"/>
      <c r="L7" s="234"/>
      <c r="M7" s="235"/>
      <c r="N7" s="238"/>
      <c r="O7" s="236"/>
      <c r="P7" s="236"/>
      <c r="Q7" s="236"/>
    </row>
    <row r="8" spans="1:17" s="231" customFormat="1" ht="24.75" customHeight="1">
      <c r="A8" s="245" t="s">
        <v>141</v>
      </c>
      <c r="B8" s="274">
        <f>SUM('Unidad de Coordinacion'!F16,'Unidad de Coordinacion'!F41,'Unidad de Coordinacion'!F45)</f>
        <v>150732.086894081</v>
      </c>
      <c r="C8" s="274">
        <f>SUM('Unidad de Coordinacion'!G16,'Unidad de Coordinacion'!G41,'Unidad de Coordinacion'!G45)</f>
        <v>150732.086894081</v>
      </c>
      <c r="D8" s="274">
        <f>SUM('Unidad de Coordinacion'!H16,'Unidad de Coordinacion'!H41,'Unidad de Coordinacion'!H45)</f>
        <v>150732.086894081</v>
      </c>
      <c r="E8" s="274">
        <f t="shared" si="1"/>
        <v>452196.26068224304</v>
      </c>
      <c r="F8" s="274">
        <f t="shared" si="2"/>
        <v>31653.738247757017</v>
      </c>
      <c r="G8" s="275">
        <f t="shared" si="0"/>
        <v>483849.99893000006</v>
      </c>
      <c r="H8" s="255"/>
      <c r="I8" s="232"/>
      <c r="J8" s="233"/>
      <c r="K8" s="232"/>
      <c r="L8" s="234"/>
      <c r="M8" s="235"/>
      <c r="N8" s="238"/>
      <c r="O8" s="236"/>
      <c r="P8" s="236"/>
      <c r="Q8" s="236"/>
    </row>
    <row r="9" spans="1:17" s="231" customFormat="1" ht="24.75" customHeight="1">
      <c r="A9" s="245" t="s">
        <v>56</v>
      </c>
      <c r="B9" s="274">
        <f>+'Agencia - Rubro'!C22</f>
        <v>78500</v>
      </c>
      <c r="C9" s="274">
        <f>+'Agencia - Rubro'!D22</f>
        <v>88300</v>
      </c>
      <c r="D9" s="274">
        <f>+'Agencia - Rubro'!E22</f>
        <v>32500</v>
      </c>
      <c r="E9" s="274">
        <f t="shared" si="1"/>
        <v>199300</v>
      </c>
      <c r="F9" s="274">
        <f t="shared" si="2"/>
        <v>13951.000000000002</v>
      </c>
      <c r="G9" s="275">
        <f t="shared" si="0"/>
        <v>213251</v>
      </c>
      <c r="H9" s="255">
        <f>+E9</f>
        <v>199300</v>
      </c>
      <c r="I9" s="232">
        <v>727750</v>
      </c>
      <c r="J9" s="233">
        <f>+I9-H9</f>
        <v>528450</v>
      </c>
      <c r="K9" s="232"/>
      <c r="L9" s="234"/>
      <c r="M9" s="235"/>
      <c r="N9" s="238"/>
      <c r="O9" s="236"/>
      <c r="P9" s="236"/>
      <c r="Q9" s="236"/>
    </row>
    <row r="10" spans="1:17" s="231" customFormat="1" ht="24.75" customHeight="1">
      <c r="A10" s="245" t="s">
        <v>55</v>
      </c>
      <c r="B10" s="274">
        <f>SUM('Resultado - Agencia'!C6,'Resultado - Agencia'!C13)</f>
        <v>187000</v>
      </c>
      <c r="C10" s="274">
        <f>SUM('Resultado - Agencia'!D6,'Resultado - Agencia'!D13)</f>
        <v>176500</v>
      </c>
      <c r="D10" s="274">
        <f>SUM('Resultado - Agencia'!E6,'Resultado - Agencia'!E13)</f>
        <v>162500</v>
      </c>
      <c r="E10" s="274">
        <f t="shared" si="1"/>
        <v>526000</v>
      </c>
      <c r="F10" s="274">
        <f t="shared" si="2"/>
        <v>36820</v>
      </c>
      <c r="G10" s="275">
        <f t="shared" si="0"/>
        <v>562820</v>
      </c>
      <c r="H10" s="255">
        <f>+E10</f>
        <v>526000</v>
      </c>
      <c r="I10" s="232">
        <v>526000</v>
      </c>
      <c r="J10" s="233">
        <f>+I10-H10</f>
        <v>0</v>
      </c>
      <c r="K10" s="232"/>
      <c r="L10" s="234"/>
      <c r="M10" s="235"/>
      <c r="N10" s="238"/>
      <c r="O10" s="236"/>
      <c r="P10" s="236"/>
      <c r="Q10" s="236"/>
    </row>
    <row r="11" spans="1:17" s="252" customFormat="1" ht="24.75" customHeight="1" thickBot="1">
      <c r="A11" s="270" t="s">
        <v>59</v>
      </c>
      <c r="B11" s="276">
        <f>+'Agencia - Rubro'!C58</f>
        <v>150000</v>
      </c>
      <c r="C11" s="276">
        <f>+'Agencia - Rubro'!D58</f>
        <v>375500</v>
      </c>
      <c r="D11" s="276">
        <f>+'Agencia - Rubro'!E58</f>
        <v>143500</v>
      </c>
      <c r="E11" s="276">
        <f t="shared" si="1"/>
        <v>669000</v>
      </c>
      <c r="F11" s="276">
        <f t="shared" si="2"/>
        <v>46830.00000000001</v>
      </c>
      <c r="G11" s="277">
        <f t="shared" si="0"/>
        <v>715830</v>
      </c>
      <c r="H11" s="256"/>
      <c r="I11" s="246"/>
      <c r="J11" s="247"/>
      <c r="K11" s="246"/>
      <c r="L11" s="248"/>
      <c r="M11" s="249"/>
      <c r="N11" s="250"/>
      <c r="O11" s="251"/>
      <c r="P11" s="251"/>
      <c r="Q11" s="251"/>
    </row>
    <row r="12" spans="1:17" s="4" customFormat="1" ht="15" thickBot="1">
      <c r="A12" s="271" t="s">
        <v>68</v>
      </c>
      <c r="B12" s="278">
        <f aca="true" t="shared" si="3" ref="B12:G12">SUM(B4:B11)</f>
        <v>2662712.086894081</v>
      </c>
      <c r="C12" s="278">
        <f t="shared" si="3"/>
        <v>3205712.086894081</v>
      </c>
      <c r="D12" s="278">
        <f t="shared" si="3"/>
        <v>2042012.086894081</v>
      </c>
      <c r="E12" s="278">
        <f t="shared" si="3"/>
        <v>7910436.260682243</v>
      </c>
      <c r="F12" s="278">
        <f t="shared" si="3"/>
        <v>553730.5382477571</v>
      </c>
      <c r="G12" s="279">
        <f t="shared" si="3"/>
        <v>8464166.79893</v>
      </c>
      <c r="H12" s="213"/>
      <c r="I12" s="7"/>
      <c r="J12" s="214"/>
      <c r="K12" s="7"/>
      <c r="L12" s="7"/>
      <c r="M12" s="215"/>
      <c r="N12" s="215"/>
      <c r="O12" s="215"/>
      <c r="P12" s="215"/>
      <c r="Q12" s="216"/>
    </row>
    <row r="13" spans="10:17" s="77" customFormat="1" ht="15">
      <c r="J13" s="78"/>
      <c r="M13" s="79"/>
      <c r="N13" s="79"/>
      <c r="O13" s="79"/>
      <c r="P13" s="79"/>
      <c r="Q13" s="79"/>
    </row>
    <row r="14" spans="1:10" s="77" customFormat="1" ht="15.75" thickBot="1">
      <c r="A14" s="77" t="s">
        <v>140</v>
      </c>
      <c r="B14" s="79">
        <f>B12-B4-B8</f>
        <v>2320200</v>
      </c>
      <c r="C14" s="79">
        <f>C12-C4-C8</f>
        <v>2937800</v>
      </c>
      <c r="D14" s="79">
        <f>D12-D4-D8</f>
        <v>1774100</v>
      </c>
      <c r="E14" s="79">
        <f>+E12-E4-E8</f>
        <v>7032100</v>
      </c>
      <c r="F14" s="79">
        <f>+E14*2%</f>
        <v>140642</v>
      </c>
      <c r="G14" s="79">
        <f>+F14/3</f>
        <v>46880.666666666664</v>
      </c>
      <c r="J14" s="78"/>
    </row>
    <row r="15" spans="5:10" s="77" customFormat="1" ht="15.75" thickBot="1">
      <c r="E15" s="79"/>
      <c r="G15" s="36">
        <v>8557688</v>
      </c>
      <c r="J15" s="78"/>
    </row>
    <row r="16" spans="5:10" s="77" customFormat="1" ht="15.75" thickTop="1">
      <c r="E16" s="79"/>
      <c r="J16" s="78"/>
    </row>
    <row r="17" spans="5:10" s="77" customFormat="1" ht="15.75" thickBot="1">
      <c r="E17" s="79"/>
      <c r="F17" s="79"/>
      <c r="G17" s="192"/>
      <c r="J17" s="78"/>
    </row>
    <row r="18" spans="1:7" ht="15.75" thickBot="1">
      <c r="A18" s="51"/>
      <c r="B18" s="51" t="str">
        <f>B3</f>
        <v>Año 1</v>
      </c>
      <c r="C18" s="51" t="str">
        <f>C3</f>
        <v>Año 2</v>
      </c>
      <c r="D18" s="51" t="str">
        <f>D3</f>
        <v>Año 3</v>
      </c>
      <c r="E18" s="51" t="s">
        <v>124</v>
      </c>
      <c r="F18" s="77"/>
      <c r="G18" s="79"/>
    </row>
    <row r="19" spans="1:7" ht="15.75" thickBot="1">
      <c r="A19" s="54" t="s">
        <v>135</v>
      </c>
      <c r="B19" s="66">
        <f>(B12-B4-B8)</f>
        <v>2320200</v>
      </c>
      <c r="C19" s="66">
        <f>(C12-C4-C8)</f>
        <v>2937800</v>
      </c>
      <c r="D19" s="66">
        <f>(D12-D4-D8)</f>
        <v>1774100</v>
      </c>
      <c r="E19" s="66">
        <f>SUM(B19:D19)</f>
        <v>7032100</v>
      </c>
      <c r="F19" s="195">
        <f>+E19/$E$22</f>
        <v>0.8308082965577858</v>
      </c>
      <c r="G19" s="77"/>
    </row>
    <row r="20" spans="1:7" ht="15.75" thickBot="1">
      <c r="A20" s="54" t="s">
        <v>136</v>
      </c>
      <c r="B20" s="66">
        <f>B4+B8</f>
        <v>342512.086894081</v>
      </c>
      <c r="C20" s="66">
        <f>C4+C8</f>
        <v>267912.086894081</v>
      </c>
      <c r="D20" s="66">
        <f>D4+D8</f>
        <v>267912.086894081</v>
      </c>
      <c r="E20" s="66">
        <f>SUM(B20:D20)</f>
        <v>878336.2606822429</v>
      </c>
      <c r="F20" s="195">
        <f>+E20/$E$22</f>
        <v>0.10377114269455064</v>
      </c>
      <c r="G20" s="77"/>
    </row>
    <row r="21" spans="1:7" ht="15.75" thickBot="1">
      <c r="A21" s="54" t="s">
        <v>137</v>
      </c>
      <c r="B21" s="66">
        <f>(B14+B20)*0.07</f>
        <v>186389.8460825857</v>
      </c>
      <c r="C21" s="66">
        <f>(C14+C20)*0.07</f>
        <v>224399.8460825857</v>
      </c>
      <c r="D21" s="66">
        <f>(D14+D20)*0.07</f>
        <v>142940.8460825857</v>
      </c>
      <c r="E21" s="66">
        <f>F12</f>
        <v>553730.5382477571</v>
      </c>
      <c r="F21" s="195">
        <f>+E21/$E$22</f>
        <v>0.06542056074766356</v>
      </c>
      <c r="G21" s="77"/>
    </row>
    <row r="22" spans="1:13" s="80" customFormat="1" ht="18.75" thickBot="1">
      <c r="A22" s="55" t="s">
        <v>124</v>
      </c>
      <c r="B22" s="56">
        <f>+SUM(B19:B21)</f>
        <v>2849101.932976667</v>
      </c>
      <c r="C22" s="56">
        <f>+SUM(C19:C21)</f>
        <v>3430111.932976667</v>
      </c>
      <c r="D22" s="56">
        <f>+SUM(D19:D21)</f>
        <v>2184952.932976667</v>
      </c>
      <c r="E22" s="56">
        <f>+SUM(E19:E21)</f>
        <v>8464166.79893</v>
      </c>
      <c r="F22" s="81"/>
      <c r="G22" s="81"/>
      <c r="H22" s="81"/>
      <c r="I22" s="81"/>
      <c r="J22" s="81"/>
      <c r="K22" s="81"/>
      <c r="L22" s="81"/>
      <c r="M22" s="81"/>
    </row>
    <row r="23" s="77" customFormat="1" ht="15"/>
    <row r="24" s="77" customFormat="1" ht="15"/>
    <row r="25" s="77" customFormat="1" ht="15"/>
    <row r="26" s="77" customFormat="1" ht="15"/>
    <row r="27" s="77" customFormat="1" ht="15"/>
    <row r="28" s="77" customFormat="1" ht="15"/>
    <row r="29" s="77" customFormat="1" ht="15"/>
    <row r="30" s="77" customFormat="1" ht="15"/>
    <row r="31" s="77" customFormat="1" ht="15"/>
    <row r="32" s="77" customFormat="1" ht="15"/>
    <row r="33" s="77" customFormat="1" ht="15"/>
    <row r="34" s="77" customFormat="1" ht="15"/>
    <row r="35" s="77" customFormat="1" ht="15"/>
    <row r="36" s="77" customFormat="1" ht="15"/>
    <row r="37" s="77" customFormat="1" ht="15"/>
    <row r="38" s="77" customFormat="1" ht="15"/>
    <row r="39" s="77" customFormat="1" ht="15"/>
    <row r="40" s="77" customFormat="1" ht="15"/>
    <row r="41" s="77" customFormat="1" ht="15"/>
    <row r="42" spans="6:7" ht="15">
      <c r="F42" s="77"/>
      <c r="G42" s="77"/>
    </row>
    <row r="43" spans="6:7" ht="15">
      <c r="F43" s="77"/>
      <c r="G43" s="77"/>
    </row>
    <row r="44" spans="6:7" ht="15">
      <c r="F44" s="77"/>
      <c r="G44" s="77"/>
    </row>
    <row r="45" spans="6:7" ht="15">
      <c r="F45" s="77"/>
      <c r="G45" s="77"/>
    </row>
    <row r="46" spans="6:7" ht="15">
      <c r="F46" s="77"/>
      <c r="G46" s="77"/>
    </row>
    <row r="47" spans="6:7" ht="15">
      <c r="F47" s="77"/>
      <c r="G47" s="77"/>
    </row>
    <row r="48" spans="6:7" ht="15">
      <c r="F48" s="77"/>
      <c r="G48" s="77"/>
    </row>
    <row r="49" spans="6:7" ht="15">
      <c r="F49" s="77"/>
      <c r="G49" s="77"/>
    </row>
    <row r="50" spans="6:7" ht="15">
      <c r="F50" s="77"/>
      <c r="G50" s="77"/>
    </row>
    <row r="51" spans="6:7" ht="15">
      <c r="F51" s="77"/>
      <c r="G51" s="77"/>
    </row>
    <row r="52" spans="6:7" ht="15">
      <c r="F52" s="77"/>
      <c r="G52" s="77"/>
    </row>
    <row r="53" spans="6:7" ht="15">
      <c r="F53" s="77"/>
      <c r="G53" s="77"/>
    </row>
    <row r="54" spans="6:7" ht="15">
      <c r="F54" s="77"/>
      <c r="G54" s="77"/>
    </row>
    <row r="55" spans="6:7" ht="15">
      <c r="F55" s="77"/>
      <c r="G55" s="77"/>
    </row>
    <row r="56" spans="6:7" ht="15">
      <c r="F56" s="77"/>
      <c r="G56" s="77"/>
    </row>
    <row r="57" spans="6:7" ht="15">
      <c r="F57" s="77"/>
      <c r="G57" s="77"/>
    </row>
    <row r="58" spans="6:7" ht="15">
      <c r="F58" s="77"/>
      <c r="G58" s="77"/>
    </row>
    <row r="59" spans="6:7" ht="15">
      <c r="F59" s="77"/>
      <c r="G59" s="77"/>
    </row>
    <row r="60" spans="6:7" ht="15">
      <c r="F60" s="77"/>
      <c r="G60" s="77"/>
    </row>
    <row r="61" spans="6:7" ht="15">
      <c r="F61" s="77"/>
      <c r="G61" s="77"/>
    </row>
    <row r="62" spans="6:7" ht="15">
      <c r="F62" s="77"/>
      <c r="G62" s="77"/>
    </row>
    <row r="63" spans="6:7" ht="15">
      <c r="F63" s="77"/>
      <c r="G63" s="77"/>
    </row>
    <row r="64" spans="6:7" ht="15">
      <c r="F64" s="77"/>
      <c r="G64" s="77"/>
    </row>
    <row r="65" spans="6:7" ht="15">
      <c r="F65" s="77"/>
      <c r="G65" s="77"/>
    </row>
    <row r="66" spans="6:7" ht="15">
      <c r="F66" s="77"/>
      <c r="G66" s="77"/>
    </row>
    <row r="67" spans="6:7" ht="15">
      <c r="F67" s="77"/>
      <c r="G67" s="77"/>
    </row>
    <row r="68" spans="6:7" ht="15">
      <c r="F68" s="77"/>
      <c r="G68" s="77"/>
    </row>
    <row r="69" spans="6:7" ht="15">
      <c r="F69" s="77"/>
      <c r="G69" s="77"/>
    </row>
    <row r="70" spans="6:7" ht="15">
      <c r="F70" s="77"/>
      <c r="G70" s="77"/>
    </row>
    <row r="71" spans="6:7" ht="15">
      <c r="F71" s="77"/>
      <c r="G71" s="77"/>
    </row>
    <row r="72" spans="6:7" ht="15">
      <c r="F72" s="77"/>
      <c r="G72" s="77"/>
    </row>
    <row r="73" spans="6:7" ht="15">
      <c r="F73" s="77"/>
      <c r="G73" s="77"/>
    </row>
    <row r="74" spans="6:7" ht="15">
      <c r="F74" s="77"/>
      <c r="G74" s="77"/>
    </row>
    <row r="75" spans="6:7" ht="15">
      <c r="F75" s="77"/>
      <c r="G75" s="77"/>
    </row>
    <row r="76" spans="6:7" ht="15">
      <c r="F76" s="77"/>
      <c r="G76" s="77"/>
    </row>
    <row r="77" spans="6:7" ht="15">
      <c r="F77" s="77"/>
      <c r="G77" s="77"/>
    </row>
    <row r="78" spans="6:7" ht="15">
      <c r="F78" s="77"/>
      <c r="G78" s="77"/>
    </row>
    <row r="79" spans="6:7" ht="15">
      <c r="F79" s="77"/>
      <c r="G79" s="77"/>
    </row>
    <row r="80" spans="6:7" ht="15">
      <c r="F80" s="77"/>
      <c r="G80" s="77"/>
    </row>
    <row r="81" spans="6:7" ht="15">
      <c r="F81" s="77"/>
      <c r="G81" s="77"/>
    </row>
    <row r="82" spans="6:7" ht="15">
      <c r="F82" s="77"/>
      <c r="G82" s="77"/>
    </row>
    <row r="83" spans="6:7" ht="15">
      <c r="F83" s="77"/>
      <c r="G83" s="77"/>
    </row>
    <row r="84" spans="6:7" ht="15">
      <c r="F84" s="77"/>
      <c r="G84" s="77"/>
    </row>
  </sheetData>
  <sheetProtection/>
  <printOptions/>
  <pageMargins left="0.7874015748031497" right="0.7874015748031497" top="0.984251968503937" bottom="0.984251968503937" header="0" footer="0"/>
  <pageSetup horizontalDpi="600" verticalDpi="600" orientation="landscape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310" customWidth="1"/>
    <col min="2" max="2" width="10.7109375" style="310" customWidth="1"/>
    <col min="3" max="3" width="16.7109375" style="310" customWidth="1"/>
    <col min="4" max="4" width="13.28125" style="310" customWidth="1"/>
    <col min="5" max="5" width="18.57421875" style="310" customWidth="1"/>
    <col min="6" max="6" width="23.00390625" style="310" customWidth="1"/>
    <col min="7" max="7" width="19.57421875" style="310" customWidth="1"/>
    <col min="8" max="8" width="24.28125" style="310" customWidth="1"/>
    <col min="9" max="9" width="28.28125" style="310" customWidth="1"/>
    <col min="10" max="16384" width="9.140625" style="310" customWidth="1"/>
  </cols>
  <sheetData>
    <row r="1" spans="2:9" ht="54" customHeight="1" thickBot="1">
      <c r="B1" s="311"/>
      <c r="D1" s="752" t="s">
        <v>296</v>
      </c>
      <c r="E1" s="752"/>
      <c r="F1" s="752"/>
      <c r="G1" s="752"/>
      <c r="H1" s="752"/>
      <c r="I1" s="752"/>
    </row>
    <row r="2" spans="1:9" ht="15.75">
      <c r="A2" s="312" t="s">
        <v>297</v>
      </c>
      <c r="B2" s="313" t="s">
        <v>298</v>
      </c>
      <c r="C2" s="314" t="s">
        <v>299</v>
      </c>
      <c r="D2" s="753" t="s">
        <v>300</v>
      </c>
      <c r="E2" s="753"/>
      <c r="F2" s="314" t="s">
        <v>301</v>
      </c>
      <c r="G2" s="314" t="s">
        <v>302</v>
      </c>
      <c r="H2" s="314" t="s">
        <v>303</v>
      </c>
      <c r="I2" s="315" t="s">
        <v>304</v>
      </c>
    </row>
    <row r="3" spans="1:9" ht="30" customHeight="1">
      <c r="A3" s="316">
        <v>1</v>
      </c>
      <c r="B3" s="317"/>
      <c r="C3" s="318" t="s">
        <v>305</v>
      </c>
      <c r="D3" s="754" t="s">
        <v>306</v>
      </c>
      <c r="E3" s="755"/>
      <c r="F3" s="319"/>
      <c r="G3" s="319"/>
      <c r="H3" s="319"/>
      <c r="I3" s="320"/>
    </row>
    <row r="4" spans="1:9" ht="65.25" customHeight="1">
      <c r="A4" s="316">
        <v>2</v>
      </c>
      <c r="B4" s="317"/>
      <c r="C4" s="321" t="s">
        <v>307</v>
      </c>
      <c r="D4" s="754" t="s">
        <v>308</v>
      </c>
      <c r="E4" s="755"/>
      <c r="F4" s="319"/>
      <c r="G4" s="319"/>
      <c r="H4" s="319"/>
      <c r="I4" s="322"/>
    </row>
    <row r="5" spans="1:9" ht="150" customHeight="1">
      <c r="A5" s="316">
        <v>3</v>
      </c>
      <c r="B5" s="317"/>
      <c r="C5" s="318" t="s">
        <v>309</v>
      </c>
      <c r="D5" s="323" t="s">
        <v>310</v>
      </c>
      <c r="E5" s="324" t="s">
        <v>311</v>
      </c>
      <c r="F5" s="325"/>
      <c r="G5" s="319"/>
      <c r="H5" s="319"/>
      <c r="I5" s="322" t="s">
        <v>312</v>
      </c>
    </row>
    <row r="6" spans="1:9" ht="85.5" customHeight="1">
      <c r="A6" s="316">
        <v>4</v>
      </c>
      <c r="B6" s="317"/>
      <c r="C6" s="326" t="s">
        <v>313</v>
      </c>
      <c r="D6" s="323" t="s">
        <v>314</v>
      </c>
      <c r="E6" s="324" t="s">
        <v>311</v>
      </c>
      <c r="F6" s="325"/>
      <c r="G6" s="319"/>
      <c r="H6" s="319"/>
      <c r="I6" s="322"/>
    </row>
    <row r="7" spans="1:9" ht="75">
      <c r="A7" s="744">
        <v>5</v>
      </c>
      <c r="B7" s="317"/>
      <c r="C7" s="745" t="s">
        <v>315</v>
      </c>
      <c r="D7" s="327" t="s">
        <v>316</v>
      </c>
      <c r="E7" s="324" t="s">
        <v>317</v>
      </c>
      <c r="F7" s="328"/>
      <c r="G7" s="329"/>
      <c r="H7" s="329"/>
      <c r="I7" s="330"/>
    </row>
    <row r="8" spans="1:9" ht="45">
      <c r="A8" s="744"/>
      <c r="B8" s="317"/>
      <c r="C8" s="745"/>
      <c r="D8" s="323" t="s">
        <v>318</v>
      </c>
      <c r="E8" s="331" t="s">
        <v>319</v>
      </c>
      <c r="F8" s="332"/>
      <c r="G8" s="332"/>
      <c r="H8" s="332"/>
      <c r="I8" s="333"/>
    </row>
    <row r="9" spans="1:9" ht="45">
      <c r="A9" s="744"/>
      <c r="B9" s="317"/>
      <c r="C9" s="745"/>
      <c r="D9" s="323" t="s">
        <v>320</v>
      </c>
      <c r="E9" s="331" t="s">
        <v>321</v>
      </c>
      <c r="F9" s="332"/>
      <c r="G9" s="332"/>
      <c r="H9" s="332"/>
      <c r="I9" s="333"/>
    </row>
    <row r="10" spans="1:9" ht="55.5" customHeight="1">
      <c r="A10" s="744"/>
      <c r="B10" s="317"/>
      <c r="C10" s="745"/>
      <c r="D10" s="323" t="s">
        <v>322</v>
      </c>
      <c r="E10" s="331" t="s">
        <v>323</v>
      </c>
      <c r="F10" s="332"/>
      <c r="G10" s="323"/>
      <c r="H10" s="323"/>
      <c r="I10" s="322"/>
    </row>
    <row r="11" spans="1:9" ht="32.25" customHeight="1">
      <c r="A11" s="744"/>
      <c r="B11" s="317"/>
      <c r="C11" s="318" t="s">
        <v>324</v>
      </c>
      <c r="D11" s="332" t="s">
        <v>325</v>
      </c>
      <c r="E11" s="324" t="s">
        <v>326</v>
      </c>
      <c r="F11" s="324"/>
      <c r="G11" s="332"/>
      <c r="H11" s="323"/>
      <c r="I11" s="333"/>
    </row>
    <row r="12" spans="1:9" ht="77.25" customHeight="1">
      <c r="A12" s="744"/>
      <c r="B12" s="317"/>
      <c r="C12" s="318" t="s">
        <v>327</v>
      </c>
      <c r="D12" s="323"/>
      <c r="E12" s="324"/>
      <c r="F12" s="324" t="s">
        <v>328</v>
      </c>
      <c r="G12" s="332"/>
      <c r="H12" s="323"/>
      <c r="I12" s="334" t="s">
        <v>329</v>
      </c>
    </row>
    <row r="13" spans="1:9" ht="99.75" customHeight="1">
      <c r="A13" s="744">
        <v>6</v>
      </c>
      <c r="B13" s="317"/>
      <c r="C13" s="745" t="s">
        <v>330</v>
      </c>
      <c r="D13" s="335" t="s">
        <v>60</v>
      </c>
      <c r="E13" s="335" t="s">
        <v>331</v>
      </c>
      <c r="F13" s="335" t="s">
        <v>332</v>
      </c>
      <c r="G13" s="329"/>
      <c r="H13" s="329"/>
      <c r="I13" s="334" t="s">
        <v>333</v>
      </c>
    </row>
    <row r="14" spans="1:9" ht="210">
      <c r="A14" s="744"/>
      <c r="B14" s="317"/>
      <c r="C14" s="745"/>
      <c r="D14" s="335" t="s">
        <v>58</v>
      </c>
      <c r="E14" s="335" t="s">
        <v>334</v>
      </c>
      <c r="F14" s="335"/>
      <c r="G14" s="329"/>
      <c r="H14" s="329"/>
      <c r="I14" s="334" t="s">
        <v>335</v>
      </c>
    </row>
    <row r="15" spans="1:9" ht="156.75" customHeight="1">
      <c r="A15" s="744"/>
      <c r="B15" s="317"/>
      <c r="C15" s="745"/>
      <c r="D15" s="335" t="s">
        <v>56</v>
      </c>
      <c r="E15" s="335"/>
      <c r="F15" s="335" t="s">
        <v>336</v>
      </c>
      <c r="G15" s="335"/>
      <c r="H15" s="335"/>
      <c r="I15" s="336" t="s">
        <v>337</v>
      </c>
    </row>
    <row r="16" spans="1:9" ht="156.75" customHeight="1">
      <c r="A16" s="744"/>
      <c r="B16" s="317"/>
      <c r="C16" s="745"/>
      <c r="D16" s="335" t="s">
        <v>55</v>
      </c>
      <c r="E16" s="335"/>
      <c r="F16" s="335" t="s">
        <v>338</v>
      </c>
      <c r="G16" s="329"/>
      <c r="H16" s="329"/>
      <c r="I16" s="334" t="s">
        <v>339</v>
      </c>
    </row>
    <row r="17" spans="1:9" ht="105">
      <c r="A17" s="744"/>
      <c r="B17" s="317"/>
      <c r="C17" s="745"/>
      <c r="D17" s="337" t="s">
        <v>57</v>
      </c>
      <c r="E17" s="335" t="s">
        <v>340</v>
      </c>
      <c r="F17" s="335"/>
      <c r="G17" s="335"/>
      <c r="H17" s="335"/>
      <c r="I17" s="336" t="s">
        <v>341</v>
      </c>
    </row>
    <row r="18" spans="1:9" ht="50.25" customHeight="1">
      <c r="A18" s="744"/>
      <c r="B18" s="317"/>
      <c r="C18" s="745"/>
      <c r="D18" s="338" t="s">
        <v>59</v>
      </c>
      <c r="E18" s="339"/>
      <c r="F18" s="339" t="s">
        <v>342</v>
      </c>
      <c r="G18" s="335"/>
      <c r="H18" s="335"/>
      <c r="I18" s="336" t="s">
        <v>343</v>
      </c>
    </row>
    <row r="19" spans="1:9" ht="150">
      <c r="A19" s="316">
        <v>7</v>
      </c>
      <c r="B19" s="317"/>
      <c r="C19" s="318" t="s">
        <v>344</v>
      </c>
      <c r="D19" s="324"/>
      <c r="E19" s="324"/>
      <c r="F19" s="335" t="s">
        <v>345</v>
      </c>
      <c r="G19" s="332"/>
      <c r="H19" s="332"/>
      <c r="I19" s="336" t="s">
        <v>346</v>
      </c>
    </row>
    <row r="20" spans="1:9" ht="105">
      <c r="A20" s="316">
        <v>8</v>
      </c>
      <c r="B20" s="317"/>
      <c r="C20" s="318" t="s">
        <v>347</v>
      </c>
      <c r="D20" s="324"/>
      <c r="E20" s="324"/>
      <c r="F20" s="335" t="s">
        <v>348</v>
      </c>
      <c r="G20" s="332"/>
      <c r="H20" s="332"/>
      <c r="I20" s="333"/>
    </row>
    <row r="21" spans="1:9" ht="94.5" customHeight="1">
      <c r="A21" s="316">
        <v>9</v>
      </c>
      <c r="B21" s="317"/>
      <c r="C21" s="318" t="s">
        <v>349</v>
      </c>
      <c r="D21" s="324"/>
      <c r="E21" s="324"/>
      <c r="F21" s="335" t="s">
        <v>350</v>
      </c>
      <c r="G21" s="323"/>
      <c r="H21" s="323"/>
      <c r="I21" s="322" t="s">
        <v>351</v>
      </c>
    </row>
    <row r="22" spans="1:9" ht="72" customHeight="1">
      <c r="A22" s="746">
        <v>10</v>
      </c>
      <c r="B22" s="317"/>
      <c r="C22" s="745" t="s">
        <v>352</v>
      </c>
      <c r="D22" s="324" t="s">
        <v>353</v>
      </c>
      <c r="E22" s="324"/>
      <c r="F22" s="335" t="s">
        <v>354</v>
      </c>
      <c r="G22" s="324" t="s">
        <v>355</v>
      </c>
      <c r="H22" s="332"/>
      <c r="I22" s="333"/>
    </row>
    <row r="23" spans="1:9" ht="93.75" customHeight="1">
      <c r="A23" s="746"/>
      <c r="B23" s="317"/>
      <c r="C23" s="745"/>
      <c r="D23" s="324" t="s">
        <v>356</v>
      </c>
      <c r="E23" s="324"/>
      <c r="F23" s="335" t="s">
        <v>357</v>
      </c>
      <c r="G23" s="332"/>
      <c r="H23" s="332"/>
      <c r="I23" s="333"/>
    </row>
    <row r="24" spans="1:9" ht="112.5" customHeight="1">
      <c r="A24" s="746"/>
      <c r="B24" s="317"/>
      <c r="C24" s="745"/>
      <c r="D24" s="324" t="s">
        <v>358</v>
      </c>
      <c r="E24" s="324"/>
      <c r="F24" s="325" t="s">
        <v>359</v>
      </c>
      <c r="G24" s="332"/>
      <c r="H24" s="323"/>
      <c r="I24" s="322" t="s">
        <v>360</v>
      </c>
    </row>
    <row r="25" spans="1:10" ht="75">
      <c r="A25" s="340">
        <v>11</v>
      </c>
      <c r="B25" s="317"/>
      <c r="C25" s="319" t="s">
        <v>361</v>
      </c>
      <c r="D25" s="324"/>
      <c r="E25" s="324" t="s">
        <v>362</v>
      </c>
      <c r="F25" s="325" t="s">
        <v>363</v>
      </c>
      <c r="G25" s="332"/>
      <c r="H25" s="332"/>
      <c r="I25" s="341" t="s">
        <v>364</v>
      </c>
      <c r="J25" s="342"/>
    </row>
    <row r="26" spans="1:9" ht="104.25" customHeight="1">
      <c r="A26" s="316">
        <v>12</v>
      </c>
      <c r="B26" s="317"/>
      <c r="C26" s="318" t="s">
        <v>365</v>
      </c>
      <c r="D26" s="324"/>
      <c r="E26" s="324"/>
      <c r="F26" s="323" t="s">
        <v>366</v>
      </c>
      <c r="G26" s="323"/>
      <c r="H26" s="323"/>
      <c r="I26" s="333"/>
    </row>
    <row r="27" spans="1:9" ht="95.25" customHeight="1">
      <c r="A27" s="316">
        <v>13</v>
      </c>
      <c r="B27" s="317"/>
      <c r="C27" s="318" t="s">
        <v>367</v>
      </c>
      <c r="D27" s="343"/>
      <c r="E27" s="343"/>
      <c r="F27" s="343" t="s">
        <v>368</v>
      </c>
      <c r="G27" s="332"/>
      <c r="H27" s="332"/>
      <c r="I27" s="322"/>
    </row>
    <row r="28" spans="1:9" ht="64.5" customHeight="1">
      <c r="A28" s="746">
        <v>14</v>
      </c>
      <c r="B28" s="748"/>
      <c r="C28" s="750" t="s">
        <v>369</v>
      </c>
      <c r="D28" s="344" t="s">
        <v>57</v>
      </c>
      <c r="E28" s="345">
        <f>8600+(800*12)</f>
        <v>18200</v>
      </c>
      <c r="F28" s="343"/>
      <c r="G28" s="332"/>
      <c r="H28" s="332"/>
      <c r="I28" s="322" t="s">
        <v>370</v>
      </c>
    </row>
    <row r="29" spans="1:9" ht="64.5" customHeight="1">
      <c r="A29" s="746"/>
      <c r="B29" s="748"/>
      <c r="C29" s="750"/>
      <c r="D29" s="344" t="s">
        <v>371</v>
      </c>
      <c r="E29" s="345">
        <v>0</v>
      </c>
      <c r="F29" s="343"/>
      <c r="G29" s="332"/>
      <c r="H29" s="332"/>
      <c r="I29" s="322"/>
    </row>
    <row r="30" spans="1:9" ht="64.5" customHeight="1">
      <c r="A30" s="746"/>
      <c r="B30" s="748"/>
      <c r="C30" s="750"/>
      <c r="D30" s="344" t="s">
        <v>60</v>
      </c>
      <c r="E30" s="345">
        <f>20000+2500+(2550*12)+(500*12)+300+300</f>
        <v>59700</v>
      </c>
      <c r="F30" s="343"/>
      <c r="G30" s="332"/>
      <c r="H30" s="332"/>
      <c r="I30" s="322" t="s">
        <v>372</v>
      </c>
    </row>
    <row r="31" spans="1:9" ht="64.5" customHeight="1">
      <c r="A31" s="746"/>
      <c r="B31" s="748"/>
      <c r="C31" s="750"/>
      <c r="D31" s="344" t="s">
        <v>55</v>
      </c>
      <c r="E31" s="346">
        <v>0</v>
      </c>
      <c r="F31" s="343"/>
      <c r="G31" s="332"/>
      <c r="H31" s="332"/>
      <c r="I31" s="322"/>
    </row>
    <row r="32" spans="1:9" ht="64.5" customHeight="1">
      <c r="A32" s="746"/>
      <c r="B32" s="748"/>
      <c r="C32" s="750"/>
      <c r="D32" s="344" t="s">
        <v>58</v>
      </c>
      <c r="E32" s="345">
        <f>35000+23000+(900*12)</f>
        <v>68800</v>
      </c>
      <c r="F32" s="343"/>
      <c r="G32" s="332"/>
      <c r="H32" s="332"/>
      <c r="I32" s="322" t="s">
        <v>373</v>
      </c>
    </row>
    <row r="33" spans="1:9" ht="64.5" customHeight="1">
      <c r="A33" s="746"/>
      <c r="B33" s="748"/>
      <c r="C33" s="750"/>
      <c r="D33" s="344" t="s">
        <v>374</v>
      </c>
      <c r="E33" s="345">
        <v>6600</v>
      </c>
      <c r="F33" s="343"/>
      <c r="G33" s="332"/>
      <c r="H33" s="332"/>
      <c r="I33" s="347" t="s">
        <v>375</v>
      </c>
    </row>
    <row r="34" spans="1:9" ht="15.75" thickBot="1">
      <c r="A34" s="747"/>
      <c r="B34" s="749"/>
      <c r="C34" s="751"/>
      <c r="D34" s="348" t="s">
        <v>124</v>
      </c>
      <c r="E34" s="349">
        <f>SUM(E28:E33)</f>
        <v>153300</v>
      </c>
      <c r="F34" s="350"/>
      <c r="G34" s="350"/>
      <c r="H34" s="350"/>
      <c r="I34" s="351"/>
    </row>
  </sheetData>
  <sheetProtection/>
  <mergeCells count="13">
    <mergeCell ref="D1:I1"/>
    <mergeCell ref="D2:E2"/>
    <mergeCell ref="D3:E3"/>
    <mergeCell ref="D4:E4"/>
    <mergeCell ref="A7:A12"/>
    <mergeCell ref="C7:C10"/>
    <mergeCell ref="A13:A18"/>
    <mergeCell ref="C13:C18"/>
    <mergeCell ref="A22:A24"/>
    <mergeCell ref="C22:C24"/>
    <mergeCell ref="A28:A34"/>
    <mergeCell ref="B28:B34"/>
    <mergeCell ref="C28:C3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72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8.00390625" style="6" customWidth="1"/>
    <col min="2" max="2" width="18.28125" style="510" customWidth="1"/>
    <col min="3" max="3" width="31.8515625" style="187" customWidth="1"/>
    <col min="4" max="4" width="39.28125" style="187" customWidth="1"/>
    <col min="5" max="8" width="6.00390625" style="6" hidden="1" customWidth="1"/>
    <col min="9" max="9" width="12.28125" style="6" customWidth="1"/>
    <col min="10" max="10" width="28.7109375" style="187" customWidth="1"/>
    <col min="11" max="11" width="19.8515625" style="6" customWidth="1"/>
    <col min="12" max="12" width="39.28125" style="187" customWidth="1"/>
    <col min="13" max="16" width="6.00390625" style="6" hidden="1" customWidth="1"/>
    <col min="17" max="17" width="12.28125" style="6" customWidth="1"/>
    <col min="18" max="18" width="28.7109375" style="187" customWidth="1"/>
    <col min="19" max="19" width="19.8515625" style="6" customWidth="1"/>
    <col min="20" max="20" width="8.421875" style="6" customWidth="1"/>
    <col min="21" max="21" width="18.421875" style="103" hidden="1" customWidth="1"/>
    <col min="22" max="22" width="13.421875" style="6" hidden="1" customWidth="1"/>
    <col min="23" max="23" width="18.00390625" style="6" customWidth="1"/>
    <col min="24" max="24" width="11.421875" style="77" customWidth="1"/>
    <col min="25" max="25" width="14.57421875" style="77" bestFit="1" customWidth="1"/>
    <col min="26" max="16384" width="11.421875" style="77" customWidth="1"/>
  </cols>
  <sheetData>
    <row r="1" spans="1:51" s="69" customFormat="1" ht="18.75" thickBot="1">
      <c r="A1" s="611" t="s">
        <v>376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</row>
    <row r="2" spans="1:51" s="69" customFormat="1" ht="18.75" thickBot="1">
      <c r="A2" s="352"/>
      <c r="B2" s="353"/>
      <c r="C2" s="352"/>
      <c r="D2" s="902" t="s">
        <v>377</v>
      </c>
      <c r="E2" s="903"/>
      <c r="F2" s="903"/>
      <c r="G2" s="903"/>
      <c r="H2" s="903"/>
      <c r="I2" s="903"/>
      <c r="J2" s="903"/>
      <c r="K2" s="904"/>
      <c r="L2" s="905" t="s">
        <v>378</v>
      </c>
      <c r="M2" s="906"/>
      <c r="N2" s="906"/>
      <c r="O2" s="906"/>
      <c r="P2" s="906"/>
      <c r="Q2" s="906"/>
      <c r="R2" s="906"/>
      <c r="S2" s="907"/>
      <c r="T2" s="352"/>
      <c r="U2" s="352"/>
      <c r="V2" s="352"/>
      <c r="W2" s="352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</row>
    <row r="3" spans="1:51" s="106" customFormat="1" ht="17.25" customHeight="1">
      <c r="A3" s="606" t="s">
        <v>143</v>
      </c>
      <c r="B3" s="606" t="s">
        <v>144</v>
      </c>
      <c r="C3" s="908" t="s">
        <v>145</v>
      </c>
      <c r="D3" s="911" t="s">
        <v>379</v>
      </c>
      <c r="E3" s="914" t="s">
        <v>146</v>
      </c>
      <c r="F3" s="915"/>
      <c r="G3" s="915"/>
      <c r="H3" s="916"/>
      <c r="I3" s="917" t="s">
        <v>86</v>
      </c>
      <c r="J3" s="918" t="s">
        <v>380</v>
      </c>
      <c r="K3" s="891" t="s">
        <v>381</v>
      </c>
      <c r="L3" s="891" t="s">
        <v>379</v>
      </c>
      <c r="M3" s="891" t="s">
        <v>146</v>
      </c>
      <c r="N3" s="891"/>
      <c r="O3" s="891"/>
      <c r="P3" s="891"/>
      <c r="Q3" s="891" t="s">
        <v>86</v>
      </c>
      <c r="R3" s="891" t="s">
        <v>380</v>
      </c>
      <c r="S3" s="891" t="s">
        <v>382</v>
      </c>
      <c r="T3" s="894" t="s">
        <v>148</v>
      </c>
      <c r="U3" s="559"/>
      <c r="V3" s="559"/>
      <c r="W3" s="560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</row>
    <row r="4" spans="1:51" s="106" customFormat="1" ht="15.75" customHeight="1" thickBot="1">
      <c r="A4" s="607"/>
      <c r="B4" s="607"/>
      <c r="C4" s="909"/>
      <c r="D4" s="912"/>
      <c r="E4" s="561"/>
      <c r="F4" s="562"/>
      <c r="G4" s="562"/>
      <c r="H4" s="563"/>
      <c r="I4" s="607"/>
      <c r="J4" s="909"/>
      <c r="K4" s="892"/>
      <c r="L4" s="892"/>
      <c r="M4" s="892"/>
      <c r="N4" s="892"/>
      <c r="O4" s="892"/>
      <c r="P4" s="892"/>
      <c r="Q4" s="892"/>
      <c r="R4" s="892"/>
      <c r="S4" s="892"/>
      <c r="T4" s="895"/>
      <c r="U4" s="562"/>
      <c r="V4" s="562"/>
      <c r="W4" s="563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1:51" s="106" customFormat="1" ht="45" customHeight="1" thickBot="1">
      <c r="A5" s="608"/>
      <c r="B5" s="608"/>
      <c r="C5" s="910"/>
      <c r="D5" s="913"/>
      <c r="E5" s="354" t="s">
        <v>149</v>
      </c>
      <c r="F5" s="354" t="s">
        <v>150</v>
      </c>
      <c r="G5" s="354" t="s">
        <v>151</v>
      </c>
      <c r="H5" s="354" t="s">
        <v>152</v>
      </c>
      <c r="I5" s="608"/>
      <c r="J5" s="909"/>
      <c r="K5" s="893"/>
      <c r="L5" s="893"/>
      <c r="M5" s="893" t="s">
        <v>149</v>
      </c>
      <c r="N5" s="893" t="s">
        <v>150</v>
      </c>
      <c r="O5" s="893" t="s">
        <v>151</v>
      </c>
      <c r="P5" s="893" t="s">
        <v>152</v>
      </c>
      <c r="Q5" s="893"/>
      <c r="R5" s="893"/>
      <c r="S5" s="893"/>
      <c r="T5" s="305" t="s">
        <v>153</v>
      </c>
      <c r="U5" s="564" t="s">
        <v>154</v>
      </c>
      <c r="V5" s="565"/>
      <c r="W5" s="98" t="s">
        <v>155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</row>
    <row r="6" spans="1:23" ht="29.25" customHeight="1">
      <c r="A6" s="896" t="str">
        <f>'[8]Resultado 1'!A1:N1</f>
        <v>Resultado 1: Fortalecidas las capacidades de revitalización, gestión, producción y administración cultural de los pueblos indígenas y afrodescendientes de la Costa Caribe Nicaragüense: Miskito, Garífuna, Creole, Ulwa, Mayangna y Rama (en adelante llamadas POBLACIONES PARTICIPANTES)</v>
      </c>
      <c r="B6" s="784" t="s">
        <v>383</v>
      </c>
      <c r="C6" s="836" t="s">
        <v>220</v>
      </c>
      <c r="D6" s="355" t="s">
        <v>384</v>
      </c>
      <c r="E6" s="356" t="s">
        <v>385</v>
      </c>
      <c r="F6" s="357"/>
      <c r="G6" s="357"/>
      <c r="H6" s="356"/>
      <c r="I6" s="653" t="s">
        <v>57</v>
      </c>
      <c r="J6" s="358" t="s">
        <v>386</v>
      </c>
      <c r="K6" s="899" t="s">
        <v>387</v>
      </c>
      <c r="L6" s="359" t="s">
        <v>388</v>
      </c>
      <c r="M6" s="360" t="s">
        <v>385</v>
      </c>
      <c r="N6" s="360"/>
      <c r="O6" s="360"/>
      <c r="P6" s="360"/>
      <c r="Q6" s="765" t="s">
        <v>57</v>
      </c>
      <c r="R6" s="361"/>
      <c r="S6" s="841" t="s">
        <v>389</v>
      </c>
      <c r="T6" s="844" t="s">
        <v>161</v>
      </c>
      <c r="U6" s="145" t="s">
        <v>40</v>
      </c>
      <c r="V6" s="111">
        <f>SUM('[8]Resultado 1'!K4)</f>
        <v>4000</v>
      </c>
      <c r="W6" s="362">
        <f>(+SUM(V6:V13))*2</f>
        <v>40000</v>
      </c>
    </row>
    <row r="7" spans="1:23" ht="42" customHeight="1">
      <c r="A7" s="897"/>
      <c r="B7" s="785"/>
      <c r="C7" s="837"/>
      <c r="D7" s="363" t="s">
        <v>390</v>
      </c>
      <c r="E7" s="356" t="s">
        <v>385</v>
      </c>
      <c r="F7" s="357"/>
      <c r="G7" s="357"/>
      <c r="H7" s="356"/>
      <c r="I7" s="654"/>
      <c r="J7" s="358" t="s">
        <v>386</v>
      </c>
      <c r="K7" s="900"/>
      <c r="L7" s="359" t="s">
        <v>391</v>
      </c>
      <c r="M7" s="360" t="s">
        <v>385</v>
      </c>
      <c r="N7" s="360"/>
      <c r="O7" s="360"/>
      <c r="P7" s="360"/>
      <c r="Q7" s="766"/>
      <c r="R7" s="361" t="s">
        <v>392</v>
      </c>
      <c r="S7" s="842"/>
      <c r="T7" s="845"/>
      <c r="U7" s="146" t="s">
        <v>41</v>
      </c>
      <c r="V7" s="112">
        <f>SUM('[8]Resultado 1'!K5)</f>
        <v>6000</v>
      </c>
      <c r="W7" s="364">
        <v>0</v>
      </c>
    </row>
    <row r="8" spans="1:23" ht="43.5" customHeight="1">
      <c r="A8" s="897"/>
      <c r="B8" s="785"/>
      <c r="C8" s="837"/>
      <c r="D8" s="365" t="s">
        <v>393</v>
      </c>
      <c r="E8" s="356" t="s">
        <v>385</v>
      </c>
      <c r="F8" s="357"/>
      <c r="G8" s="357"/>
      <c r="H8" s="356"/>
      <c r="I8" s="654"/>
      <c r="J8" s="358" t="s">
        <v>386</v>
      </c>
      <c r="K8" s="900"/>
      <c r="L8" s="359" t="s">
        <v>393</v>
      </c>
      <c r="M8" s="360" t="s">
        <v>385</v>
      </c>
      <c r="N8" s="360"/>
      <c r="O8" s="360"/>
      <c r="P8" s="360"/>
      <c r="Q8" s="766"/>
      <c r="R8" s="361" t="s">
        <v>392</v>
      </c>
      <c r="S8" s="842"/>
      <c r="T8" s="845"/>
      <c r="U8" s="146" t="s">
        <v>42</v>
      </c>
      <c r="V8" s="112">
        <f>SUM('[8]Resultado 1'!K6)</f>
        <v>1000</v>
      </c>
      <c r="W8" s="364">
        <v>0</v>
      </c>
    </row>
    <row r="9" spans="1:23" ht="28.5">
      <c r="A9" s="897"/>
      <c r="B9" s="785"/>
      <c r="C9" s="837"/>
      <c r="D9" s="363" t="s">
        <v>394</v>
      </c>
      <c r="E9" s="356" t="s">
        <v>385</v>
      </c>
      <c r="F9" s="357"/>
      <c r="G9" s="357"/>
      <c r="H9" s="356"/>
      <c r="I9" s="654"/>
      <c r="J9" s="358" t="s">
        <v>386</v>
      </c>
      <c r="K9" s="900"/>
      <c r="L9" s="359" t="s">
        <v>394</v>
      </c>
      <c r="M9" s="360" t="s">
        <v>385</v>
      </c>
      <c r="N9" s="360"/>
      <c r="O9" s="360"/>
      <c r="P9" s="360"/>
      <c r="Q9" s="766"/>
      <c r="R9" s="361" t="s">
        <v>392</v>
      </c>
      <c r="S9" s="842"/>
      <c r="T9" s="845"/>
      <c r="U9" s="146" t="s">
        <v>43</v>
      </c>
      <c r="V9" s="112">
        <f>SUM('[8]Resultado 1'!K7)</f>
        <v>400</v>
      </c>
      <c r="W9" s="364">
        <v>0</v>
      </c>
    </row>
    <row r="10" spans="1:23" ht="29.25" customHeight="1">
      <c r="A10" s="897"/>
      <c r="B10" s="785"/>
      <c r="C10" s="837"/>
      <c r="D10" s="363" t="s">
        <v>395</v>
      </c>
      <c r="E10" s="356" t="s">
        <v>385</v>
      </c>
      <c r="F10" s="357"/>
      <c r="G10" s="357"/>
      <c r="H10" s="356"/>
      <c r="I10" s="654"/>
      <c r="J10" s="358" t="s">
        <v>386</v>
      </c>
      <c r="K10" s="900"/>
      <c r="L10" s="359" t="s">
        <v>395</v>
      </c>
      <c r="M10" s="360" t="s">
        <v>385</v>
      </c>
      <c r="N10" s="360"/>
      <c r="O10" s="360"/>
      <c r="P10" s="360"/>
      <c r="Q10" s="766"/>
      <c r="R10" s="361" t="s">
        <v>392</v>
      </c>
      <c r="S10" s="842"/>
      <c r="T10" s="845"/>
      <c r="U10" s="146" t="s">
        <v>75</v>
      </c>
      <c r="V10" s="112">
        <f>SUM('[8]Resultado 1'!K8)</f>
        <v>400</v>
      </c>
      <c r="W10" s="364">
        <v>0</v>
      </c>
    </row>
    <row r="11" spans="1:23" ht="30" customHeight="1">
      <c r="A11" s="897"/>
      <c r="B11" s="785"/>
      <c r="C11" s="837"/>
      <c r="D11" s="363" t="s">
        <v>396</v>
      </c>
      <c r="E11" s="356"/>
      <c r="F11" s="357"/>
      <c r="G11" s="357"/>
      <c r="H11" s="356"/>
      <c r="I11" s="654"/>
      <c r="J11" s="358" t="s">
        <v>386</v>
      </c>
      <c r="K11" s="900"/>
      <c r="L11" s="359" t="s">
        <v>396</v>
      </c>
      <c r="M11" s="360"/>
      <c r="N11" s="360"/>
      <c r="O11" s="360"/>
      <c r="P11" s="360"/>
      <c r="Q11" s="766"/>
      <c r="R11" s="361" t="s">
        <v>392</v>
      </c>
      <c r="S11" s="842"/>
      <c r="T11" s="845"/>
      <c r="U11" s="146" t="s">
        <v>44</v>
      </c>
      <c r="V11" s="112">
        <f>SUM('[8]Resultado 1'!K9)</f>
        <v>2000</v>
      </c>
      <c r="W11" s="364">
        <v>0</v>
      </c>
    </row>
    <row r="12" spans="1:23" ht="27" customHeight="1">
      <c r="A12" s="897"/>
      <c r="B12" s="785"/>
      <c r="C12" s="837"/>
      <c r="D12" s="363" t="s">
        <v>397</v>
      </c>
      <c r="E12" s="356"/>
      <c r="F12" s="357"/>
      <c r="G12" s="357"/>
      <c r="H12" s="356"/>
      <c r="I12" s="654"/>
      <c r="J12" s="358" t="s">
        <v>386</v>
      </c>
      <c r="K12" s="900"/>
      <c r="L12" s="359" t="s">
        <v>397</v>
      </c>
      <c r="M12" s="360"/>
      <c r="N12" s="360"/>
      <c r="O12" s="360"/>
      <c r="P12" s="360"/>
      <c r="Q12" s="766"/>
      <c r="R12" s="361" t="s">
        <v>392</v>
      </c>
      <c r="S12" s="842"/>
      <c r="T12" s="845"/>
      <c r="U12" s="146" t="s">
        <v>76</v>
      </c>
      <c r="V12" s="112">
        <f>SUM('[8]Resultado 1'!K10)</f>
        <v>5200</v>
      </c>
      <c r="W12" s="364">
        <v>0</v>
      </c>
    </row>
    <row r="13" spans="1:23" ht="64.5" customHeight="1" thickBot="1">
      <c r="A13" s="897"/>
      <c r="B13" s="785"/>
      <c r="C13" s="838"/>
      <c r="D13" s="363"/>
      <c r="E13" s="356"/>
      <c r="F13" s="357"/>
      <c r="G13" s="357"/>
      <c r="H13" s="356"/>
      <c r="I13" s="655"/>
      <c r="J13" s="366"/>
      <c r="K13" s="901"/>
      <c r="L13" s="359"/>
      <c r="M13" s="360"/>
      <c r="N13" s="360"/>
      <c r="O13" s="360"/>
      <c r="P13" s="360"/>
      <c r="Q13" s="767"/>
      <c r="R13" s="361"/>
      <c r="S13" s="854"/>
      <c r="T13" s="846"/>
      <c r="U13" s="147" t="s">
        <v>77</v>
      </c>
      <c r="V13" s="188">
        <f>SUM('[8]Resultado 1'!K11)</f>
        <v>1000</v>
      </c>
      <c r="W13" s="367">
        <v>0</v>
      </c>
    </row>
    <row r="14" spans="1:23" ht="29.25" customHeight="1">
      <c r="A14" s="897"/>
      <c r="B14" s="785"/>
      <c r="C14" s="836" t="s">
        <v>3</v>
      </c>
      <c r="D14" s="355" t="s">
        <v>398</v>
      </c>
      <c r="E14" s="582"/>
      <c r="F14" s="581" t="s">
        <v>139</v>
      </c>
      <c r="G14" s="581" t="s">
        <v>139</v>
      </c>
      <c r="H14" s="582" t="s">
        <v>139</v>
      </c>
      <c r="I14" s="653" t="s">
        <v>57</v>
      </c>
      <c r="J14" s="368" t="s">
        <v>386</v>
      </c>
      <c r="K14" s="881" t="s">
        <v>387</v>
      </c>
      <c r="L14" s="369" t="s">
        <v>398</v>
      </c>
      <c r="M14" s="890"/>
      <c r="N14" s="890" t="s">
        <v>139</v>
      </c>
      <c r="O14" s="890" t="s">
        <v>139</v>
      </c>
      <c r="P14" s="890" t="s">
        <v>139</v>
      </c>
      <c r="Q14" s="765" t="s">
        <v>57</v>
      </c>
      <c r="R14" s="369" t="s">
        <v>392</v>
      </c>
      <c r="S14" s="841" t="s">
        <v>389</v>
      </c>
      <c r="T14" s="844" t="s">
        <v>161</v>
      </c>
      <c r="U14" s="145" t="s">
        <v>40</v>
      </c>
      <c r="V14" s="111">
        <f>SUM('[8]Resultado 1'!K13)</f>
        <v>27000</v>
      </c>
      <c r="W14" s="362">
        <f>(+SUM(V14:V21))*2</f>
        <v>270000</v>
      </c>
    </row>
    <row r="15" spans="1:23" ht="29.25" thickBot="1">
      <c r="A15" s="897"/>
      <c r="B15" s="785"/>
      <c r="C15" s="837"/>
      <c r="D15" s="355" t="s">
        <v>399</v>
      </c>
      <c r="E15" s="548"/>
      <c r="F15" s="567"/>
      <c r="G15" s="567"/>
      <c r="H15" s="548"/>
      <c r="I15" s="654"/>
      <c r="J15" s="368" t="s">
        <v>386</v>
      </c>
      <c r="K15" s="882"/>
      <c r="L15" s="359" t="s">
        <v>399</v>
      </c>
      <c r="M15" s="760"/>
      <c r="N15" s="760"/>
      <c r="O15" s="760"/>
      <c r="P15" s="760"/>
      <c r="Q15" s="766"/>
      <c r="R15" s="359" t="s">
        <v>392</v>
      </c>
      <c r="S15" s="842"/>
      <c r="T15" s="845"/>
      <c r="U15" s="146" t="s">
        <v>41</v>
      </c>
      <c r="V15" s="112">
        <f>SUM('[8]Resultado 1'!K14)</f>
        <v>40500</v>
      </c>
      <c r="W15" s="364">
        <v>0</v>
      </c>
    </row>
    <row r="16" spans="1:23" ht="15.75" customHeight="1">
      <c r="A16" s="897"/>
      <c r="B16" s="785"/>
      <c r="C16" s="837"/>
      <c r="D16" s="355" t="s">
        <v>400</v>
      </c>
      <c r="E16" s="548"/>
      <c r="F16" s="567"/>
      <c r="G16" s="567"/>
      <c r="H16" s="548"/>
      <c r="I16" s="654"/>
      <c r="J16" s="368" t="s">
        <v>386</v>
      </c>
      <c r="K16" s="882"/>
      <c r="L16" s="370" t="s">
        <v>400</v>
      </c>
      <c r="M16" s="760"/>
      <c r="N16" s="760"/>
      <c r="O16" s="760"/>
      <c r="P16" s="760"/>
      <c r="Q16" s="766"/>
      <c r="R16" s="359" t="s">
        <v>392</v>
      </c>
      <c r="S16" s="842"/>
      <c r="T16" s="845"/>
      <c r="U16" s="146" t="s">
        <v>42</v>
      </c>
      <c r="V16" s="112">
        <f>SUM('[8]Resultado 1'!K15)</f>
        <v>6750</v>
      </c>
      <c r="W16" s="364">
        <v>0</v>
      </c>
    </row>
    <row r="17" spans="1:23" ht="28.5">
      <c r="A17" s="897"/>
      <c r="B17" s="785"/>
      <c r="C17" s="837"/>
      <c r="D17" s="355" t="s">
        <v>401</v>
      </c>
      <c r="E17" s="548"/>
      <c r="F17" s="567"/>
      <c r="G17" s="567"/>
      <c r="H17" s="548"/>
      <c r="I17" s="654"/>
      <c r="J17" s="368" t="s">
        <v>386</v>
      </c>
      <c r="K17" s="882"/>
      <c r="L17" s="359" t="s">
        <v>401</v>
      </c>
      <c r="M17" s="760"/>
      <c r="N17" s="760"/>
      <c r="O17" s="760"/>
      <c r="P17" s="760"/>
      <c r="Q17" s="766"/>
      <c r="R17" s="359" t="s">
        <v>392</v>
      </c>
      <c r="S17" s="842"/>
      <c r="T17" s="845"/>
      <c r="U17" s="146" t="s">
        <v>43</v>
      </c>
      <c r="V17" s="112">
        <f>SUM('[8]Resultado 1'!K16)</f>
        <v>2700</v>
      </c>
      <c r="W17" s="364">
        <v>0</v>
      </c>
    </row>
    <row r="18" spans="1:23" ht="15" customHeight="1">
      <c r="A18" s="897"/>
      <c r="B18" s="785"/>
      <c r="C18" s="837"/>
      <c r="D18" s="371"/>
      <c r="E18" s="548"/>
      <c r="F18" s="567"/>
      <c r="G18" s="567"/>
      <c r="H18" s="548"/>
      <c r="I18" s="654"/>
      <c r="J18" s="372"/>
      <c r="K18" s="882"/>
      <c r="L18" s="373"/>
      <c r="M18" s="760"/>
      <c r="N18" s="760"/>
      <c r="O18" s="760"/>
      <c r="P18" s="760"/>
      <c r="Q18" s="766"/>
      <c r="R18" s="373"/>
      <c r="S18" s="842"/>
      <c r="T18" s="845"/>
      <c r="U18" s="146" t="s">
        <v>75</v>
      </c>
      <c r="V18" s="112">
        <f>SUM('[8]Resultado 1'!K17)</f>
        <v>2700</v>
      </c>
      <c r="W18" s="364">
        <v>0</v>
      </c>
    </row>
    <row r="19" spans="1:23" ht="15" customHeight="1">
      <c r="A19" s="897"/>
      <c r="B19" s="785"/>
      <c r="C19" s="837"/>
      <c r="D19" s="363"/>
      <c r="E19" s="548"/>
      <c r="F19" s="567"/>
      <c r="G19" s="567"/>
      <c r="H19" s="548"/>
      <c r="I19" s="654"/>
      <c r="J19" s="374"/>
      <c r="K19" s="882"/>
      <c r="L19" s="359"/>
      <c r="M19" s="760"/>
      <c r="N19" s="760"/>
      <c r="O19" s="760"/>
      <c r="P19" s="760"/>
      <c r="Q19" s="766"/>
      <c r="R19" s="359"/>
      <c r="S19" s="842"/>
      <c r="T19" s="845"/>
      <c r="U19" s="146" t="s">
        <v>44</v>
      </c>
      <c r="V19" s="112">
        <f>SUM('[8]Resultado 1'!K18)</f>
        <v>20250</v>
      </c>
      <c r="W19" s="364">
        <v>0</v>
      </c>
    </row>
    <row r="20" spans="1:23" ht="15.75" customHeight="1">
      <c r="A20" s="897"/>
      <c r="B20" s="785"/>
      <c r="C20" s="837"/>
      <c r="D20" s="363"/>
      <c r="E20" s="548"/>
      <c r="F20" s="567"/>
      <c r="G20" s="567"/>
      <c r="H20" s="548"/>
      <c r="I20" s="654"/>
      <c r="J20" s="374"/>
      <c r="K20" s="882"/>
      <c r="L20" s="359"/>
      <c r="M20" s="760"/>
      <c r="N20" s="760"/>
      <c r="O20" s="760"/>
      <c r="P20" s="760"/>
      <c r="Q20" s="766"/>
      <c r="R20" s="359"/>
      <c r="S20" s="842"/>
      <c r="T20" s="845"/>
      <c r="U20" s="146" t="s">
        <v>76</v>
      </c>
      <c r="V20" s="112">
        <f>SUM('[8]Resultado 1'!K19)</f>
        <v>28350</v>
      </c>
      <c r="W20" s="364">
        <v>0</v>
      </c>
    </row>
    <row r="21" spans="1:23" ht="36.75" customHeight="1" thickBot="1">
      <c r="A21" s="897"/>
      <c r="B21" s="786"/>
      <c r="C21" s="838"/>
      <c r="D21" s="375"/>
      <c r="E21" s="774"/>
      <c r="F21" s="639"/>
      <c r="G21" s="639"/>
      <c r="H21" s="774"/>
      <c r="I21" s="655"/>
      <c r="J21" s="376"/>
      <c r="K21" s="883"/>
      <c r="L21" s="377"/>
      <c r="M21" s="761"/>
      <c r="N21" s="761"/>
      <c r="O21" s="761"/>
      <c r="P21" s="761"/>
      <c r="Q21" s="767"/>
      <c r="R21" s="377"/>
      <c r="S21" s="854"/>
      <c r="T21" s="846"/>
      <c r="U21" s="147" t="s">
        <v>77</v>
      </c>
      <c r="V21" s="188">
        <f>SUM('[8]Resultado 1'!K20)</f>
        <v>6750</v>
      </c>
      <c r="W21" s="367">
        <v>0</v>
      </c>
    </row>
    <row r="22" spans="1:23" ht="26.25" customHeight="1" thickBot="1">
      <c r="A22" s="897"/>
      <c r="B22" s="784" t="s">
        <v>402</v>
      </c>
      <c r="C22" s="836" t="str">
        <f>+'[9]Resultado 1'!$C$9</f>
        <v>1.2.1 Revitalizar y salvaguardar al menos cuatro (4) expresiones del patrimonio cultural inmaterial en peligro, como experiencias emblemáticas que nutran los procesos de capacitación, gestión y promoción cultural propios de las acciones de revitalización </v>
      </c>
      <c r="D22" s="355" t="s">
        <v>403</v>
      </c>
      <c r="E22" s="547"/>
      <c r="F22" s="566" t="s">
        <v>139</v>
      </c>
      <c r="G22" s="566" t="s">
        <v>139</v>
      </c>
      <c r="H22" s="547" t="s">
        <v>139</v>
      </c>
      <c r="I22" s="653" t="s">
        <v>57</v>
      </c>
      <c r="J22" s="368" t="s">
        <v>386</v>
      </c>
      <c r="K22" s="881" t="s">
        <v>387</v>
      </c>
      <c r="L22" s="359" t="s">
        <v>404</v>
      </c>
      <c r="M22" s="759"/>
      <c r="N22" s="759" t="s">
        <v>139</v>
      </c>
      <c r="O22" s="759" t="s">
        <v>139</v>
      </c>
      <c r="P22" s="759" t="s">
        <v>139</v>
      </c>
      <c r="Q22" s="765" t="s">
        <v>57</v>
      </c>
      <c r="R22" s="359" t="s">
        <v>392</v>
      </c>
      <c r="S22" s="841" t="s">
        <v>405</v>
      </c>
      <c r="T22" s="844" t="s">
        <v>161</v>
      </c>
      <c r="U22" s="145" t="s">
        <v>40</v>
      </c>
      <c r="V22" s="111">
        <f>SUM('[8]Resultado 1'!K24)</f>
        <v>20000</v>
      </c>
      <c r="W22" s="362">
        <f>(+SUM(V22:V29))*2</f>
        <v>200000</v>
      </c>
    </row>
    <row r="23" spans="1:23" ht="29.25" thickBot="1">
      <c r="A23" s="897"/>
      <c r="B23" s="785"/>
      <c r="C23" s="837"/>
      <c r="D23" s="355" t="s">
        <v>406</v>
      </c>
      <c r="E23" s="548"/>
      <c r="F23" s="567"/>
      <c r="G23" s="567"/>
      <c r="H23" s="548"/>
      <c r="I23" s="654"/>
      <c r="J23" s="368" t="s">
        <v>386</v>
      </c>
      <c r="K23" s="882"/>
      <c r="L23" s="370" t="s">
        <v>407</v>
      </c>
      <c r="M23" s="760"/>
      <c r="N23" s="760"/>
      <c r="O23" s="760"/>
      <c r="P23" s="760"/>
      <c r="Q23" s="766"/>
      <c r="R23" s="359" t="s">
        <v>392</v>
      </c>
      <c r="S23" s="842"/>
      <c r="T23" s="845"/>
      <c r="U23" s="146" t="s">
        <v>41</v>
      </c>
      <c r="V23" s="112">
        <f>SUM('[8]Resultado 1'!K25)</f>
        <v>30000</v>
      </c>
      <c r="W23" s="364">
        <v>0</v>
      </c>
    </row>
    <row r="24" spans="1:23" ht="57">
      <c r="A24" s="897"/>
      <c r="B24" s="785"/>
      <c r="C24" s="837"/>
      <c r="D24" s="355" t="s">
        <v>408</v>
      </c>
      <c r="E24" s="548"/>
      <c r="F24" s="567"/>
      <c r="G24" s="567"/>
      <c r="H24" s="548"/>
      <c r="I24" s="654"/>
      <c r="J24" s="368" t="s">
        <v>386</v>
      </c>
      <c r="K24" s="882"/>
      <c r="L24" s="370" t="s">
        <v>409</v>
      </c>
      <c r="M24" s="760"/>
      <c r="N24" s="760"/>
      <c r="O24" s="760"/>
      <c r="P24" s="760"/>
      <c r="Q24" s="766"/>
      <c r="R24" s="359" t="s">
        <v>392</v>
      </c>
      <c r="S24" s="842"/>
      <c r="T24" s="845"/>
      <c r="U24" s="146" t="s">
        <v>42</v>
      </c>
      <c r="V24" s="112">
        <f>SUM('[8]Resultado 1'!K26)</f>
        <v>10000</v>
      </c>
      <c r="W24" s="364">
        <v>0</v>
      </c>
    </row>
    <row r="25" spans="1:23" ht="29.25" thickBot="1">
      <c r="A25" s="897"/>
      <c r="B25" s="785"/>
      <c r="C25" s="837"/>
      <c r="D25" s="355" t="s">
        <v>410</v>
      </c>
      <c r="E25" s="548"/>
      <c r="F25" s="567"/>
      <c r="G25" s="567"/>
      <c r="H25" s="548"/>
      <c r="I25" s="654"/>
      <c r="J25" s="368" t="s">
        <v>386</v>
      </c>
      <c r="K25" s="882"/>
      <c r="L25" s="359" t="s">
        <v>411</v>
      </c>
      <c r="M25" s="760"/>
      <c r="N25" s="760"/>
      <c r="O25" s="760"/>
      <c r="P25" s="760"/>
      <c r="Q25" s="766"/>
      <c r="R25" s="359" t="s">
        <v>392</v>
      </c>
      <c r="S25" s="842"/>
      <c r="T25" s="845"/>
      <c r="U25" s="146" t="s">
        <v>43</v>
      </c>
      <c r="V25" s="112">
        <f>SUM('[8]Resultado 1'!K27)</f>
        <v>2000</v>
      </c>
      <c r="W25" s="364">
        <v>0</v>
      </c>
    </row>
    <row r="26" spans="1:23" ht="28.5">
      <c r="A26" s="897"/>
      <c r="B26" s="785"/>
      <c r="C26" s="837"/>
      <c r="D26" s="355" t="s">
        <v>412</v>
      </c>
      <c r="E26" s="548"/>
      <c r="F26" s="567"/>
      <c r="G26" s="567"/>
      <c r="H26" s="548"/>
      <c r="I26" s="654"/>
      <c r="J26" s="368" t="s">
        <v>386</v>
      </c>
      <c r="K26" s="882"/>
      <c r="L26" s="370" t="s">
        <v>413</v>
      </c>
      <c r="M26" s="760"/>
      <c r="N26" s="760"/>
      <c r="O26" s="760"/>
      <c r="P26" s="760"/>
      <c r="Q26" s="766"/>
      <c r="R26" s="359" t="s">
        <v>392</v>
      </c>
      <c r="S26" s="842"/>
      <c r="T26" s="845"/>
      <c r="U26" s="146" t="s">
        <v>75</v>
      </c>
      <c r="V26" s="112">
        <f>SUM('[8]Resultado 1'!K28)</f>
        <v>2000</v>
      </c>
      <c r="W26" s="364">
        <v>0</v>
      </c>
    </row>
    <row r="27" spans="1:23" ht="28.5">
      <c r="A27" s="897"/>
      <c r="B27" s="785"/>
      <c r="C27" s="837"/>
      <c r="D27" s="355" t="s">
        <v>414</v>
      </c>
      <c r="E27" s="548"/>
      <c r="F27" s="567"/>
      <c r="G27" s="567"/>
      <c r="H27" s="548"/>
      <c r="I27" s="654"/>
      <c r="J27" s="368" t="s">
        <v>386</v>
      </c>
      <c r="K27" s="882"/>
      <c r="L27" s="373"/>
      <c r="M27" s="760"/>
      <c r="N27" s="760"/>
      <c r="O27" s="760"/>
      <c r="P27" s="760"/>
      <c r="Q27" s="766"/>
      <c r="R27" s="373"/>
      <c r="S27" s="842"/>
      <c r="T27" s="845"/>
      <c r="U27" s="146" t="s">
        <v>44</v>
      </c>
      <c r="V27" s="112">
        <f>SUM('[8]Resultado 1'!K29)</f>
        <v>15000</v>
      </c>
      <c r="W27" s="364">
        <v>0</v>
      </c>
    </row>
    <row r="28" spans="1:23" ht="42.75">
      <c r="A28" s="897"/>
      <c r="B28" s="785"/>
      <c r="C28" s="837"/>
      <c r="D28" s="363"/>
      <c r="E28" s="548"/>
      <c r="F28" s="567"/>
      <c r="G28" s="567"/>
      <c r="H28" s="548"/>
      <c r="I28" s="654"/>
      <c r="J28" s="374"/>
      <c r="K28" s="882"/>
      <c r="L28" s="359" t="s">
        <v>415</v>
      </c>
      <c r="M28" s="760"/>
      <c r="N28" s="760"/>
      <c r="O28" s="760"/>
      <c r="P28" s="760"/>
      <c r="Q28" s="766"/>
      <c r="R28" s="359" t="s">
        <v>392</v>
      </c>
      <c r="S28" s="842"/>
      <c r="T28" s="845"/>
      <c r="U28" s="146" t="s">
        <v>76</v>
      </c>
      <c r="V28" s="112">
        <f>SUM('[8]Resultado 1'!K30)</f>
        <v>16000</v>
      </c>
      <c r="W28" s="364">
        <v>0</v>
      </c>
    </row>
    <row r="29" spans="1:23" ht="15.75" customHeight="1" thickBot="1">
      <c r="A29" s="897"/>
      <c r="B29" s="785"/>
      <c r="C29" s="838"/>
      <c r="D29" s="375"/>
      <c r="E29" s="774"/>
      <c r="F29" s="639"/>
      <c r="G29" s="639"/>
      <c r="H29" s="774"/>
      <c r="I29" s="655"/>
      <c r="J29" s="376"/>
      <c r="K29" s="883"/>
      <c r="L29" s="377"/>
      <c r="M29" s="761"/>
      <c r="N29" s="761"/>
      <c r="O29" s="761"/>
      <c r="P29" s="761"/>
      <c r="Q29" s="767"/>
      <c r="R29" s="377"/>
      <c r="S29" s="854"/>
      <c r="T29" s="846"/>
      <c r="U29" s="147" t="s">
        <v>77</v>
      </c>
      <c r="V29" s="188">
        <f>SUM('[8]Resultado 1'!K31)</f>
        <v>5000</v>
      </c>
      <c r="W29" s="367">
        <v>0</v>
      </c>
    </row>
    <row r="30" spans="1:23" ht="15.75" thickBot="1">
      <c r="A30" s="897"/>
      <c r="B30" s="785"/>
      <c r="C30" s="836" t="str">
        <f>+'[9]Resultado 1'!$C$10</f>
        <v>1.2.2 Elaborar e implementar un programa innovador en gestión cultural para formar a 100 personas activas en la cultura como los promotores culturales, líderes de organizaciones culturales, funcionarios de la cultura, guías turísticos, entre otros.</v>
      </c>
      <c r="D30" s="378" t="s">
        <v>416</v>
      </c>
      <c r="E30" s="547"/>
      <c r="F30" s="566" t="s">
        <v>139</v>
      </c>
      <c r="G30" s="566" t="s">
        <v>139</v>
      </c>
      <c r="H30" s="547" t="s">
        <v>139</v>
      </c>
      <c r="I30" s="653" t="s">
        <v>57</v>
      </c>
      <c r="J30" s="368" t="s">
        <v>386</v>
      </c>
      <c r="K30" s="881" t="s">
        <v>387</v>
      </c>
      <c r="L30" s="370" t="s">
        <v>416</v>
      </c>
      <c r="M30" s="759"/>
      <c r="N30" s="759" t="s">
        <v>139</v>
      </c>
      <c r="O30" s="759" t="s">
        <v>139</v>
      </c>
      <c r="P30" s="759" t="s">
        <v>139</v>
      </c>
      <c r="Q30" s="765" t="s">
        <v>57</v>
      </c>
      <c r="R30" s="359" t="s">
        <v>392</v>
      </c>
      <c r="S30" s="841" t="s">
        <v>417</v>
      </c>
      <c r="T30" s="844" t="s">
        <v>161</v>
      </c>
      <c r="U30" s="145" t="s">
        <v>40</v>
      </c>
      <c r="V30" s="111">
        <f>SUM('[8]Resultado 1'!K33)</f>
        <v>7000</v>
      </c>
      <c r="W30" s="362">
        <f>(+SUM(V30:V37))*2</f>
        <v>70000</v>
      </c>
    </row>
    <row r="31" spans="1:23" ht="29.25" thickBot="1">
      <c r="A31" s="897"/>
      <c r="B31" s="785"/>
      <c r="C31" s="837"/>
      <c r="D31" s="378" t="s">
        <v>418</v>
      </c>
      <c r="E31" s="548"/>
      <c r="F31" s="567"/>
      <c r="G31" s="567"/>
      <c r="H31" s="548"/>
      <c r="I31" s="654"/>
      <c r="J31" s="368" t="s">
        <v>386</v>
      </c>
      <c r="K31" s="882"/>
      <c r="L31" s="359" t="s">
        <v>419</v>
      </c>
      <c r="M31" s="760"/>
      <c r="N31" s="760"/>
      <c r="O31" s="760"/>
      <c r="P31" s="760"/>
      <c r="Q31" s="766"/>
      <c r="R31" s="359" t="s">
        <v>392</v>
      </c>
      <c r="S31" s="842"/>
      <c r="T31" s="845"/>
      <c r="U31" s="146" t="s">
        <v>41</v>
      </c>
      <c r="V31" s="112">
        <f>SUM('[8]Resultado 1'!K34)</f>
        <v>15750</v>
      </c>
      <c r="W31" s="364">
        <v>0</v>
      </c>
    </row>
    <row r="32" spans="1:23" ht="29.25" thickBot="1">
      <c r="A32" s="897"/>
      <c r="B32" s="785"/>
      <c r="C32" s="837"/>
      <c r="D32" s="378" t="s">
        <v>420</v>
      </c>
      <c r="E32" s="548"/>
      <c r="F32" s="567"/>
      <c r="G32" s="567"/>
      <c r="H32" s="548"/>
      <c r="I32" s="654"/>
      <c r="J32" s="368" t="s">
        <v>386</v>
      </c>
      <c r="K32" s="882"/>
      <c r="L32" s="359" t="s">
        <v>421</v>
      </c>
      <c r="M32" s="760"/>
      <c r="N32" s="760"/>
      <c r="O32" s="760"/>
      <c r="P32" s="760"/>
      <c r="Q32" s="766"/>
      <c r="R32" s="359" t="s">
        <v>392</v>
      </c>
      <c r="S32" s="842"/>
      <c r="T32" s="845"/>
      <c r="U32" s="146" t="s">
        <v>42</v>
      </c>
      <c r="V32" s="112">
        <f>SUM('[8]Resultado 1'!K35)</f>
        <v>3500</v>
      </c>
      <c r="W32" s="364">
        <v>0</v>
      </c>
    </row>
    <row r="33" spans="1:23" ht="43.5" thickBot="1">
      <c r="A33" s="897"/>
      <c r="B33" s="785"/>
      <c r="C33" s="837"/>
      <c r="D33" s="378" t="s">
        <v>422</v>
      </c>
      <c r="E33" s="548"/>
      <c r="F33" s="567"/>
      <c r="G33" s="567"/>
      <c r="H33" s="548"/>
      <c r="I33" s="654"/>
      <c r="J33" s="368" t="s">
        <v>386</v>
      </c>
      <c r="K33" s="882"/>
      <c r="L33" s="359" t="s">
        <v>422</v>
      </c>
      <c r="M33" s="760"/>
      <c r="N33" s="760"/>
      <c r="O33" s="760"/>
      <c r="P33" s="760"/>
      <c r="Q33" s="766"/>
      <c r="R33" s="359" t="s">
        <v>392</v>
      </c>
      <c r="S33" s="842"/>
      <c r="T33" s="845"/>
      <c r="U33" s="146" t="s">
        <v>43</v>
      </c>
      <c r="V33" s="112">
        <f>SUM('[8]Resultado 1'!K36)</f>
        <v>1750</v>
      </c>
      <c r="W33" s="364">
        <v>0</v>
      </c>
    </row>
    <row r="34" spans="1:23" ht="43.5" thickBot="1">
      <c r="A34" s="897"/>
      <c r="B34" s="785"/>
      <c r="C34" s="837"/>
      <c r="D34" s="378" t="s">
        <v>423</v>
      </c>
      <c r="E34" s="548"/>
      <c r="F34" s="567"/>
      <c r="G34" s="567"/>
      <c r="H34" s="548"/>
      <c r="I34" s="654"/>
      <c r="J34" s="368" t="s">
        <v>386</v>
      </c>
      <c r="K34" s="882"/>
      <c r="L34" s="359" t="s">
        <v>423</v>
      </c>
      <c r="M34" s="760"/>
      <c r="N34" s="760"/>
      <c r="O34" s="760"/>
      <c r="P34" s="760"/>
      <c r="Q34" s="766"/>
      <c r="R34" s="359" t="s">
        <v>392</v>
      </c>
      <c r="S34" s="842"/>
      <c r="T34" s="845"/>
      <c r="U34" s="146" t="s">
        <v>75</v>
      </c>
      <c r="V34" s="112">
        <f>SUM('[8]Resultado 1'!K37)</f>
        <v>1750</v>
      </c>
      <c r="W34" s="364">
        <v>0</v>
      </c>
    </row>
    <row r="35" spans="1:23" ht="15" customHeight="1" thickBot="1">
      <c r="A35" s="897"/>
      <c r="B35" s="785"/>
      <c r="C35" s="837"/>
      <c r="D35" s="378"/>
      <c r="E35" s="548"/>
      <c r="F35" s="567"/>
      <c r="G35" s="567"/>
      <c r="H35" s="548"/>
      <c r="I35" s="654"/>
      <c r="J35" s="374"/>
      <c r="K35" s="882"/>
      <c r="L35" s="359"/>
      <c r="M35" s="760"/>
      <c r="N35" s="760"/>
      <c r="O35" s="760"/>
      <c r="P35" s="760"/>
      <c r="Q35" s="766"/>
      <c r="R35" s="359"/>
      <c r="S35" s="842"/>
      <c r="T35" s="845"/>
      <c r="U35" s="146" t="s">
        <v>44</v>
      </c>
      <c r="V35" s="112">
        <f>SUM('[8]Resultado 1'!K38)</f>
        <v>3500</v>
      </c>
      <c r="W35" s="364">
        <v>0</v>
      </c>
    </row>
    <row r="36" spans="1:23" ht="15" customHeight="1">
      <c r="A36" s="897"/>
      <c r="B36" s="785"/>
      <c r="C36" s="837"/>
      <c r="D36" s="378"/>
      <c r="E36" s="548"/>
      <c r="F36" s="567"/>
      <c r="G36" s="567"/>
      <c r="H36" s="548"/>
      <c r="I36" s="654"/>
      <c r="J36" s="374"/>
      <c r="K36" s="882"/>
      <c r="L36" s="359"/>
      <c r="M36" s="760"/>
      <c r="N36" s="760"/>
      <c r="O36" s="760"/>
      <c r="P36" s="760"/>
      <c r="Q36" s="766"/>
      <c r="R36" s="359"/>
      <c r="S36" s="842"/>
      <c r="T36" s="845"/>
      <c r="U36" s="146" t="s">
        <v>76</v>
      </c>
      <c r="V36" s="112">
        <v>0</v>
      </c>
      <c r="W36" s="364">
        <v>0</v>
      </c>
    </row>
    <row r="37" spans="1:23" ht="48.75" customHeight="1" thickBot="1">
      <c r="A37" s="897"/>
      <c r="B37" s="785"/>
      <c r="C37" s="838"/>
      <c r="D37" s="375"/>
      <c r="E37" s="774"/>
      <c r="F37" s="639"/>
      <c r="G37" s="639"/>
      <c r="H37" s="774"/>
      <c r="I37" s="655"/>
      <c r="J37" s="376"/>
      <c r="K37" s="883"/>
      <c r="L37" s="377"/>
      <c r="M37" s="761"/>
      <c r="N37" s="761"/>
      <c r="O37" s="761"/>
      <c r="P37" s="761"/>
      <c r="Q37" s="767"/>
      <c r="R37" s="377"/>
      <c r="S37" s="854"/>
      <c r="T37" s="846"/>
      <c r="U37" s="147" t="s">
        <v>77</v>
      </c>
      <c r="V37" s="188">
        <f>SUM('[8]Resultado 1'!K40)</f>
        <v>1750</v>
      </c>
      <c r="W37" s="367">
        <v>0</v>
      </c>
    </row>
    <row r="38" spans="1:23" ht="19.5" customHeight="1" thickBot="1">
      <c r="A38" s="897"/>
      <c r="B38" s="785"/>
      <c r="C38" s="836" t="str">
        <f>+'[9]Resultado 1'!$C$11</f>
        <v>1.2.3 Implementar, a través de iniciativas existentes, 20 programas de comunicación masiva audiovisual, realizados por niño/as y personas jóvenes, y basados en los procesos de revitalización en marcha y en investigaciones culturales existentes.</v>
      </c>
      <c r="D38" s="378"/>
      <c r="E38" s="547"/>
      <c r="F38" s="566"/>
      <c r="G38" s="566" t="s">
        <v>139</v>
      </c>
      <c r="H38" s="547" t="s">
        <v>139</v>
      </c>
      <c r="I38" s="653" t="s">
        <v>55</v>
      </c>
      <c r="J38" s="379"/>
      <c r="K38" s="850" t="s">
        <v>424</v>
      </c>
      <c r="L38" s="370"/>
      <c r="M38" s="759"/>
      <c r="N38" s="759"/>
      <c r="O38" s="759" t="s">
        <v>139</v>
      </c>
      <c r="P38" s="759" t="s">
        <v>139</v>
      </c>
      <c r="Q38" s="765" t="s">
        <v>55</v>
      </c>
      <c r="R38" s="370"/>
      <c r="S38" s="841" t="s">
        <v>425</v>
      </c>
      <c r="T38" s="844" t="s">
        <v>161</v>
      </c>
      <c r="U38" s="145" t="s">
        <v>40</v>
      </c>
      <c r="V38" s="111">
        <f>SUM('[8]Resultado 1'!K42)</f>
        <v>4000</v>
      </c>
      <c r="W38" s="362">
        <f>(+SUM(V38:V45))*2</f>
        <v>54000</v>
      </c>
    </row>
    <row r="39" spans="1:23" ht="57.75" thickBot="1">
      <c r="A39" s="897"/>
      <c r="B39" s="785"/>
      <c r="C39" s="837"/>
      <c r="D39" s="378" t="s">
        <v>426</v>
      </c>
      <c r="E39" s="548"/>
      <c r="F39" s="567"/>
      <c r="G39" s="567"/>
      <c r="H39" s="548"/>
      <c r="I39" s="654"/>
      <c r="J39" s="374" t="s">
        <v>427</v>
      </c>
      <c r="K39" s="851"/>
      <c r="L39" s="359" t="s">
        <v>428</v>
      </c>
      <c r="M39" s="760"/>
      <c r="N39" s="760"/>
      <c r="O39" s="760"/>
      <c r="P39" s="760"/>
      <c r="Q39" s="766"/>
      <c r="R39" s="359" t="s">
        <v>429</v>
      </c>
      <c r="S39" s="842"/>
      <c r="T39" s="845"/>
      <c r="U39" s="146" t="s">
        <v>41</v>
      </c>
      <c r="V39" s="112">
        <f>SUM('[8]Resultado 1'!K43)</f>
        <v>7500</v>
      </c>
      <c r="W39" s="364">
        <v>0</v>
      </c>
    </row>
    <row r="40" spans="1:23" ht="29.25" thickBot="1">
      <c r="A40" s="897"/>
      <c r="B40" s="785"/>
      <c r="C40" s="837"/>
      <c r="D40" s="378" t="s">
        <v>430</v>
      </c>
      <c r="E40" s="548"/>
      <c r="F40" s="567"/>
      <c r="G40" s="567"/>
      <c r="H40" s="548"/>
      <c r="I40" s="654"/>
      <c r="J40" s="374" t="s">
        <v>427</v>
      </c>
      <c r="K40" s="851"/>
      <c r="L40" s="359" t="s">
        <v>430</v>
      </c>
      <c r="M40" s="760"/>
      <c r="N40" s="760"/>
      <c r="O40" s="760"/>
      <c r="P40" s="760"/>
      <c r="Q40" s="766"/>
      <c r="R40" s="359" t="s">
        <v>429</v>
      </c>
      <c r="S40" s="842"/>
      <c r="T40" s="845"/>
      <c r="U40" s="146" t="s">
        <v>42</v>
      </c>
      <c r="V40" s="112">
        <f>SUM('[8]Resultado 1'!K44)</f>
        <v>5000</v>
      </c>
      <c r="W40" s="364">
        <v>0</v>
      </c>
    </row>
    <row r="41" spans="1:23" ht="15" customHeight="1" thickBot="1">
      <c r="A41" s="897"/>
      <c r="B41" s="785"/>
      <c r="C41" s="837"/>
      <c r="D41" s="378" t="s">
        <v>431</v>
      </c>
      <c r="E41" s="548"/>
      <c r="F41" s="567"/>
      <c r="G41" s="567"/>
      <c r="H41" s="548"/>
      <c r="I41" s="654"/>
      <c r="J41" s="374" t="s">
        <v>427</v>
      </c>
      <c r="K41" s="851"/>
      <c r="L41" s="359" t="s">
        <v>431</v>
      </c>
      <c r="M41" s="760"/>
      <c r="N41" s="760"/>
      <c r="O41" s="760"/>
      <c r="P41" s="760"/>
      <c r="Q41" s="766"/>
      <c r="R41" s="359" t="s">
        <v>429</v>
      </c>
      <c r="S41" s="842"/>
      <c r="T41" s="845"/>
      <c r="U41" s="146" t="s">
        <v>43</v>
      </c>
      <c r="V41" s="112">
        <f>SUM('[8]Resultado 1'!K45)</f>
        <v>2500</v>
      </c>
      <c r="W41" s="364">
        <v>0</v>
      </c>
    </row>
    <row r="42" spans="1:23" ht="29.25" thickBot="1">
      <c r="A42" s="897"/>
      <c r="B42" s="785"/>
      <c r="C42" s="837"/>
      <c r="D42" s="378" t="s">
        <v>432</v>
      </c>
      <c r="E42" s="548"/>
      <c r="F42" s="567"/>
      <c r="G42" s="567"/>
      <c r="H42" s="548"/>
      <c r="I42" s="654"/>
      <c r="J42" s="374" t="s">
        <v>427</v>
      </c>
      <c r="K42" s="851"/>
      <c r="L42" s="359" t="s">
        <v>432</v>
      </c>
      <c r="M42" s="760"/>
      <c r="N42" s="760"/>
      <c r="O42" s="760"/>
      <c r="P42" s="760"/>
      <c r="Q42" s="766"/>
      <c r="R42" s="359" t="s">
        <v>429</v>
      </c>
      <c r="S42" s="842"/>
      <c r="T42" s="845"/>
      <c r="U42" s="146" t="s">
        <v>75</v>
      </c>
      <c r="V42" s="112">
        <f>SUM('[8]Resultado 1'!K46)</f>
        <v>0</v>
      </c>
      <c r="W42" s="364">
        <v>0</v>
      </c>
    </row>
    <row r="43" spans="1:23" ht="15" customHeight="1" thickBot="1">
      <c r="A43" s="897"/>
      <c r="B43" s="785"/>
      <c r="C43" s="837"/>
      <c r="D43" s="378" t="s">
        <v>433</v>
      </c>
      <c r="E43" s="548"/>
      <c r="F43" s="567"/>
      <c r="G43" s="567"/>
      <c r="H43" s="548"/>
      <c r="I43" s="654"/>
      <c r="J43" s="374" t="s">
        <v>427</v>
      </c>
      <c r="K43" s="851"/>
      <c r="L43" s="359" t="s">
        <v>433</v>
      </c>
      <c r="M43" s="760"/>
      <c r="N43" s="760"/>
      <c r="O43" s="760"/>
      <c r="P43" s="760"/>
      <c r="Q43" s="766"/>
      <c r="R43" s="359" t="s">
        <v>429</v>
      </c>
      <c r="S43" s="842"/>
      <c r="T43" s="845"/>
      <c r="U43" s="146" t="s">
        <v>44</v>
      </c>
      <c r="V43" s="112">
        <f>SUM('[8]Resultado 1'!K47)</f>
        <v>3000</v>
      </c>
      <c r="W43" s="364">
        <v>0</v>
      </c>
    </row>
    <row r="44" spans="1:23" ht="42.75">
      <c r="A44" s="897"/>
      <c r="B44" s="785"/>
      <c r="C44" s="837"/>
      <c r="D44" s="378" t="s">
        <v>434</v>
      </c>
      <c r="E44" s="548"/>
      <c r="F44" s="567"/>
      <c r="G44" s="567"/>
      <c r="H44" s="548"/>
      <c r="I44" s="654"/>
      <c r="J44" s="374" t="s">
        <v>427</v>
      </c>
      <c r="K44" s="851"/>
      <c r="L44" s="359" t="s">
        <v>434</v>
      </c>
      <c r="M44" s="760"/>
      <c r="N44" s="760"/>
      <c r="O44" s="760"/>
      <c r="P44" s="760"/>
      <c r="Q44" s="766"/>
      <c r="R44" s="359" t="s">
        <v>429</v>
      </c>
      <c r="S44" s="842"/>
      <c r="T44" s="845"/>
      <c r="U44" s="146" t="s">
        <v>76</v>
      </c>
      <c r="V44" s="112">
        <f>SUM('[8]Resultado 1'!K48)</f>
        <v>5000</v>
      </c>
      <c r="W44" s="364">
        <v>0</v>
      </c>
    </row>
    <row r="45" spans="1:23" ht="42.75" customHeight="1" thickBot="1">
      <c r="A45" s="897"/>
      <c r="B45" s="785"/>
      <c r="C45" s="838"/>
      <c r="D45" s="375"/>
      <c r="E45" s="774"/>
      <c r="F45" s="639"/>
      <c r="G45" s="639"/>
      <c r="H45" s="774"/>
      <c r="I45" s="655"/>
      <c r="J45" s="376"/>
      <c r="K45" s="865"/>
      <c r="L45" s="377"/>
      <c r="M45" s="761"/>
      <c r="N45" s="761"/>
      <c r="O45" s="761"/>
      <c r="P45" s="761"/>
      <c r="Q45" s="767"/>
      <c r="R45" s="377"/>
      <c r="S45" s="854"/>
      <c r="T45" s="846"/>
      <c r="U45" s="147" t="s">
        <v>77</v>
      </c>
      <c r="V45" s="188">
        <f>SUM('[8]Resultado 1'!K49)</f>
        <v>0</v>
      </c>
      <c r="W45" s="367">
        <v>0</v>
      </c>
    </row>
    <row r="46" spans="1:23" ht="29.25" customHeight="1" thickBot="1">
      <c r="A46" s="897"/>
      <c r="B46" s="785"/>
      <c r="C46" s="861" t="s">
        <v>5</v>
      </c>
      <c r="D46" s="378" t="s">
        <v>435</v>
      </c>
      <c r="E46" s="547"/>
      <c r="F46" s="566" t="s">
        <v>139</v>
      </c>
      <c r="G46" s="566" t="s">
        <v>139</v>
      </c>
      <c r="H46" s="547" t="s">
        <v>139</v>
      </c>
      <c r="I46" s="653" t="s">
        <v>58</v>
      </c>
      <c r="J46" s="379" t="s">
        <v>386</v>
      </c>
      <c r="K46" s="850" t="s">
        <v>387</v>
      </c>
      <c r="L46" s="370" t="s">
        <v>436</v>
      </c>
      <c r="M46" s="759"/>
      <c r="N46" s="759" t="s">
        <v>139</v>
      </c>
      <c r="O46" s="759" t="s">
        <v>139</v>
      </c>
      <c r="P46" s="759" t="s">
        <v>139</v>
      </c>
      <c r="Q46" s="765" t="s">
        <v>58</v>
      </c>
      <c r="R46" s="370" t="s">
        <v>437</v>
      </c>
      <c r="S46" s="841" t="s">
        <v>438</v>
      </c>
      <c r="T46" s="844" t="s">
        <v>161</v>
      </c>
      <c r="U46" s="145" t="s">
        <v>40</v>
      </c>
      <c r="V46" s="111">
        <f>SUM('[8]Resultado 1'!K51)</f>
        <v>2500</v>
      </c>
      <c r="W46" s="362">
        <f>(+SUM(V46:V53))*2</f>
        <v>16000</v>
      </c>
    </row>
    <row r="47" spans="1:23" ht="43.5" thickBot="1">
      <c r="A47" s="897"/>
      <c r="B47" s="785"/>
      <c r="C47" s="862"/>
      <c r="D47" s="378" t="s">
        <v>439</v>
      </c>
      <c r="E47" s="548"/>
      <c r="F47" s="567"/>
      <c r="G47" s="567"/>
      <c r="H47" s="548"/>
      <c r="I47" s="654"/>
      <c r="J47" s="379" t="s">
        <v>386</v>
      </c>
      <c r="K47" s="851"/>
      <c r="L47" s="359" t="s">
        <v>440</v>
      </c>
      <c r="M47" s="760"/>
      <c r="N47" s="760"/>
      <c r="O47" s="760"/>
      <c r="P47" s="760"/>
      <c r="Q47" s="766"/>
      <c r="R47" s="370" t="s">
        <v>437</v>
      </c>
      <c r="S47" s="842"/>
      <c r="T47" s="845"/>
      <c r="U47" s="146" t="s">
        <v>41</v>
      </c>
      <c r="V47" s="112">
        <f>SUM('[8]Resultado 1'!K52)</f>
        <v>3500</v>
      </c>
      <c r="W47" s="364">
        <v>0</v>
      </c>
    </row>
    <row r="48" spans="1:23" ht="57">
      <c r="A48" s="897"/>
      <c r="B48" s="785"/>
      <c r="C48" s="862"/>
      <c r="D48" s="378" t="s">
        <v>441</v>
      </c>
      <c r="E48" s="548"/>
      <c r="F48" s="567"/>
      <c r="G48" s="567"/>
      <c r="H48" s="548"/>
      <c r="I48" s="654"/>
      <c r="J48" s="379" t="s">
        <v>386</v>
      </c>
      <c r="K48" s="851"/>
      <c r="L48" s="359" t="s">
        <v>442</v>
      </c>
      <c r="M48" s="760"/>
      <c r="N48" s="760"/>
      <c r="O48" s="760"/>
      <c r="P48" s="760"/>
      <c r="Q48" s="766"/>
      <c r="R48" s="370" t="s">
        <v>437</v>
      </c>
      <c r="S48" s="842"/>
      <c r="T48" s="845"/>
      <c r="U48" s="146" t="s">
        <v>42</v>
      </c>
      <c r="V48" s="112">
        <f>SUM('[8]Resultado 1'!K53)</f>
        <v>0</v>
      </c>
      <c r="W48" s="364">
        <v>0</v>
      </c>
    </row>
    <row r="49" spans="1:23" ht="16.5" customHeight="1">
      <c r="A49" s="897"/>
      <c r="B49" s="785"/>
      <c r="C49" s="862"/>
      <c r="D49" s="363"/>
      <c r="E49" s="548"/>
      <c r="F49" s="567"/>
      <c r="G49" s="567"/>
      <c r="H49" s="548"/>
      <c r="I49" s="654"/>
      <c r="J49" s="374"/>
      <c r="K49" s="851"/>
      <c r="L49" s="359"/>
      <c r="M49" s="760"/>
      <c r="N49" s="760"/>
      <c r="O49" s="760"/>
      <c r="P49" s="760"/>
      <c r="Q49" s="766"/>
      <c r="R49" s="359"/>
      <c r="S49" s="842"/>
      <c r="T49" s="845"/>
      <c r="U49" s="146" t="s">
        <v>43</v>
      </c>
      <c r="V49" s="112">
        <f>SUM('[8]Resultado 1'!K54)</f>
        <v>500</v>
      </c>
      <c r="W49" s="364">
        <v>0</v>
      </c>
    </row>
    <row r="50" spans="1:23" ht="16.5" customHeight="1">
      <c r="A50" s="897"/>
      <c r="B50" s="785"/>
      <c r="C50" s="862"/>
      <c r="D50" s="363"/>
      <c r="E50" s="548"/>
      <c r="F50" s="567"/>
      <c r="G50" s="567"/>
      <c r="H50" s="548"/>
      <c r="I50" s="654"/>
      <c r="J50" s="374"/>
      <c r="K50" s="851"/>
      <c r="L50" s="359"/>
      <c r="M50" s="760"/>
      <c r="N50" s="760"/>
      <c r="O50" s="760"/>
      <c r="P50" s="760"/>
      <c r="Q50" s="766"/>
      <c r="R50" s="359"/>
      <c r="S50" s="842"/>
      <c r="T50" s="845"/>
      <c r="U50" s="146" t="s">
        <v>75</v>
      </c>
      <c r="V50" s="112">
        <f>SUM('[8]Resultado 1'!K55)</f>
        <v>0</v>
      </c>
      <c r="W50" s="364">
        <v>0</v>
      </c>
    </row>
    <row r="51" spans="1:23" ht="16.5" customHeight="1">
      <c r="A51" s="897"/>
      <c r="B51" s="785"/>
      <c r="C51" s="862"/>
      <c r="D51" s="363"/>
      <c r="E51" s="548"/>
      <c r="F51" s="567"/>
      <c r="G51" s="567"/>
      <c r="H51" s="548"/>
      <c r="I51" s="654"/>
      <c r="J51" s="374"/>
      <c r="K51" s="851"/>
      <c r="L51" s="359"/>
      <c r="M51" s="760"/>
      <c r="N51" s="760"/>
      <c r="O51" s="760"/>
      <c r="P51" s="760"/>
      <c r="Q51" s="766"/>
      <c r="R51" s="359"/>
      <c r="S51" s="842"/>
      <c r="T51" s="845"/>
      <c r="U51" s="146" t="s">
        <v>44</v>
      </c>
      <c r="V51" s="112">
        <f>SUM('[8]Resultado 1'!K56)</f>
        <v>1500</v>
      </c>
      <c r="W51" s="364">
        <v>0</v>
      </c>
    </row>
    <row r="52" spans="1:23" ht="16.5" customHeight="1">
      <c r="A52" s="897"/>
      <c r="B52" s="785"/>
      <c r="C52" s="862"/>
      <c r="D52" s="363"/>
      <c r="E52" s="548"/>
      <c r="F52" s="567"/>
      <c r="G52" s="567"/>
      <c r="H52" s="548"/>
      <c r="I52" s="654"/>
      <c r="J52" s="374"/>
      <c r="K52" s="851"/>
      <c r="L52" s="359"/>
      <c r="M52" s="760"/>
      <c r="N52" s="760"/>
      <c r="O52" s="760"/>
      <c r="P52" s="760"/>
      <c r="Q52" s="766"/>
      <c r="R52" s="359"/>
      <c r="S52" s="842"/>
      <c r="T52" s="845"/>
      <c r="U52" s="146" t="s">
        <v>76</v>
      </c>
      <c r="V52" s="112">
        <f>SUM('[8]Resultado 1'!K57)</f>
        <v>0</v>
      </c>
      <c r="W52" s="364">
        <v>0</v>
      </c>
    </row>
    <row r="53" spans="1:23" ht="16.5" customHeight="1" thickBot="1">
      <c r="A53" s="897"/>
      <c r="B53" s="786"/>
      <c r="C53" s="863"/>
      <c r="D53" s="375"/>
      <c r="E53" s="774"/>
      <c r="F53" s="639"/>
      <c r="G53" s="639"/>
      <c r="H53" s="774"/>
      <c r="I53" s="655"/>
      <c r="J53" s="376"/>
      <c r="K53" s="865"/>
      <c r="L53" s="377"/>
      <c r="M53" s="761"/>
      <c r="N53" s="761"/>
      <c r="O53" s="761"/>
      <c r="P53" s="761"/>
      <c r="Q53" s="767"/>
      <c r="R53" s="377"/>
      <c r="S53" s="854"/>
      <c r="T53" s="846"/>
      <c r="U53" s="147" t="s">
        <v>77</v>
      </c>
      <c r="V53" s="188">
        <f>SUM('[8]Resultado 1'!K58)</f>
        <v>0</v>
      </c>
      <c r="W53" s="367">
        <v>0</v>
      </c>
    </row>
    <row r="54" spans="1:23" ht="29.25" customHeight="1" thickBot="1">
      <c r="A54" s="897"/>
      <c r="B54" s="784" t="s">
        <v>443</v>
      </c>
      <c r="C54" s="836" t="s">
        <v>269</v>
      </c>
      <c r="D54" s="382" t="s">
        <v>444</v>
      </c>
      <c r="E54" s="547" t="s">
        <v>139</v>
      </c>
      <c r="F54" s="566" t="s">
        <v>139</v>
      </c>
      <c r="G54" s="566" t="s">
        <v>139</v>
      </c>
      <c r="H54" s="547" t="s">
        <v>139</v>
      </c>
      <c r="I54" s="653" t="s">
        <v>58</v>
      </c>
      <c r="J54" s="379" t="s">
        <v>386</v>
      </c>
      <c r="K54" s="850" t="s">
        <v>387</v>
      </c>
      <c r="L54" s="370" t="s">
        <v>444</v>
      </c>
      <c r="M54" s="759" t="s">
        <v>139</v>
      </c>
      <c r="N54" s="759" t="s">
        <v>139</v>
      </c>
      <c r="O54" s="759" t="s">
        <v>139</v>
      </c>
      <c r="P54" s="759" t="s">
        <v>139</v>
      </c>
      <c r="Q54" s="765" t="s">
        <v>58</v>
      </c>
      <c r="R54" s="370" t="s">
        <v>445</v>
      </c>
      <c r="S54" s="841" t="s">
        <v>446</v>
      </c>
      <c r="T54" s="844" t="s">
        <v>161</v>
      </c>
      <c r="U54" s="145" t="s">
        <v>40</v>
      </c>
      <c r="V54" s="111">
        <f>+'[8]Resultado 1'!K62</f>
        <v>6000</v>
      </c>
      <c r="W54" s="362">
        <f>(+SUM(V54:V61))*2</f>
        <v>129000</v>
      </c>
    </row>
    <row r="55" spans="1:23" ht="43.5" thickBot="1">
      <c r="A55" s="897"/>
      <c r="B55" s="785"/>
      <c r="C55" s="837"/>
      <c r="D55" s="383" t="s">
        <v>447</v>
      </c>
      <c r="E55" s="548"/>
      <c r="F55" s="567"/>
      <c r="G55" s="567"/>
      <c r="H55" s="548"/>
      <c r="I55" s="654"/>
      <c r="J55" s="374" t="s">
        <v>386</v>
      </c>
      <c r="K55" s="851"/>
      <c r="L55" s="359" t="s">
        <v>448</v>
      </c>
      <c r="M55" s="760"/>
      <c r="N55" s="760"/>
      <c r="O55" s="760"/>
      <c r="P55" s="760"/>
      <c r="Q55" s="766"/>
      <c r="R55" s="370" t="s">
        <v>445</v>
      </c>
      <c r="S55" s="842"/>
      <c r="T55" s="845"/>
      <c r="U55" s="146" t="s">
        <v>41</v>
      </c>
      <c r="V55" s="111">
        <f>+'[8]Resultado 1'!K63</f>
        <v>50000</v>
      </c>
      <c r="W55" s="364">
        <v>0</v>
      </c>
    </row>
    <row r="56" spans="1:23" ht="43.5" thickBot="1">
      <c r="A56" s="897"/>
      <c r="B56" s="785"/>
      <c r="C56" s="837"/>
      <c r="D56" s="383" t="s">
        <v>448</v>
      </c>
      <c r="E56" s="548"/>
      <c r="F56" s="567"/>
      <c r="G56" s="567"/>
      <c r="H56" s="548"/>
      <c r="I56" s="654"/>
      <c r="J56" s="374" t="s">
        <v>386</v>
      </c>
      <c r="K56" s="851"/>
      <c r="L56" s="359" t="s">
        <v>449</v>
      </c>
      <c r="M56" s="760"/>
      <c r="N56" s="760"/>
      <c r="O56" s="760"/>
      <c r="P56" s="760"/>
      <c r="Q56" s="766"/>
      <c r="R56" s="370" t="s">
        <v>445</v>
      </c>
      <c r="S56" s="842"/>
      <c r="T56" s="845"/>
      <c r="U56" s="146" t="s">
        <v>42</v>
      </c>
      <c r="V56" s="111">
        <f>+'[8]Resultado 1'!K64</f>
        <v>2000</v>
      </c>
      <c r="W56" s="364">
        <v>0</v>
      </c>
    </row>
    <row r="57" spans="1:23" ht="16.5" customHeight="1" thickBot="1">
      <c r="A57" s="897"/>
      <c r="B57" s="785"/>
      <c r="C57" s="837"/>
      <c r="D57" s="355" t="s">
        <v>449</v>
      </c>
      <c r="E57" s="548"/>
      <c r="F57" s="567"/>
      <c r="G57" s="567"/>
      <c r="H57" s="548"/>
      <c r="I57" s="654"/>
      <c r="J57" s="374" t="s">
        <v>386</v>
      </c>
      <c r="K57" s="851"/>
      <c r="L57" s="359"/>
      <c r="M57" s="760"/>
      <c r="N57" s="760"/>
      <c r="O57" s="760"/>
      <c r="P57" s="760"/>
      <c r="Q57" s="766"/>
      <c r="R57" s="359"/>
      <c r="S57" s="842"/>
      <c r="T57" s="845"/>
      <c r="U57" s="146" t="s">
        <v>43</v>
      </c>
      <c r="V57" s="111">
        <f>+'[8]Resultado 1'!K65</f>
        <v>1000</v>
      </c>
      <c r="W57" s="364">
        <v>0</v>
      </c>
    </row>
    <row r="58" spans="1:23" ht="16.5" customHeight="1" thickBot="1">
      <c r="A58" s="897"/>
      <c r="B58" s="785"/>
      <c r="C58" s="837"/>
      <c r="D58" s="363" t="s">
        <v>450</v>
      </c>
      <c r="E58" s="548"/>
      <c r="F58" s="567"/>
      <c r="G58" s="567"/>
      <c r="H58" s="548"/>
      <c r="I58" s="654"/>
      <c r="J58" s="374" t="s">
        <v>386</v>
      </c>
      <c r="K58" s="851"/>
      <c r="L58" s="359"/>
      <c r="M58" s="760"/>
      <c r="N58" s="760"/>
      <c r="O58" s="760"/>
      <c r="P58" s="760"/>
      <c r="Q58" s="766"/>
      <c r="R58" s="359"/>
      <c r="S58" s="842"/>
      <c r="T58" s="845"/>
      <c r="U58" s="146" t="s">
        <v>75</v>
      </c>
      <c r="V58" s="111">
        <f>+'[8]Resultado 1'!K66</f>
        <v>500</v>
      </c>
      <c r="W58" s="364">
        <v>0</v>
      </c>
    </row>
    <row r="59" spans="1:23" ht="16.5" customHeight="1" thickBot="1">
      <c r="A59" s="897"/>
      <c r="B59" s="785"/>
      <c r="C59" s="837"/>
      <c r="D59" s="363" t="s">
        <v>451</v>
      </c>
      <c r="E59" s="548"/>
      <c r="F59" s="567"/>
      <c r="G59" s="567"/>
      <c r="H59" s="548"/>
      <c r="I59" s="654"/>
      <c r="J59" s="374" t="s">
        <v>386</v>
      </c>
      <c r="K59" s="851"/>
      <c r="L59" s="359"/>
      <c r="M59" s="760"/>
      <c r="N59" s="760"/>
      <c r="O59" s="760"/>
      <c r="P59" s="760"/>
      <c r="Q59" s="766"/>
      <c r="R59" s="359"/>
      <c r="S59" s="842"/>
      <c r="T59" s="845"/>
      <c r="U59" s="146" t="s">
        <v>44</v>
      </c>
      <c r="V59" s="111">
        <f>+'[8]Resultado 1'!K67</f>
        <v>5000</v>
      </c>
      <c r="W59" s="364">
        <v>0</v>
      </c>
    </row>
    <row r="60" spans="1:23" ht="16.5" customHeight="1" thickBot="1">
      <c r="A60" s="897"/>
      <c r="B60" s="785"/>
      <c r="C60" s="837"/>
      <c r="D60" s="363"/>
      <c r="E60" s="548"/>
      <c r="F60" s="567"/>
      <c r="G60" s="567"/>
      <c r="H60" s="548"/>
      <c r="I60" s="654"/>
      <c r="J60" s="374"/>
      <c r="K60" s="851"/>
      <c r="L60" s="359"/>
      <c r="M60" s="760"/>
      <c r="N60" s="760"/>
      <c r="O60" s="760"/>
      <c r="P60" s="760"/>
      <c r="Q60" s="766"/>
      <c r="R60" s="359"/>
      <c r="S60" s="842"/>
      <c r="T60" s="845"/>
      <c r="U60" s="146" t="s">
        <v>76</v>
      </c>
      <c r="V60" s="111">
        <f>+'[8]Resultado 1'!K68</f>
        <v>0</v>
      </c>
      <c r="W60" s="364">
        <v>0</v>
      </c>
    </row>
    <row r="61" spans="1:23" ht="16.5" customHeight="1" thickBot="1">
      <c r="A61" s="897"/>
      <c r="B61" s="785"/>
      <c r="C61" s="838"/>
      <c r="D61" s="375"/>
      <c r="E61" s="774"/>
      <c r="F61" s="639"/>
      <c r="G61" s="639"/>
      <c r="H61" s="774"/>
      <c r="I61" s="655"/>
      <c r="J61" s="376"/>
      <c r="K61" s="865"/>
      <c r="L61" s="377"/>
      <c r="M61" s="761"/>
      <c r="N61" s="761"/>
      <c r="O61" s="761"/>
      <c r="P61" s="761"/>
      <c r="Q61" s="767"/>
      <c r="R61" s="377"/>
      <c r="S61" s="854"/>
      <c r="T61" s="846"/>
      <c r="U61" s="147" t="s">
        <v>77</v>
      </c>
      <c r="V61" s="111">
        <f>+'[8]Resultado 1'!K69</f>
        <v>0</v>
      </c>
      <c r="W61" s="367">
        <v>0</v>
      </c>
    </row>
    <row r="62" spans="1:23" ht="16.5" customHeight="1" thickBot="1">
      <c r="A62" s="897"/>
      <c r="B62" s="785"/>
      <c r="C62" s="836" t="s">
        <v>270</v>
      </c>
      <c r="D62" s="378"/>
      <c r="E62" s="547" t="s">
        <v>139</v>
      </c>
      <c r="F62" s="566" t="s">
        <v>139</v>
      </c>
      <c r="G62" s="566"/>
      <c r="H62" s="547"/>
      <c r="I62" s="653" t="s">
        <v>57</v>
      </c>
      <c r="J62" s="379"/>
      <c r="K62" s="850" t="s">
        <v>387</v>
      </c>
      <c r="L62" s="370"/>
      <c r="M62" s="759" t="s">
        <v>139</v>
      </c>
      <c r="N62" s="759" t="s">
        <v>139</v>
      </c>
      <c r="O62" s="759"/>
      <c r="P62" s="759"/>
      <c r="Q62" s="765" t="s">
        <v>57</v>
      </c>
      <c r="R62" s="370"/>
      <c r="S62" s="841" t="s">
        <v>452</v>
      </c>
      <c r="T62" s="844" t="s">
        <v>161</v>
      </c>
      <c r="U62" s="145" t="s">
        <v>40</v>
      </c>
      <c r="V62" s="111">
        <f>+'[8]Resultado 1'!K71</f>
        <v>4500</v>
      </c>
      <c r="W62" s="362">
        <f>(+SUM(V62:V69))*2</f>
        <v>45000</v>
      </c>
    </row>
    <row r="63" spans="1:23" ht="100.5" thickBot="1">
      <c r="A63" s="897"/>
      <c r="B63" s="785"/>
      <c r="C63" s="837"/>
      <c r="D63" s="383" t="s">
        <v>453</v>
      </c>
      <c r="E63" s="548"/>
      <c r="F63" s="567"/>
      <c r="G63" s="567"/>
      <c r="H63" s="548"/>
      <c r="I63" s="654"/>
      <c r="J63" s="374" t="s">
        <v>386</v>
      </c>
      <c r="K63" s="851"/>
      <c r="L63" s="359" t="s">
        <v>454</v>
      </c>
      <c r="M63" s="760"/>
      <c r="N63" s="760"/>
      <c r="O63" s="760"/>
      <c r="P63" s="760"/>
      <c r="Q63" s="766"/>
      <c r="R63" s="359" t="s">
        <v>392</v>
      </c>
      <c r="S63" s="842"/>
      <c r="T63" s="845"/>
      <c r="U63" s="146" t="s">
        <v>41</v>
      </c>
      <c r="V63" s="111">
        <f>+'[8]Resultado 1'!K72</f>
        <v>9000</v>
      </c>
      <c r="W63" s="364">
        <v>0</v>
      </c>
    </row>
    <row r="64" spans="1:23" ht="16.5" customHeight="1" thickBot="1">
      <c r="A64" s="897"/>
      <c r="B64" s="785"/>
      <c r="C64" s="837"/>
      <c r="D64" s="363"/>
      <c r="E64" s="548"/>
      <c r="F64" s="567"/>
      <c r="G64" s="567"/>
      <c r="H64" s="548"/>
      <c r="I64" s="654"/>
      <c r="J64" s="374"/>
      <c r="K64" s="851"/>
      <c r="L64" s="359"/>
      <c r="M64" s="760"/>
      <c r="N64" s="760"/>
      <c r="O64" s="760"/>
      <c r="P64" s="760"/>
      <c r="Q64" s="766"/>
      <c r="R64" s="359"/>
      <c r="S64" s="842"/>
      <c r="T64" s="845"/>
      <c r="U64" s="146" t="s">
        <v>42</v>
      </c>
      <c r="V64" s="111">
        <f>+'[8]Resultado 1'!K73</f>
        <v>0</v>
      </c>
      <c r="W64" s="364">
        <v>0</v>
      </c>
    </row>
    <row r="65" spans="1:23" ht="16.5" customHeight="1" thickBot="1">
      <c r="A65" s="897"/>
      <c r="B65" s="785"/>
      <c r="C65" s="837"/>
      <c r="D65" s="363"/>
      <c r="E65" s="548"/>
      <c r="F65" s="567"/>
      <c r="G65" s="567"/>
      <c r="H65" s="548"/>
      <c r="I65" s="654"/>
      <c r="J65" s="374"/>
      <c r="K65" s="851"/>
      <c r="L65" s="359"/>
      <c r="M65" s="760"/>
      <c r="N65" s="760"/>
      <c r="O65" s="760"/>
      <c r="P65" s="760"/>
      <c r="Q65" s="766"/>
      <c r="R65" s="359"/>
      <c r="S65" s="842"/>
      <c r="T65" s="845"/>
      <c r="U65" s="146" t="s">
        <v>43</v>
      </c>
      <c r="V65" s="111">
        <f>+'[8]Resultado 1'!K74</f>
        <v>1125</v>
      </c>
      <c r="W65" s="364">
        <v>0</v>
      </c>
    </row>
    <row r="66" spans="1:23" ht="16.5" customHeight="1" thickBot="1">
      <c r="A66" s="897"/>
      <c r="B66" s="785"/>
      <c r="C66" s="837"/>
      <c r="D66" s="363"/>
      <c r="E66" s="548"/>
      <c r="F66" s="567"/>
      <c r="G66" s="567"/>
      <c r="H66" s="548"/>
      <c r="I66" s="654"/>
      <c r="J66" s="374"/>
      <c r="K66" s="851"/>
      <c r="L66" s="359"/>
      <c r="M66" s="760"/>
      <c r="N66" s="760"/>
      <c r="O66" s="760"/>
      <c r="P66" s="760"/>
      <c r="Q66" s="766"/>
      <c r="R66" s="359"/>
      <c r="S66" s="842"/>
      <c r="T66" s="845"/>
      <c r="U66" s="146" t="s">
        <v>75</v>
      </c>
      <c r="V66" s="111">
        <f>+'[8]Resultado 1'!K75</f>
        <v>1125</v>
      </c>
      <c r="W66" s="364">
        <v>0</v>
      </c>
    </row>
    <row r="67" spans="1:23" ht="16.5" customHeight="1" thickBot="1">
      <c r="A67" s="897"/>
      <c r="B67" s="785"/>
      <c r="C67" s="837"/>
      <c r="D67" s="363"/>
      <c r="E67" s="548"/>
      <c r="F67" s="567"/>
      <c r="G67" s="567"/>
      <c r="H67" s="548"/>
      <c r="I67" s="654"/>
      <c r="J67" s="374"/>
      <c r="K67" s="851"/>
      <c r="L67" s="359"/>
      <c r="M67" s="760"/>
      <c r="N67" s="760"/>
      <c r="O67" s="760"/>
      <c r="P67" s="760"/>
      <c r="Q67" s="766"/>
      <c r="R67" s="359"/>
      <c r="S67" s="842"/>
      <c r="T67" s="845"/>
      <c r="U67" s="146" t="s">
        <v>44</v>
      </c>
      <c r="V67" s="111">
        <f>+'[8]Resultado 1'!K76</f>
        <v>2250</v>
      </c>
      <c r="W67" s="364">
        <v>0</v>
      </c>
    </row>
    <row r="68" spans="1:23" ht="16.5" customHeight="1" thickBot="1">
      <c r="A68" s="897"/>
      <c r="B68" s="785"/>
      <c r="C68" s="837"/>
      <c r="D68" s="363"/>
      <c r="E68" s="548"/>
      <c r="F68" s="567"/>
      <c r="G68" s="567"/>
      <c r="H68" s="548"/>
      <c r="I68" s="654"/>
      <c r="J68" s="374"/>
      <c r="K68" s="851"/>
      <c r="L68" s="359"/>
      <c r="M68" s="760"/>
      <c r="N68" s="760"/>
      <c r="O68" s="760"/>
      <c r="P68" s="760"/>
      <c r="Q68" s="766"/>
      <c r="R68" s="359"/>
      <c r="S68" s="842"/>
      <c r="T68" s="845"/>
      <c r="U68" s="146" t="s">
        <v>76</v>
      </c>
      <c r="V68" s="111">
        <f>+'[8]Resultado 1'!K77</f>
        <v>3375</v>
      </c>
      <c r="W68" s="364">
        <v>0</v>
      </c>
    </row>
    <row r="69" spans="1:23" ht="16.5" customHeight="1" thickBot="1">
      <c r="A69" s="897"/>
      <c r="B69" s="785"/>
      <c r="C69" s="838"/>
      <c r="D69" s="375"/>
      <c r="E69" s="774"/>
      <c r="F69" s="639"/>
      <c r="G69" s="639"/>
      <c r="H69" s="774"/>
      <c r="I69" s="655"/>
      <c r="J69" s="376"/>
      <c r="K69" s="865"/>
      <c r="L69" s="377"/>
      <c r="M69" s="761"/>
      <c r="N69" s="761"/>
      <c r="O69" s="761"/>
      <c r="P69" s="761"/>
      <c r="Q69" s="767"/>
      <c r="R69" s="377"/>
      <c r="S69" s="854"/>
      <c r="T69" s="846"/>
      <c r="U69" s="147" t="s">
        <v>77</v>
      </c>
      <c r="V69" s="111">
        <f>+'[8]Resultado 1'!K78</f>
        <v>1125</v>
      </c>
      <c r="W69" s="367">
        <v>0</v>
      </c>
    </row>
    <row r="70" spans="1:23" ht="12.75" customHeight="1" thickBot="1">
      <c r="A70" s="897"/>
      <c r="B70" s="785"/>
      <c r="C70" s="861" t="s">
        <v>271</v>
      </c>
      <c r="D70" s="378" t="s">
        <v>455</v>
      </c>
      <c r="E70" s="547"/>
      <c r="F70" s="566"/>
      <c r="G70" s="566" t="s">
        <v>139</v>
      </c>
      <c r="H70" s="547" t="s">
        <v>139</v>
      </c>
      <c r="I70" s="653" t="s">
        <v>58</v>
      </c>
      <c r="J70" s="379" t="s">
        <v>386</v>
      </c>
      <c r="K70" s="850" t="s">
        <v>387</v>
      </c>
      <c r="L70" s="370" t="s">
        <v>455</v>
      </c>
      <c r="M70" s="759"/>
      <c r="N70" s="759"/>
      <c r="O70" s="759" t="s">
        <v>139</v>
      </c>
      <c r="P70" s="759" t="s">
        <v>139</v>
      </c>
      <c r="Q70" s="765" t="s">
        <v>58</v>
      </c>
      <c r="R70" s="370" t="s">
        <v>392</v>
      </c>
      <c r="S70" s="841" t="s">
        <v>452</v>
      </c>
      <c r="T70" s="844" t="s">
        <v>161</v>
      </c>
      <c r="U70" s="145" t="s">
        <v>40</v>
      </c>
      <c r="V70" s="111">
        <f>+'[8]Resultado 1'!K80</f>
        <v>2500</v>
      </c>
      <c r="W70" s="362">
        <f>(+SUM(V70:V77))*2</f>
        <v>31000</v>
      </c>
    </row>
    <row r="71" spans="1:23" ht="43.5" thickBot="1">
      <c r="A71" s="897"/>
      <c r="B71" s="785"/>
      <c r="C71" s="862"/>
      <c r="D71" s="363" t="s">
        <v>456</v>
      </c>
      <c r="E71" s="548"/>
      <c r="F71" s="567"/>
      <c r="G71" s="567"/>
      <c r="H71" s="548"/>
      <c r="I71" s="654"/>
      <c r="J71" s="379" t="s">
        <v>386</v>
      </c>
      <c r="K71" s="851"/>
      <c r="L71" s="359" t="s">
        <v>456</v>
      </c>
      <c r="M71" s="760"/>
      <c r="N71" s="760"/>
      <c r="O71" s="760"/>
      <c r="P71" s="760"/>
      <c r="Q71" s="766"/>
      <c r="R71" s="370" t="s">
        <v>392</v>
      </c>
      <c r="S71" s="842"/>
      <c r="T71" s="845"/>
      <c r="U71" s="146" t="s">
        <v>41</v>
      </c>
      <c r="V71" s="111">
        <f>+'[8]Resultado 1'!K81</f>
        <v>0</v>
      </c>
      <c r="W71" s="364">
        <v>0</v>
      </c>
    </row>
    <row r="72" spans="1:23" ht="57.75" thickBot="1">
      <c r="A72" s="897"/>
      <c r="B72" s="785"/>
      <c r="C72" s="862"/>
      <c r="D72" s="363" t="s">
        <v>457</v>
      </c>
      <c r="E72" s="548"/>
      <c r="F72" s="567"/>
      <c r="G72" s="567"/>
      <c r="H72" s="548"/>
      <c r="I72" s="654"/>
      <c r="J72" s="379" t="s">
        <v>386</v>
      </c>
      <c r="K72" s="851"/>
      <c r="L72" s="359" t="s">
        <v>458</v>
      </c>
      <c r="M72" s="760"/>
      <c r="N72" s="760"/>
      <c r="O72" s="760"/>
      <c r="P72" s="760"/>
      <c r="Q72" s="766"/>
      <c r="R72" s="370" t="s">
        <v>392</v>
      </c>
      <c r="S72" s="842"/>
      <c r="T72" s="845"/>
      <c r="U72" s="146" t="s">
        <v>42</v>
      </c>
      <c r="V72" s="111">
        <f>+'[8]Resultado 1'!K82</f>
        <v>2000</v>
      </c>
      <c r="W72" s="364">
        <v>0</v>
      </c>
    </row>
    <row r="73" spans="1:23" ht="16.5" customHeight="1" thickBot="1">
      <c r="A73" s="897"/>
      <c r="B73" s="785"/>
      <c r="C73" s="862"/>
      <c r="D73" s="363"/>
      <c r="E73" s="548"/>
      <c r="F73" s="567"/>
      <c r="G73" s="567"/>
      <c r="H73" s="548"/>
      <c r="I73" s="654"/>
      <c r="J73" s="374"/>
      <c r="K73" s="851"/>
      <c r="L73" s="359"/>
      <c r="M73" s="760"/>
      <c r="N73" s="760"/>
      <c r="O73" s="760"/>
      <c r="P73" s="760"/>
      <c r="Q73" s="766"/>
      <c r="R73" s="359"/>
      <c r="S73" s="842"/>
      <c r="T73" s="845"/>
      <c r="U73" s="146" t="s">
        <v>43</v>
      </c>
      <c r="V73" s="111">
        <f>+'[8]Resultado 1'!K83</f>
        <v>1000</v>
      </c>
      <c r="W73" s="364">
        <v>0</v>
      </c>
    </row>
    <row r="74" spans="1:23" ht="16.5" customHeight="1" thickBot="1">
      <c r="A74" s="897"/>
      <c r="B74" s="785"/>
      <c r="C74" s="862"/>
      <c r="D74" s="363"/>
      <c r="E74" s="548"/>
      <c r="F74" s="567"/>
      <c r="G74" s="567"/>
      <c r="H74" s="548"/>
      <c r="I74" s="654"/>
      <c r="J74" s="374"/>
      <c r="K74" s="851"/>
      <c r="L74" s="359"/>
      <c r="M74" s="760"/>
      <c r="N74" s="760"/>
      <c r="O74" s="760"/>
      <c r="P74" s="760"/>
      <c r="Q74" s="766"/>
      <c r="R74" s="359"/>
      <c r="S74" s="842"/>
      <c r="T74" s="845"/>
      <c r="U74" s="146" t="s">
        <v>75</v>
      </c>
      <c r="V74" s="111">
        <f>+'[8]Resultado 1'!K84</f>
        <v>0</v>
      </c>
      <c r="W74" s="364">
        <v>0</v>
      </c>
    </row>
    <row r="75" spans="1:23" ht="16.5" customHeight="1" thickBot="1">
      <c r="A75" s="897"/>
      <c r="B75" s="785"/>
      <c r="C75" s="862"/>
      <c r="D75" s="363"/>
      <c r="E75" s="548"/>
      <c r="F75" s="567"/>
      <c r="G75" s="567"/>
      <c r="H75" s="548"/>
      <c r="I75" s="654"/>
      <c r="J75" s="374"/>
      <c r="K75" s="851"/>
      <c r="L75" s="359"/>
      <c r="M75" s="760"/>
      <c r="N75" s="760"/>
      <c r="O75" s="760"/>
      <c r="P75" s="760"/>
      <c r="Q75" s="766"/>
      <c r="R75" s="359"/>
      <c r="S75" s="842"/>
      <c r="T75" s="845"/>
      <c r="U75" s="146" t="s">
        <v>44</v>
      </c>
      <c r="V75" s="111">
        <f>+'[8]Resultado 1'!K85</f>
        <v>10000</v>
      </c>
      <c r="W75" s="364">
        <v>0</v>
      </c>
    </row>
    <row r="76" spans="1:23" ht="16.5" customHeight="1" thickBot="1">
      <c r="A76" s="897"/>
      <c r="B76" s="785"/>
      <c r="C76" s="862"/>
      <c r="D76" s="363"/>
      <c r="E76" s="548"/>
      <c r="F76" s="567"/>
      <c r="G76" s="567"/>
      <c r="H76" s="548"/>
      <c r="I76" s="654"/>
      <c r="J76" s="374"/>
      <c r="K76" s="851"/>
      <c r="L76" s="359"/>
      <c r="M76" s="760"/>
      <c r="N76" s="760"/>
      <c r="O76" s="760"/>
      <c r="P76" s="760"/>
      <c r="Q76" s="766"/>
      <c r="R76" s="359"/>
      <c r="S76" s="842"/>
      <c r="T76" s="845"/>
      <c r="U76" s="146" t="s">
        <v>76</v>
      </c>
      <c r="V76" s="111">
        <f>+'[8]Resultado 1'!K86</f>
        <v>0</v>
      </c>
      <c r="W76" s="364">
        <v>0</v>
      </c>
    </row>
    <row r="77" spans="1:23" ht="16.5" customHeight="1" thickBot="1">
      <c r="A77" s="897"/>
      <c r="B77" s="786"/>
      <c r="C77" s="863"/>
      <c r="D77" s="375"/>
      <c r="E77" s="774"/>
      <c r="F77" s="639"/>
      <c r="G77" s="639"/>
      <c r="H77" s="774"/>
      <c r="I77" s="655"/>
      <c r="J77" s="376"/>
      <c r="K77" s="865"/>
      <c r="L77" s="377"/>
      <c r="M77" s="761"/>
      <c r="N77" s="761"/>
      <c r="O77" s="761"/>
      <c r="P77" s="761"/>
      <c r="Q77" s="767"/>
      <c r="R77" s="377"/>
      <c r="S77" s="854"/>
      <c r="T77" s="846"/>
      <c r="U77" s="147" t="s">
        <v>77</v>
      </c>
      <c r="V77" s="111">
        <f>+'[8]Resultado 1'!K87</f>
        <v>0</v>
      </c>
      <c r="W77" s="367">
        <v>0</v>
      </c>
    </row>
    <row r="78" spans="1:23" ht="43.5" customHeight="1" thickBot="1">
      <c r="A78" s="897"/>
      <c r="B78" s="784" t="s">
        <v>459</v>
      </c>
      <c r="C78" s="887" t="s">
        <v>273</v>
      </c>
      <c r="D78" s="385" t="s">
        <v>460</v>
      </c>
      <c r="E78" s="547"/>
      <c r="F78" s="566" t="s">
        <v>139</v>
      </c>
      <c r="G78" s="566" t="s">
        <v>139</v>
      </c>
      <c r="H78" s="547" t="s">
        <v>139</v>
      </c>
      <c r="I78" s="653" t="s">
        <v>57</v>
      </c>
      <c r="J78" s="379" t="s">
        <v>461</v>
      </c>
      <c r="K78" s="850" t="s">
        <v>387</v>
      </c>
      <c r="L78" s="386" t="s">
        <v>462</v>
      </c>
      <c r="M78" s="759"/>
      <c r="N78" s="759" t="s">
        <v>139</v>
      </c>
      <c r="O78" s="759" t="s">
        <v>139</v>
      </c>
      <c r="P78" s="759" t="s">
        <v>139</v>
      </c>
      <c r="Q78" s="765" t="s">
        <v>57</v>
      </c>
      <c r="R78" s="370" t="s">
        <v>392</v>
      </c>
      <c r="S78" s="841" t="s">
        <v>463</v>
      </c>
      <c r="T78" s="844" t="s">
        <v>161</v>
      </c>
      <c r="U78" s="145" t="s">
        <v>40</v>
      </c>
      <c r="V78" s="111">
        <f>SUM('[8]Resultado 1'!K91)</f>
        <v>1000</v>
      </c>
      <c r="W78" s="362">
        <f>(+SUM(V78:V85))*2</f>
        <v>12500</v>
      </c>
    </row>
    <row r="79" spans="1:23" ht="57.75" thickBot="1">
      <c r="A79" s="897"/>
      <c r="B79" s="785"/>
      <c r="C79" s="888"/>
      <c r="D79" s="385" t="s">
        <v>464</v>
      </c>
      <c r="E79" s="548"/>
      <c r="F79" s="567"/>
      <c r="G79" s="567"/>
      <c r="H79" s="548"/>
      <c r="I79" s="654"/>
      <c r="J79" s="387" t="str">
        <f>+J78</f>
        <v>Secretaria de Infraestructura del GRAAN</v>
      </c>
      <c r="K79" s="851"/>
      <c r="L79" s="388"/>
      <c r="M79" s="760"/>
      <c r="N79" s="760"/>
      <c r="O79" s="760"/>
      <c r="P79" s="760"/>
      <c r="Q79" s="766"/>
      <c r="R79" s="388"/>
      <c r="S79" s="842"/>
      <c r="T79" s="845"/>
      <c r="U79" s="146" t="s">
        <v>41</v>
      </c>
      <c r="V79" s="111">
        <f>SUM('[8]Resultado 1'!K92)</f>
        <v>3000</v>
      </c>
      <c r="W79" s="364">
        <v>0</v>
      </c>
    </row>
    <row r="80" spans="1:23" ht="43.5" thickBot="1">
      <c r="A80" s="897"/>
      <c r="B80" s="785"/>
      <c r="C80" s="888"/>
      <c r="D80" s="385"/>
      <c r="E80" s="548"/>
      <c r="F80" s="567"/>
      <c r="G80" s="567"/>
      <c r="H80" s="548"/>
      <c r="I80" s="654"/>
      <c r="J80" s="379"/>
      <c r="K80" s="851"/>
      <c r="L80" s="388" t="s">
        <v>465</v>
      </c>
      <c r="M80" s="760"/>
      <c r="N80" s="760"/>
      <c r="O80" s="760"/>
      <c r="P80" s="760"/>
      <c r="Q80" s="766"/>
      <c r="R80" s="370" t="s">
        <v>392</v>
      </c>
      <c r="S80" s="842"/>
      <c r="T80" s="845"/>
      <c r="U80" s="146" t="s">
        <v>42</v>
      </c>
      <c r="V80" s="111">
        <f>SUM('[8]Resultado 1'!K93)</f>
        <v>1000</v>
      </c>
      <c r="W80" s="364">
        <v>0</v>
      </c>
    </row>
    <row r="81" spans="1:23" ht="16.5" customHeight="1" thickBot="1">
      <c r="A81" s="897"/>
      <c r="B81" s="785"/>
      <c r="C81" s="888"/>
      <c r="D81" s="389"/>
      <c r="E81" s="548"/>
      <c r="F81" s="567"/>
      <c r="G81" s="567"/>
      <c r="H81" s="548"/>
      <c r="I81" s="654"/>
      <c r="J81" s="387"/>
      <c r="K81" s="851"/>
      <c r="L81" s="388"/>
      <c r="M81" s="760"/>
      <c r="N81" s="760"/>
      <c r="O81" s="760"/>
      <c r="P81" s="760"/>
      <c r="Q81" s="766"/>
      <c r="R81" s="388"/>
      <c r="S81" s="842"/>
      <c r="T81" s="845"/>
      <c r="U81" s="146" t="s">
        <v>43</v>
      </c>
      <c r="V81" s="111">
        <f>SUM('[8]Resultado 1'!K94)</f>
        <v>0</v>
      </c>
      <c r="W81" s="364">
        <v>0</v>
      </c>
    </row>
    <row r="82" spans="1:23" ht="16.5" customHeight="1" thickBot="1">
      <c r="A82" s="897"/>
      <c r="B82" s="785"/>
      <c r="C82" s="888"/>
      <c r="D82" s="389"/>
      <c r="E82" s="548"/>
      <c r="F82" s="567"/>
      <c r="G82" s="567"/>
      <c r="H82" s="548"/>
      <c r="I82" s="654"/>
      <c r="J82" s="387"/>
      <c r="K82" s="851"/>
      <c r="L82" s="388"/>
      <c r="M82" s="760"/>
      <c r="N82" s="760"/>
      <c r="O82" s="760"/>
      <c r="P82" s="760"/>
      <c r="Q82" s="766"/>
      <c r="R82" s="388"/>
      <c r="S82" s="842"/>
      <c r="T82" s="845"/>
      <c r="U82" s="146" t="s">
        <v>75</v>
      </c>
      <c r="V82" s="111">
        <f>SUM('[8]Resultado 1'!K95)</f>
        <v>0</v>
      </c>
      <c r="W82" s="364">
        <v>0</v>
      </c>
    </row>
    <row r="83" spans="1:23" ht="16.5" customHeight="1" thickBot="1">
      <c r="A83" s="897"/>
      <c r="B83" s="785"/>
      <c r="C83" s="888"/>
      <c r="D83" s="389"/>
      <c r="E83" s="548"/>
      <c r="F83" s="567"/>
      <c r="G83" s="567"/>
      <c r="H83" s="548"/>
      <c r="I83" s="654"/>
      <c r="J83" s="387"/>
      <c r="K83" s="851"/>
      <c r="L83" s="388"/>
      <c r="M83" s="760"/>
      <c r="N83" s="760"/>
      <c r="O83" s="760"/>
      <c r="P83" s="760"/>
      <c r="Q83" s="766"/>
      <c r="R83" s="388"/>
      <c r="S83" s="842"/>
      <c r="T83" s="845"/>
      <c r="U83" s="146" t="s">
        <v>44</v>
      </c>
      <c r="V83" s="111">
        <f>SUM('[8]Resultado 1'!K96)</f>
        <v>1250</v>
      </c>
      <c r="W83" s="364">
        <v>0</v>
      </c>
    </row>
    <row r="84" spans="1:23" ht="16.5" customHeight="1" thickBot="1">
      <c r="A84" s="897"/>
      <c r="B84" s="785"/>
      <c r="C84" s="888"/>
      <c r="D84" s="389"/>
      <c r="E84" s="548"/>
      <c r="F84" s="567"/>
      <c r="G84" s="567"/>
      <c r="H84" s="548"/>
      <c r="I84" s="654"/>
      <c r="J84" s="387"/>
      <c r="K84" s="851"/>
      <c r="L84" s="388"/>
      <c r="M84" s="760"/>
      <c r="N84" s="760"/>
      <c r="O84" s="760"/>
      <c r="P84" s="760"/>
      <c r="Q84" s="766"/>
      <c r="R84" s="388"/>
      <c r="S84" s="842"/>
      <c r="T84" s="845"/>
      <c r="U84" s="146" t="s">
        <v>76</v>
      </c>
      <c r="V84" s="111">
        <f>SUM('[8]Resultado 1'!K97)</f>
        <v>0</v>
      </c>
      <c r="W84" s="364">
        <v>0</v>
      </c>
    </row>
    <row r="85" spans="1:23" ht="16.5" customHeight="1" thickBot="1">
      <c r="A85" s="897"/>
      <c r="B85" s="785"/>
      <c r="C85" s="889"/>
      <c r="D85" s="389"/>
      <c r="E85" s="774"/>
      <c r="F85" s="639"/>
      <c r="G85" s="639"/>
      <c r="H85" s="774"/>
      <c r="I85" s="655"/>
      <c r="J85" s="387"/>
      <c r="K85" s="865"/>
      <c r="L85" s="388"/>
      <c r="M85" s="761"/>
      <c r="N85" s="761"/>
      <c r="O85" s="761"/>
      <c r="P85" s="761"/>
      <c r="Q85" s="767"/>
      <c r="R85" s="388"/>
      <c r="S85" s="854"/>
      <c r="T85" s="846"/>
      <c r="U85" s="265" t="s">
        <v>77</v>
      </c>
      <c r="V85" s="111">
        <f>SUM('[8]Resultado 1'!K98)</f>
        <v>0</v>
      </c>
      <c r="W85" s="367">
        <v>0</v>
      </c>
    </row>
    <row r="86" spans="1:23" ht="16.5" customHeight="1" thickBot="1">
      <c r="A86" s="897"/>
      <c r="B86" s="785"/>
      <c r="C86" s="855" t="s">
        <v>274</v>
      </c>
      <c r="D86" s="385"/>
      <c r="E86" s="858"/>
      <c r="F86" s="858" t="s">
        <v>139</v>
      </c>
      <c r="G86" s="858" t="s">
        <v>139</v>
      </c>
      <c r="H86" s="858" t="s">
        <v>139</v>
      </c>
      <c r="I86" s="653" t="s">
        <v>56</v>
      </c>
      <c r="J86" s="390"/>
      <c r="K86" s="850" t="s">
        <v>466</v>
      </c>
      <c r="L86" s="386"/>
      <c r="M86" s="759"/>
      <c r="N86" s="759" t="s">
        <v>139</v>
      </c>
      <c r="O86" s="759" t="s">
        <v>139</v>
      </c>
      <c r="P86" s="759" t="s">
        <v>139</v>
      </c>
      <c r="Q86" s="765" t="s">
        <v>56</v>
      </c>
      <c r="R86" s="386"/>
      <c r="S86" s="841" t="s">
        <v>467</v>
      </c>
      <c r="T86" s="844" t="s">
        <v>161</v>
      </c>
      <c r="U86" s="145" t="s">
        <v>40</v>
      </c>
      <c r="V86" s="111">
        <f>SUM('[8]Resultado 1'!K100)</f>
        <v>2000</v>
      </c>
      <c r="W86" s="362">
        <f>(+SUM(V86:V94))*2</f>
        <v>32500</v>
      </c>
    </row>
    <row r="87" spans="1:23" ht="29.25" thickBot="1">
      <c r="A87" s="897"/>
      <c r="B87" s="785"/>
      <c r="C87" s="856"/>
      <c r="D87" s="389" t="s">
        <v>468</v>
      </c>
      <c r="E87" s="859"/>
      <c r="F87" s="859"/>
      <c r="G87" s="859"/>
      <c r="H87" s="859"/>
      <c r="I87" s="654"/>
      <c r="J87" s="391" t="s">
        <v>469</v>
      </c>
      <c r="K87" s="851"/>
      <c r="L87" s="388" t="s">
        <v>468</v>
      </c>
      <c r="M87" s="760"/>
      <c r="N87" s="760"/>
      <c r="O87" s="760"/>
      <c r="P87" s="760"/>
      <c r="Q87" s="766"/>
      <c r="R87" s="388" t="s">
        <v>470</v>
      </c>
      <c r="S87" s="842"/>
      <c r="T87" s="845"/>
      <c r="U87" s="146" t="s">
        <v>41</v>
      </c>
      <c r="V87" s="111">
        <f>SUM('[8]Resultado 1'!K101)</f>
        <v>1000</v>
      </c>
      <c r="W87" s="364">
        <v>0</v>
      </c>
    </row>
    <row r="88" spans="1:23" ht="15.75" customHeight="1" thickBot="1">
      <c r="A88" s="897"/>
      <c r="B88" s="785"/>
      <c r="C88" s="856"/>
      <c r="D88" s="389" t="s">
        <v>471</v>
      </c>
      <c r="E88" s="859"/>
      <c r="F88" s="859"/>
      <c r="G88" s="859"/>
      <c r="H88" s="859"/>
      <c r="I88" s="654"/>
      <c r="J88" s="391" t="s">
        <v>472</v>
      </c>
      <c r="K88" s="851"/>
      <c r="L88" s="388" t="s">
        <v>471</v>
      </c>
      <c r="M88" s="760"/>
      <c r="N88" s="760"/>
      <c r="O88" s="760"/>
      <c r="P88" s="760"/>
      <c r="Q88" s="766"/>
      <c r="R88" s="388" t="s">
        <v>473</v>
      </c>
      <c r="S88" s="842"/>
      <c r="T88" s="845"/>
      <c r="U88" s="146" t="s">
        <v>42</v>
      </c>
      <c r="V88" s="111">
        <f>SUM('[8]Resultado 1'!K102)</f>
        <v>1000</v>
      </c>
      <c r="W88" s="364">
        <v>0</v>
      </c>
    </row>
    <row r="89" spans="1:23" ht="72" thickBot="1">
      <c r="A89" s="897"/>
      <c r="B89" s="785"/>
      <c r="C89" s="856"/>
      <c r="D89" s="389" t="s">
        <v>474</v>
      </c>
      <c r="E89" s="859"/>
      <c r="F89" s="859"/>
      <c r="G89" s="859"/>
      <c r="H89" s="859"/>
      <c r="I89" s="654"/>
      <c r="J89" s="391" t="s">
        <v>475</v>
      </c>
      <c r="K89" s="851"/>
      <c r="L89" s="388" t="s">
        <v>476</v>
      </c>
      <c r="M89" s="760"/>
      <c r="N89" s="760"/>
      <c r="O89" s="760"/>
      <c r="P89" s="760"/>
      <c r="Q89" s="766"/>
      <c r="R89" s="388" t="s">
        <v>470</v>
      </c>
      <c r="S89" s="842"/>
      <c r="T89" s="845"/>
      <c r="U89" s="146" t="s">
        <v>43</v>
      </c>
      <c r="V89" s="111">
        <f>SUM('[8]Resultado 1'!K103)</f>
        <v>0</v>
      </c>
      <c r="W89" s="364">
        <v>0</v>
      </c>
    </row>
    <row r="90" spans="1:23" ht="16.5" customHeight="1" thickBot="1">
      <c r="A90" s="897"/>
      <c r="B90" s="785"/>
      <c r="C90" s="856"/>
      <c r="D90" s="389" t="s">
        <v>477</v>
      </c>
      <c r="E90" s="859"/>
      <c r="F90" s="859"/>
      <c r="G90" s="859"/>
      <c r="H90" s="859"/>
      <c r="I90" s="654"/>
      <c r="J90" s="391" t="s">
        <v>478</v>
      </c>
      <c r="K90" s="851"/>
      <c r="L90" s="388" t="s">
        <v>477</v>
      </c>
      <c r="M90" s="760"/>
      <c r="N90" s="760"/>
      <c r="O90" s="760"/>
      <c r="P90" s="760"/>
      <c r="Q90" s="766"/>
      <c r="R90" s="388" t="s">
        <v>479</v>
      </c>
      <c r="S90" s="842"/>
      <c r="T90" s="845"/>
      <c r="U90" s="146" t="s">
        <v>75</v>
      </c>
      <c r="V90" s="111">
        <f>SUM('[8]Resultado 1'!K104)</f>
        <v>250</v>
      </c>
      <c r="W90" s="364">
        <v>0</v>
      </c>
    </row>
    <row r="91" spans="1:23" ht="32.25" customHeight="1" thickBot="1">
      <c r="A91" s="897"/>
      <c r="B91" s="785"/>
      <c r="C91" s="856"/>
      <c r="D91" s="389" t="s">
        <v>480</v>
      </c>
      <c r="E91" s="859"/>
      <c r="F91" s="859"/>
      <c r="G91" s="859"/>
      <c r="H91" s="859"/>
      <c r="I91" s="654"/>
      <c r="J91" s="391" t="s">
        <v>478</v>
      </c>
      <c r="K91" s="851"/>
      <c r="L91" s="388" t="s">
        <v>480</v>
      </c>
      <c r="M91" s="760"/>
      <c r="N91" s="760"/>
      <c r="O91" s="760"/>
      <c r="P91" s="760"/>
      <c r="Q91" s="766"/>
      <c r="R91" s="388" t="s">
        <v>481</v>
      </c>
      <c r="S91" s="842"/>
      <c r="T91" s="845"/>
      <c r="U91" s="146" t="s">
        <v>44</v>
      </c>
      <c r="V91" s="111">
        <f>SUM('[8]Resultado 1'!K105)</f>
        <v>2000</v>
      </c>
      <c r="W91" s="364">
        <v>0</v>
      </c>
    </row>
    <row r="92" spans="1:23" ht="32.25" customHeight="1" thickBot="1">
      <c r="A92" s="897"/>
      <c r="B92" s="785"/>
      <c r="C92" s="856"/>
      <c r="D92" s="389" t="s">
        <v>482</v>
      </c>
      <c r="E92" s="859"/>
      <c r="F92" s="859"/>
      <c r="G92" s="859"/>
      <c r="H92" s="859"/>
      <c r="I92" s="654"/>
      <c r="J92" s="391" t="s">
        <v>472</v>
      </c>
      <c r="K92" s="851"/>
      <c r="L92" s="388" t="s">
        <v>482</v>
      </c>
      <c r="M92" s="760"/>
      <c r="N92" s="760"/>
      <c r="O92" s="760"/>
      <c r="P92" s="760"/>
      <c r="Q92" s="766"/>
      <c r="R92" s="388" t="s">
        <v>473</v>
      </c>
      <c r="S92" s="842"/>
      <c r="T92" s="845"/>
      <c r="U92" s="146" t="s">
        <v>76</v>
      </c>
      <c r="V92" s="111">
        <f>SUM('[8]Resultado 1'!K106)</f>
        <v>10000</v>
      </c>
      <c r="W92" s="364">
        <v>0</v>
      </c>
    </row>
    <row r="93" spans="1:23" ht="32.25" customHeight="1" thickBot="1">
      <c r="A93" s="897"/>
      <c r="B93" s="785"/>
      <c r="C93" s="856"/>
      <c r="D93" s="389"/>
      <c r="E93" s="859"/>
      <c r="F93" s="859"/>
      <c r="G93" s="859"/>
      <c r="H93" s="859"/>
      <c r="I93" s="654"/>
      <c r="J93" s="391"/>
      <c r="K93" s="851"/>
      <c r="L93" s="388" t="s">
        <v>483</v>
      </c>
      <c r="M93" s="760"/>
      <c r="N93" s="760"/>
      <c r="O93" s="760"/>
      <c r="P93" s="760"/>
      <c r="Q93" s="766"/>
      <c r="R93" s="388" t="s">
        <v>484</v>
      </c>
      <c r="S93" s="842"/>
      <c r="T93" s="845"/>
      <c r="U93" s="265"/>
      <c r="V93" s="111"/>
      <c r="W93" s="364">
        <v>0</v>
      </c>
    </row>
    <row r="94" spans="1:23" ht="48.75" customHeight="1" thickBot="1">
      <c r="A94" s="897"/>
      <c r="B94" s="785"/>
      <c r="C94" s="857"/>
      <c r="D94" s="389" t="s">
        <v>485</v>
      </c>
      <c r="E94" s="864"/>
      <c r="F94" s="864"/>
      <c r="G94" s="864"/>
      <c r="H94" s="864"/>
      <c r="I94" s="655"/>
      <c r="J94" s="391" t="s">
        <v>472</v>
      </c>
      <c r="K94" s="865"/>
      <c r="L94" s="388" t="s">
        <v>485</v>
      </c>
      <c r="M94" s="761"/>
      <c r="N94" s="761"/>
      <c r="O94" s="761"/>
      <c r="P94" s="761"/>
      <c r="Q94" s="767"/>
      <c r="R94" s="388" t="s">
        <v>470</v>
      </c>
      <c r="S94" s="854"/>
      <c r="T94" s="846"/>
      <c r="U94" s="265" t="s">
        <v>77</v>
      </c>
      <c r="V94" s="111">
        <f>SUM('[8]Resultado 1'!K107)</f>
        <v>0</v>
      </c>
      <c r="W94" s="367">
        <v>0</v>
      </c>
    </row>
    <row r="95" spans="1:23" ht="43.5" customHeight="1" thickBot="1">
      <c r="A95" s="897"/>
      <c r="B95" s="785"/>
      <c r="C95" s="884" t="s">
        <v>275</v>
      </c>
      <c r="D95" s="393" t="s">
        <v>486</v>
      </c>
      <c r="E95" s="858"/>
      <c r="F95" s="858"/>
      <c r="G95" s="858"/>
      <c r="H95" s="858" t="s">
        <v>139</v>
      </c>
      <c r="I95" s="653" t="s">
        <v>58</v>
      </c>
      <c r="J95" s="390" t="s">
        <v>386</v>
      </c>
      <c r="K95" s="850" t="s">
        <v>487</v>
      </c>
      <c r="L95" s="386" t="s">
        <v>486</v>
      </c>
      <c r="M95" s="759"/>
      <c r="N95" s="759"/>
      <c r="O95" s="759"/>
      <c r="P95" s="759" t="s">
        <v>139</v>
      </c>
      <c r="Q95" s="765" t="s">
        <v>58</v>
      </c>
      <c r="R95" s="386" t="s">
        <v>488</v>
      </c>
      <c r="S95" s="841" t="s">
        <v>467</v>
      </c>
      <c r="T95" s="844" t="s">
        <v>161</v>
      </c>
      <c r="U95" s="145" t="s">
        <v>40</v>
      </c>
      <c r="V95" s="111">
        <f>SUM('[8]Resultado 1'!K109)</f>
        <v>1500</v>
      </c>
      <c r="W95" s="362">
        <f>(+SUM(V95:V102))*2</f>
        <v>26700</v>
      </c>
    </row>
    <row r="96" spans="1:23" ht="29.25" thickBot="1">
      <c r="A96" s="897"/>
      <c r="B96" s="785"/>
      <c r="C96" s="885"/>
      <c r="D96" s="394" t="s">
        <v>489</v>
      </c>
      <c r="E96" s="859"/>
      <c r="F96" s="859"/>
      <c r="G96" s="859"/>
      <c r="H96" s="859"/>
      <c r="I96" s="654"/>
      <c r="J96" s="390" t="s">
        <v>386</v>
      </c>
      <c r="K96" s="851"/>
      <c r="L96" s="388" t="s">
        <v>489</v>
      </c>
      <c r="M96" s="760"/>
      <c r="N96" s="760"/>
      <c r="O96" s="760"/>
      <c r="P96" s="760"/>
      <c r="Q96" s="766"/>
      <c r="R96" s="386" t="s">
        <v>488</v>
      </c>
      <c r="S96" s="842"/>
      <c r="T96" s="845"/>
      <c r="U96" s="146" t="s">
        <v>41</v>
      </c>
      <c r="V96" s="111">
        <f>SUM('[8]Resultado 1'!K110)</f>
        <v>9100</v>
      </c>
      <c r="W96" s="364">
        <v>0</v>
      </c>
    </row>
    <row r="97" spans="1:23" ht="15.75" customHeight="1" thickBot="1">
      <c r="A97" s="897"/>
      <c r="B97" s="785"/>
      <c r="C97" s="885"/>
      <c r="D97" s="394" t="s">
        <v>490</v>
      </c>
      <c r="E97" s="859"/>
      <c r="F97" s="859"/>
      <c r="G97" s="859"/>
      <c r="H97" s="859"/>
      <c r="I97" s="654"/>
      <c r="J97" s="390" t="s">
        <v>386</v>
      </c>
      <c r="K97" s="851"/>
      <c r="L97" s="388" t="s">
        <v>490</v>
      </c>
      <c r="M97" s="760"/>
      <c r="N97" s="760"/>
      <c r="O97" s="760"/>
      <c r="P97" s="760"/>
      <c r="Q97" s="766"/>
      <c r="R97" s="386" t="s">
        <v>488</v>
      </c>
      <c r="S97" s="842"/>
      <c r="T97" s="845"/>
      <c r="U97" s="146" t="s">
        <v>42</v>
      </c>
      <c r="V97" s="111">
        <f>SUM('[8]Resultado 1'!K111)</f>
        <v>0</v>
      </c>
      <c r="W97" s="364">
        <v>0</v>
      </c>
    </row>
    <row r="98" spans="1:23" ht="15.75" customHeight="1" thickBot="1">
      <c r="A98" s="897"/>
      <c r="B98" s="785"/>
      <c r="C98" s="885"/>
      <c r="D98" s="394" t="s">
        <v>491</v>
      </c>
      <c r="E98" s="859"/>
      <c r="F98" s="859"/>
      <c r="G98" s="859"/>
      <c r="H98" s="859"/>
      <c r="I98" s="654"/>
      <c r="J98" s="390"/>
      <c r="K98" s="851"/>
      <c r="L98" s="388" t="s">
        <v>491</v>
      </c>
      <c r="M98" s="760"/>
      <c r="N98" s="760"/>
      <c r="O98" s="760"/>
      <c r="P98" s="760"/>
      <c r="Q98" s="766"/>
      <c r="R98" s="386" t="s">
        <v>488</v>
      </c>
      <c r="S98" s="842"/>
      <c r="T98" s="845"/>
      <c r="U98" s="146" t="s">
        <v>43</v>
      </c>
      <c r="V98" s="111">
        <f>SUM('[8]Resultado 1'!K112)</f>
        <v>250</v>
      </c>
      <c r="W98" s="364">
        <v>0</v>
      </c>
    </row>
    <row r="99" spans="1:23" ht="16.5" customHeight="1" thickBot="1">
      <c r="A99" s="897"/>
      <c r="B99" s="785"/>
      <c r="C99" s="885"/>
      <c r="D99" s="394"/>
      <c r="E99" s="859"/>
      <c r="F99" s="859"/>
      <c r="G99" s="859"/>
      <c r="H99" s="859"/>
      <c r="I99" s="654"/>
      <c r="J99" s="387"/>
      <c r="K99" s="851"/>
      <c r="L99" s="388"/>
      <c r="M99" s="760"/>
      <c r="N99" s="760"/>
      <c r="O99" s="760"/>
      <c r="P99" s="760"/>
      <c r="Q99" s="766"/>
      <c r="R99" s="388"/>
      <c r="S99" s="842"/>
      <c r="T99" s="845"/>
      <c r="U99" s="146" t="s">
        <v>75</v>
      </c>
      <c r="V99" s="111">
        <f>SUM('[8]Resultado 1'!K113)</f>
        <v>500</v>
      </c>
      <c r="W99" s="364">
        <v>0</v>
      </c>
    </row>
    <row r="100" spans="1:23" ht="16.5" customHeight="1" thickBot="1">
      <c r="A100" s="897"/>
      <c r="B100" s="785"/>
      <c r="C100" s="885"/>
      <c r="D100" s="394"/>
      <c r="E100" s="859"/>
      <c r="F100" s="859"/>
      <c r="G100" s="859"/>
      <c r="H100" s="859"/>
      <c r="I100" s="654"/>
      <c r="J100" s="387"/>
      <c r="K100" s="851"/>
      <c r="L100" s="388"/>
      <c r="M100" s="760"/>
      <c r="N100" s="760"/>
      <c r="O100" s="760"/>
      <c r="P100" s="760"/>
      <c r="Q100" s="766"/>
      <c r="R100" s="388"/>
      <c r="S100" s="842"/>
      <c r="T100" s="845"/>
      <c r="U100" s="146" t="s">
        <v>44</v>
      </c>
      <c r="V100" s="111">
        <f>SUM('[8]Resultado 1'!K114)</f>
        <v>2000</v>
      </c>
      <c r="W100" s="364">
        <v>0</v>
      </c>
    </row>
    <row r="101" spans="1:23" ht="16.5" customHeight="1" thickBot="1">
      <c r="A101" s="897"/>
      <c r="B101" s="785"/>
      <c r="C101" s="885"/>
      <c r="D101" s="394"/>
      <c r="E101" s="859"/>
      <c r="F101" s="859"/>
      <c r="G101" s="859"/>
      <c r="H101" s="859"/>
      <c r="I101" s="654"/>
      <c r="J101" s="387"/>
      <c r="K101" s="851"/>
      <c r="L101" s="388"/>
      <c r="M101" s="760"/>
      <c r="N101" s="760"/>
      <c r="O101" s="760"/>
      <c r="P101" s="760"/>
      <c r="Q101" s="766"/>
      <c r="R101" s="388"/>
      <c r="S101" s="842"/>
      <c r="T101" s="845"/>
      <c r="U101" s="146" t="s">
        <v>76</v>
      </c>
      <c r="V101" s="111">
        <f>SUM('[8]Resultado 1'!K115)</f>
        <v>0</v>
      </c>
      <c r="W101" s="364">
        <v>0</v>
      </c>
    </row>
    <row r="102" spans="1:23" ht="16.5" customHeight="1" thickBot="1">
      <c r="A102" s="897"/>
      <c r="B102" s="785"/>
      <c r="C102" s="886"/>
      <c r="D102" s="394"/>
      <c r="E102" s="864"/>
      <c r="F102" s="864"/>
      <c r="G102" s="864"/>
      <c r="H102" s="864"/>
      <c r="I102" s="655"/>
      <c r="J102" s="387"/>
      <c r="K102" s="865"/>
      <c r="L102" s="388"/>
      <c r="M102" s="761"/>
      <c r="N102" s="761"/>
      <c r="O102" s="761"/>
      <c r="P102" s="761"/>
      <c r="Q102" s="767"/>
      <c r="R102" s="388"/>
      <c r="S102" s="854"/>
      <c r="T102" s="846"/>
      <c r="U102" s="265" t="s">
        <v>77</v>
      </c>
      <c r="V102" s="111">
        <f>SUM('[8]Resultado 1'!K116)</f>
        <v>0</v>
      </c>
      <c r="W102" s="367">
        <v>0</v>
      </c>
    </row>
    <row r="103" spans="1:23" ht="31.5" customHeight="1" thickBot="1">
      <c r="A103" s="897"/>
      <c r="B103" s="785"/>
      <c r="C103" s="855" t="s">
        <v>492</v>
      </c>
      <c r="D103" s="385" t="s">
        <v>493</v>
      </c>
      <c r="E103" s="547"/>
      <c r="F103" s="566"/>
      <c r="G103" s="566"/>
      <c r="H103" s="547" t="s">
        <v>139</v>
      </c>
      <c r="I103" s="793" t="s">
        <v>57</v>
      </c>
      <c r="J103" s="306" t="s">
        <v>386</v>
      </c>
      <c r="K103" s="881" t="s">
        <v>387</v>
      </c>
      <c r="L103" s="386" t="s">
        <v>494</v>
      </c>
      <c r="M103" s="759"/>
      <c r="N103" s="759"/>
      <c r="O103" s="759"/>
      <c r="P103" s="759" t="s">
        <v>139</v>
      </c>
      <c r="Q103" s="765" t="s">
        <v>57</v>
      </c>
      <c r="R103" s="386" t="s">
        <v>392</v>
      </c>
      <c r="S103" s="841" t="s">
        <v>495</v>
      </c>
      <c r="T103" s="844" t="s">
        <v>161</v>
      </c>
      <c r="U103" s="145" t="s">
        <v>40</v>
      </c>
      <c r="V103" s="111">
        <f>SUM('[8]Resultado 1'!K118)</f>
        <v>8000</v>
      </c>
      <c r="W103" s="362">
        <f>(SUM(V103:V110))*2</f>
        <v>80000</v>
      </c>
    </row>
    <row r="104" spans="1:23" ht="29.25" thickBot="1">
      <c r="A104" s="897"/>
      <c r="B104" s="785"/>
      <c r="C104" s="856"/>
      <c r="D104" s="389" t="s">
        <v>496</v>
      </c>
      <c r="E104" s="548"/>
      <c r="F104" s="567"/>
      <c r="G104" s="567"/>
      <c r="H104" s="548"/>
      <c r="I104" s="794"/>
      <c r="J104" s="395" t="s">
        <v>386</v>
      </c>
      <c r="K104" s="882"/>
      <c r="L104" s="388" t="s">
        <v>496</v>
      </c>
      <c r="M104" s="760"/>
      <c r="N104" s="760"/>
      <c r="O104" s="760"/>
      <c r="P104" s="760"/>
      <c r="Q104" s="766"/>
      <c r="R104" s="386" t="s">
        <v>392</v>
      </c>
      <c r="S104" s="842"/>
      <c r="T104" s="845"/>
      <c r="U104" s="146" t="s">
        <v>41</v>
      </c>
      <c r="V104" s="111">
        <f>SUM('[8]Resultado 1'!K119)</f>
        <v>16000</v>
      </c>
      <c r="W104" s="364">
        <v>0</v>
      </c>
    </row>
    <row r="105" spans="1:23" ht="29.25" thickBot="1">
      <c r="A105" s="897"/>
      <c r="B105" s="785"/>
      <c r="C105" s="856"/>
      <c r="D105" s="389" t="s">
        <v>497</v>
      </c>
      <c r="E105" s="548"/>
      <c r="F105" s="567"/>
      <c r="G105" s="567"/>
      <c r="H105" s="548"/>
      <c r="I105" s="794"/>
      <c r="J105" s="395" t="s">
        <v>386</v>
      </c>
      <c r="K105" s="882"/>
      <c r="L105" s="388" t="s">
        <v>497</v>
      </c>
      <c r="M105" s="760"/>
      <c r="N105" s="760"/>
      <c r="O105" s="760"/>
      <c r="P105" s="760"/>
      <c r="Q105" s="766"/>
      <c r="R105" s="386" t="s">
        <v>392</v>
      </c>
      <c r="S105" s="842"/>
      <c r="T105" s="845"/>
      <c r="U105" s="146" t="s">
        <v>42</v>
      </c>
      <c r="V105" s="111">
        <f>SUM('[8]Resultado 1'!K120)</f>
        <v>8000</v>
      </c>
      <c r="W105" s="364">
        <v>0</v>
      </c>
    </row>
    <row r="106" spans="1:23" ht="15.75" customHeight="1" thickBot="1">
      <c r="A106" s="897"/>
      <c r="B106" s="785"/>
      <c r="C106" s="856"/>
      <c r="D106" s="389" t="s">
        <v>498</v>
      </c>
      <c r="E106" s="548"/>
      <c r="F106" s="567"/>
      <c r="G106" s="567"/>
      <c r="H106" s="548"/>
      <c r="I106" s="794"/>
      <c r="J106" s="395" t="s">
        <v>386</v>
      </c>
      <c r="K106" s="882"/>
      <c r="L106" s="388" t="s">
        <v>498</v>
      </c>
      <c r="M106" s="760"/>
      <c r="N106" s="760"/>
      <c r="O106" s="760"/>
      <c r="P106" s="760"/>
      <c r="Q106" s="766"/>
      <c r="R106" s="386" t="s">
        <v>392</v>
      </c>
      <c r="S106" s="842"/>
      <c r="T106" s="845"/>
      <c r="U106" s="146" t="s">
        <v>43</v>
      </c>
      <c r="V106" s="111">
        <f>SUM('[8]Resultado 1'!K121)</f>
        <v>2400</v>
      </c>
      <c r="W106" s="364">
        <v>0</v>
      </c>
    </row>
    <row r="107" spans="1:23" ht="16.5" customHeight="1" thickBot="1">
      <c r="A107" s="897"/>
      <c r="B107" s="785"/>
      <c r="C107" s="856"/>
      <c r="D107" s="389"/>
      <c r="E107" s="548"/>
      <c r="F107" s="567"/>
      <c r="G107" s="567"/>
      <c r="H107" s="548"/>
      <c r="I107" s="794"/>
      <c r="J107" s="307"/>
      <c r="K107" s="882"/>
      <c r="L107" s="388"/>
      <c r="M107" s="760"/>
      <c r="N107" s="760"/>
      <c r="O107" s="760"/>
      <c r="P107" s="760"/>
      <c r="Q107" s="766"/>
      <c r="R107" s="388"/>
      <c r="S107" s="842"/>
      <c r="T107" s="845"/>
      <c r="U107" s="146" t="s">
        <v>75</v>
      </c>
      <c r="V107" s="111">
        <f>SUM('[8]Resultado 1'!K122)</f>
        <v>800</v>
      </c>
      <c r="W107" s="364">
        <v>0</v>
      </c>
    </row>
    <row r="108" spans="1:23" ht="16.5" customHeight="1" thickBot="1">
      <c r="A108" s="897"/>
      <c r="B108" s="785"/>
      <c r="C108" s="856"/>
      <c r="D108" s="389"/>
      <c r="E108" s="548"/>
      <c r="F108" s="567"/>
      <c r="G108" s="567"/>
      <c r="H108" s="548"/>
      <c r="I108" s="794"/>
      <c r="J108" s="396"/>
      <c r="K108" s="882"/>
      <c r="L108" s="388"/>
      <c r="M108" s="760"/>
      <c r="N108" s="760"/>
      <c r="O108" s="760"/>
      <c r="P108" s="760"/>
      <c r="Q108" s="766"/>
      <c r="R108" s="388"/>
      <c r="S108" s="842"/>
      <c r="T108" s="845"/>
      <c r="U108" s="146" t="s">
        <v>44</v>
      </c>
      <c r="V108" s="111">
        <f>SUM('[8]Resultado 1'!K123)</f>
        <v>4000</v>
      </c>
      <c r="W108" s="364">
        <v>0</v>
      </c>
    </row>
    <row r="109" spans="1:23" ht="16.5" customHeight="1" thickBot="1">
      <c r="A109" s="897"/>
      <c r="B109" s="785"/>
      <c r="C109" s="856"/>
      <c r="D109" s="389"/>
      <c r="E109" s="548"/>
      <c r="F109" s="567"/>
      <c r="G109" s="567"/>
      <c r="H109" s="548"/>
      <c r="I109" s="794"/>
      <c r="J109" s="396"/>
      <c r="K109" s="882"/>
      <c r="L109" s="388"/>
      <c r="M109" s="760"/>
      <c r="N109" s="760"/>
      <c r="O109" s="760"/>
      <c r="P109" s="760"/>
      <c r="Q109" s="766"/>
      <c r="R109" s="388"/>
      <c r="S109" s="842"/>
      <c r="T109" s="845"/>
      <c r="U109" s="146" t="s">
        <v>76</v>
      </c>
      <c r="V109" s="111">
        <f>SUM('[8]Resultado 1'!K124)</f>
        <v>0</v>
      </c>
      <c r="W109" s="364">
        <v>0</v>
      </c>
    </row>
    <row r="110" spans="1:23" ht="16.5" customHeight="1" thickBot="1">
      <c r="A110" s="897"/>
      <c r="B110" s="786"/>
      <c r="C110" s="857"/>
      <c r="D110" s="389"/>
      <c r="E110" s="774"/>
      <c r="F110" s="639"/>
      <c r="G110" s="639"/>
      <c r="H110" s="774"/>
      <c r="I110" s="795"/>
      <c r="J110" s="397"/>
      <c r="K110" s="883"/>
      <c r="L110" s="388"/>
      <c r="M110" s="761"/>
      <c r="N110" s="761"/>
      <c r="O110" s="761"/>
      <c r="P110" s="761"/>
      <c r="Q110" s="767"/>
      <c r="R110" s="388"/>
      <c r="S110" s="854"/>
      <c r="T110" s="846"/>
      <c r="U110" s="265" t="s">
        <v>77</v>
      </c>
      <c r="V110" s="398">
        <f>SUM('[8]Resultado 1'!K125)</f>
        <v>800</v>
      </c>
      <c r="W110" s="367">
        <v>0</v>
      </c>
    </row>
    <row r="111" spans="1:23" ht="17.25" customHeight="1" thickBot="1">
      <c r="A111" s="897"/>
      <c r="B111" s="399"/>
      <c r="C111" s="392"/>
      <c r="D111" s="400"/>
      <c r="E111" s="401"/>
      <c r="F111" s="402"/>
      <c r="G111" s="402"/>
      <c r="H111" s="401"/>
      <c r="I111" s="403"/>
      <c r="J111" s="384"/>
      <c r="K111" s="850" t="s">
        <v>387</v>
      </c>
      <c r="L111" s="404"/>
      <c r="M111" s="405"/>
      <c r="N111" s="405"/>
      <c r="O111" s="405"/>
      <c r="P111" s="405"/>
      <c r="Q111" s="406"/>
      <c r="R111" s="407"/>
      <c r="S111" s="870" t="s">
        <v>499</v>
      </c>
      <c r="T111" s="408"/>
      <c r="U111" s="409"/>
      <c r="V111" s="410"/>
      <c r="W111" s="411">
        <v>0</v>
      </c>
    </row>
    <row r="112" spans="1:23" ht="15.75" customHeight="1" hidden="1">
      <c r="A112" s="897"/>
      <c r="B112" s="784" t="s">
        <v>500</v>
      </c>
      <c r="C112" s="862" t="s">
        <v>266</v>
      </c>
      <c r="D112" s="412"/>
      <c r="E112" s="873" t="s">
        <v>139</v>
      </c>
      <c r="F112" s="875" t="s">
        <v>139</v>
      </c>
      <c r="G112" s="875"/>
      <c r="H112" s="875"/>
      <c r="I112" s="877" t="s">
        <v>58</v>
      </c>
      <c r="J112" s="413"/>
      <c r="K112" s="851"/>
      <c r="L112" s="414"/>
      <c r="M112" s="879" t="s">
        <v>139</v>
      </c>
      <c r="N112" s="866" t="s">
        <v>139</v>
      </c>
      <c r="O112" s="866"/>
      <c r="P112" s="866"/>
      <c r="Q112" s="868" t="s">
        <v>58</v>
      </c>
      <c r="R112" s="415"/>
      <c r="S112" s="871"/>
      <c r="T112" s="845" t="s">
        <v>161</v>
      </c>
      <c r="U112" s="416" t="s">
        <v>40</v>
      </c>
      <c r="V112" s="417">
        <f>SUM('[8]Resultado 1'!K129)</f>
        <v>2500</v>
      </c>
      <c r="W112" s="418">
        <f>(SUM(V112:V119))*2</f>
        <v>14000</v>
      </c>
    </row>
    <row r="113" spans="1:23" ht="16.5" customHeight="1" hidden="1">
      <c r="A113" s="897"/>
      <c r="B113" s="785"/>
      <c r="C113" s="862"/>
      <c r="D113" s="412"/>
      <c r="E113" s="873"/>
      <c r="F113" s="875"/>
      <c r="G113" s="875"/>
      <c r="H113" s="875"/>
      <c r="I113" s="877"/>
      <c r="J113" s="413"/>
      <c r="K113" s="851"/>
      <c r="L113" s="414"/>
      <c r="M113" s="879"/>
      <c r="N113" s="866"/>
      <c r="O113" s="866"/>
      <c r="P113" s="866"/>
      <c r="Q113" s="868"/>
      <c r="R113" s="415"/>
      <c r="S113" s="871"/>
      <c r="T113" s="845"/>
      <c r="U113" s="416" t="s">
        <v>41</v>
      </c>
      <c r="V113" s="417">
        <f>SUM('[8]Resultado 1'!K130)</f>
        <v>2500</v>
      </c>
      <c r="W113" s="418">
        <v>0</v>
      </c>
    </row>
    <row r="114" spans="1:23" ht="16.5" customHeight="1" hidden="1">
      <c r="A114" s="897"/>
      <c r="B114" s="785"/>
      <c r="C114" s="862"/>
      <c r="D114" s="419"/>
      <c r="E114" s="873"/>
      <c r="F114" s="875"/>
      <c r="G114" s="875"/>
      <c r="H114" s="875"/>
      <c r="I114" s="877"/>
      <c r="J114" s="380"/>
      <c r="K114" s="851"/>
      <c r="L114" s="420" t="s">
        <v>501</v>
      </c>
      <c r="M114" s="879"/>
      <c r="N114" s="866"/>
      <c r="O114" s="866"/>
      <c r="P114" s="866"/>
      <c r="Q114" s="868"/>
      <c r="R114" s="421" t="s">
        <v>501</v>
      </c>
      <c r="S114" s="871"/>
      <c r="T114" s="845"/>
      <c r="U114" s="416" t="s">
        <v>42</v>
      </c>
      <c r="V114" s="417">
        <f>SUM('[8]Resultado 1'!K131)</f>
        <v>0</v>
      </c>
      <c r="W114" s="418">
        <v>0</v>
      </c>
    </row>
    <row r="115" spans="1:23" ht="42" customHeight="1">
      <c r="A115" s="897"/>
      <c r="B115" s="785"/>
      <c r="C115" s="862"/>
      <c r="D115" s="419" t="s">
        <v>501</v>
      </c>
      <c r="E115" s="873"/>
      <c r="F115" s="875"/>
      <c r="G115" s="875"/>
      <c r="H115" s="875"/>
      <c r="I115" s="877"/>
      <c r="J115" s="380" t="s">
        <v>386</v>
      </c>
      <c r="K115" s="851"/>
      <c r="L115" s="420" t="s">
        <v>502</v>
      </c>
      <c r="M115" s="879"/>
      <c r="N115" s="866"/>
      <c r="O115" s="866"/>
      <c r="P115" s="866"/>
      <c r="Q115" s="868"/>
      <c r="R115" s="421" t="s">
        <v>503</v>
      </c>
      <c r="S115" s="871"/>
      <c r="T115" s="845"/>
      <c r="U115" s="416" t="s">
        <v>43</v>
      </c>
      <c r="V115" s="417">
        <f>SUM('[8]Resultado 1'!K132)</f>
        <v>500</v>
      </c>
      <c r="W115" s="418">
        <v>0</v>
      </c>
    </row>
    <row r="116" spans="1:23" ht="57">
      <c r="A116" s="897"/>
      <c r="B116" s="785"/>
      <c r="C116" s="862"/>
      <c r="D116" s="419" t="s">
        <v>504</v>
      </c>
      <c r="E116" s="873"/>
      <c r="F116" s="875"/>
      <c r="G116" s="875"/>
      <c r="H116" s="875"/>
      <c r="I116" s="877"/>
      <c r="J116" s="380" t="s">
        <v>386</v>
      </c>
      <c r="K116" s="851"/>
      <c r="L116" s="420" t="s">
        <v>505</v>
      </c>
      <c r="M116" s="879"/>
      <c r="N116" s="866"/>
      <c r="O116" s="866"/>
      <c r="P116" s="866"/>
      <c r="Q116" s="868"/>
      <c r="R116" s="421" t="s">
        <v>506</v>
      </c>
      <c r="S116" s="871"/>
      <c r="T116" s="845"/>
      <c r="U116" s="416" t="s">
        <v>75</v>
      </c>
      <c r="V116" s="417">
        <f>SUM('[8]Resultado 1'!K133)</f>
        <v>0</v>
      </c>
      <c r="W116" s="418">
        <v>0</v>
      </c>
    </row>
    <row r="117" spans="1:23" ht="16.5" customHeight="1">
      <c r="A117" s="897"/>
      <c r="B117" s="785"/>
      <c r="C117" s="862"/>
      <c r="D117" s="419"/>
      <c r="E117" s="873"/>
      <c r="F117" s="875"/>
      <c r="G117" s="875"/>
      <c r="H117" s="875"/>
      <c r="I117" s="877"/>
      <c r="J117" s="380"/>
      <c r="K117" s="851"/>
      <c r="L117" s="420"/>
      <c r="M117" s="879"/>
      <c r="N117" s="866"/>
      <c r="O117" s="866"/>
      <c r="P117" s="866"/>
      <c r="Q117" s="868"/>
      <c r="R117" s="421"/>
      <c r="S117" s="871"/>
      <c r="T117" s="845"/>
      <c r="U117" s="416" t="s">
        <v>44</v>
      </c>
      <c r="V117" s="417">
        <f>SUM('[8]Resultado 1'!K134)</f>
        <v>1500</v>
      </c>
      <c r="W117" s="418">
        <v>0</v>
      </c>
    </row>
    <row r="118" spans="1:23" ht="28.5">
      <c r="A118" s="897"/>
      <c r="B118" s="785"/>
      <c r="C118" s="862"/>
      <c r="D118" s="419"/>
      <c r="E118" s="873"/>
      <c r="F118" s="875"/>
      <c r="G118" s="875"/>
      <c r="H118" s="875"/>
      <c r="I118" s="877"/>
      <c r="J118" s="380"/>
      <c r="K118" s="851"/>
      <c r="L118" s="420" t="s">
        <v>507</v>
      </c>
      <c r="M118" s="879"/>
      <c r="N118" s="866"/>
      <c r="O118" s="866"/>
      <c r="P118" s="866"/>
      <c r="Q118" s="868"/>
      <c r="R118" s="421" t="s">
        <v>392</v>
      </c>
      <c r="S118" s="871"/>
      <c r="T118" s="845"/>
      <c r="U118" s="416" t="s">
        <v>76</v>
      </c>
      <c r="V118" s="417">
        <f>SUM('[8]Resultado 1'!K135)</f>
        <v>0</v>
      </c>
      <c r="W118" s="418">
        <v>0</v>
      </c>
    </row>
    <row r="119" spans="1:23" ht="16.5" customHeight="1" thickBot="1">
      <c r="A119" s="897"/>
      <c r="B119" s="785"/>
      <c r="C119" s="863"/>
      <c r="D119" s="422"/>
      <c r="E119" s="874"/>
      <c r="F119" s="876"/>
      <c r="G119" s="876"/>
      <c r="H119" s="876"/>
      <c r="I119" s="878"/>
      <c r="J119" s="381"/>
      <c r="K119" s="865"/>
      <c r="L119" s="423"/>
      <c r="M119" s="880"/>
      <c r="N119" s="867"/>
      <c r="O119" s="867"/>
      <c r="P119" s="867"/>
      <c r="Q119" s="869"/>
      <c r="R119" s="424"/>
      <c r="S119" s="872"/>
      <c r="T119" s="846"/>
      <c r="U119" s="425" t="s">
        <v>77</v>
      </c>
      <c r="V119" s="426">
        <f>SUM('[8]Resultado 1'!K136)</f>
        <v>0</v>
      </c>
      <c r="W119" s="427">
        <v>0</v>
      </c>
    </row>
    <row r="120" spans="1:23" ht="16.5" customHeight="1" thickBot="1">
      <c r="A120" s="897"/>
      <c r="B120" s="785"/>
      <c r="C120" s="861" t="s">
        <v>267</v>
      </c>
      <c r="D120" s="428"/>
      <c r="E120" s="858"/>
      <c r="F120" s="858"/>
      <c r="G120" s="858" t="s">
        <v>139</v>
      </c>
      <c r="H120" s="858"/>
      <c r="I120" s="653" t="s">
        <v>57</v>
      </c>
      <c r="J120" s="429"/>
      <c r="K120" s="850" t="s">
        <v>387</v>
      </c>
      <c r="L120" s="430"/>
      <c r="M120" s="759"/>
      <c r="N120" s="759"/>
      <c r="O120" s="759" t="s">
        <v>139</v>
      </c>
      <c r="P120" s="759"/>
      <c r="Q120" s="765" t="s">
        <v>57</v>
      </c>
      <c r="R120" s="430"/>
      <c r="S120" s="841" t="s">
        <v>508</v>
      </c>
      <c r="T120" s="844" t="s">
        <v>161</v>
      </c>
      <c r="U120" s="431" t="s">
        <v>40</v>
      </c>
      <c r="V120" s="432">
        <f>SUM('[8]Resultado 1'!K138)</f>
        <v>2500</v>
      </c>
      <c r="W120" s="362">
        <f>(+SUM(V120:V127))*2</f>
        <v>10000</v>
      </c>
    </row>
    <row r="121" spans="1:23" ht="16.5" customHeight="1" thickBot="1">
      <c r="A121" s="897"/>
      <c r="B121" s="785"/>
      <c r="C121" s="862"/>
      <c r="D121" s="428"/>
      <c r="E121" s="859"/>
      <c r="F121" s="859"/>
      <c r="G121" s="859"/>
      <c r="H121" s="859"/>
      <c r="I121" s="654"/>
      <c r="J121" s="429"/>
      <c r="K121" s="851"/>
      <c r="L121" s="430"/>
      <c r="M121" s="760"/>
      <c r="N121" s="760"/>
      <c r="O121" s="760"/>
      <c r="P121" s="760"/>
      <c r="Q121" s="766"/>
      <c r="R121" s="430"/>
      <c r="S121" s="842"/>
      <c r="T121" s="845"/>
      <c r="U121" s="146" t="s">
        <v>41</v>
      </c>
      <c r="V121" s="111">
        <f>SUM('[8]Resultado 1'!K139)</f>
        <v>2500</v>
      </c>
      <c r="W121" s="364">
        <v>0</v>
      </c>
    </row>
    <row r="122" spans="1:23" ht="42" customHeight="1" thickBot="1">
      <c r="A122" s="897"/>
      <c r="B122" s="785"/>
      <c r="C122" s="862"/>
      <c r="D122" s="428" t="s">
        <v>509</v>
      </c>
      <c r="E122" s="859"/>
      <c r="F122" s="859"/>
      <c r="G122" s="859"/>
      <c r="H122" s="859"/>
      <c r="I122" s="654"/>
      <c r="J122" s="429" t="s">
        <v>386</v>
      </c>
      <c r="K122" s="851"/>
      <c r="L122" s="430" t="s">
        <v>509</v>
      </c>
      <c r="M122" s="760"/>
      <c r="N122" s="760"/>
      <c r="O122" s="760"/>
      <c r="P122" s="760"/>
      <c r="Q122" s="766"/>
      <c r="R122" s="430" t="s">
        <v>392</v>
      </c>
      <c r="S122" s="842"/>
      <c r="T122" s="845"/>
      <c r="U122" s="146" t="s">
        <v>42</v>
      </c>
      <c r="V122" s="111">
        <f>SUM('[8]Resultado 1'!K140)</f>
        <v>0</v>
      </c>
      <c r="W122" s="364">
        <v>0</v>
      </c>
    </row>
    <row r="123" spans="1:23" ht="16.5" customHeight="1" thickBot="1">
      <c r="A123" s="897"/>
      <c r="B123" s="785"/>
      <c r="C123" s="862"/>
      <c r="D123" s="428" t="s">
        <v>510</v>
      </c>
      <c r="E123" s="859"/>
      <c r="F123" s="859"/>
      <c r="G123" s="859"/>
      <c r="H123" s="859"/>
      <c r="I123" s="654"/>
      <c r="J123" s="429" t="s">
        <v>386</v>
      </c>
      <c r="K123" s="851"/>
      <c r="L123" s="430" t="s">
        <v>510</v>
      </c>
      <c r="M123" s="760"/>
      <c r="N123" s="760"/>
      <c r="O123" s="760"/>
      <c r="P123" s="760"/>
      <c r="Q123" s="766"/>
      <c r="R123" s="430" t="s">
        <v>392</v>
      </c>
      <c r="S123" s="842"/>
      <c r="T123" s="845"/>
      <c r="U123" s="146" t="s">
        <v>43</v>
      </c>
      <c r="V123" s="111">
        <f>SUM('[8]Resultado 1'!K141)</f>
        <v>0</v>
      </c>
      <c r="W123" s="364">
        <v>0</v>
      </c>
    </row>
    <row r="124" spans="1:23" ht="29.25" thickBot="1">
      <c r="A124" s="897"/>
      <c r="B124" s="785"/>
      <c r="C124" s="862"/>
      <c r="D124" s="428" t="s">
        <v>511</v>
      </c>
      <c r="E124" s="859"/>
      <c r="F124" s="859"/>
      <c r="G124" s="859"/>
      <c r="H124" s="859"/>
      <c r="I124" s="654"/>
      <c r="J124" s="429" t="s">
        <v>386</v>
      </c>
      <c r="K124" s="851"/>
      <c r="L124" s="430"/>
      <c r="M124" s="760"/>
      <c r="N124" s="760"/>
      <c r="O124" s="760"/>
      <c r="P124" s="760"/>
      <c r="Q124" s="766"/>
      <c r="R124" s="430" t="s">
        <v>392</v>
      </c>
      <c r="S124" s="842"/>
      <c r="T124" s="845"/>
      <c r="U124" s="146" t="s">
        <v>75</v>
      </c>
      <c r="V124" s="111">
        <f>SUM('[8]Resultado 1'!K142)</f>
        <v>0</v>
      </c>
      <c r="W124" s="364">
        <v>0</v>
      </c>
    </row>
    <row r="125" spans="1:23" ht="29.25" thickBot="1">
      <c r="A125" s="897"/>
      <c r="B125" s="785"/>
      <c r="C125" s="862"/>
      <c r="D125" s="428"/>
      <c r="E125" s="859"/>
      <c r="F125" s="859"/>
      <c r="G125" s="859"/>
      <c r="H125" s="859"/>
      <c r="I125" s="654"/>
      <c r="J125" s="429"/>
      <c r="K125" s="851"/>
      <c r="L125" s="430" t="s">
        <v>511</v>
      </c>
      <c r="M125" s="760"/>
      <c r="N125" s="760"/>
      <c r="O125" s="760"/>
      <c r="P125" s="760"/>
      <c r="Q125" s="766"/>
      <c r="R125" s="430" t="s">
        <v>392</v>
      </c>
      <c r="S125" s="842"/>
      <c r="T125" s="845"/>
      <c r="U125" s="146" t="s">
        <v>44</v>
      </c>
      <c r="V125" s="111">
        <f>SUM('[8]Resultado 1'!K143)</f>
        <v>0</v>
      </c>
      <c r="W125" s="364">
        <v>0</v>
      </c>
    </row>
    <row r="126" spans="1:23" ht="16.5" customHeight="1" thickBot="1">
      <c r="A126" s="897"/>
      <c r="B126" s="785"/>
      <c r="C126" s="862"/>
      <c r="D126" s="428"/>
      <c r="E126" s="859"/>
      <c r="F126" s="859"/>
      <c r="G126" s="859"/>
      <c r="H126" s="859"/>
      <c r="I126" s="654"/>
      <c r="J126" s="429"/>
      <c r="K126" s="851"/>
      <c r="L126" s="430"/>
      <c r="M126" s="760"/>
      <c r="N126" s="760"/>
      <c r="O126" s="760"/>
      <c r="P126" s="760"/>
      <c r="Q126" s="766"/>
      <c r="R126" s="430"/>
      <c r="S126" s="842"/>
      <c r="T126" s="845"/>
      <c r="U126" s="146" t="s">
        <v>76</v>
      </c>
      <c r="V126" s="111">
        <f>SUM('[8]Resultado 1'!K144)</f>
        <v>0</v>
      </c>
      <c r="W126" s="364">
        <v>0</v>
      </c>
    </row>
    <row r="127" spans="1:23" ht="16.5" customHeight="1" thickBot="1">
      <c r="A127" s="897"/>
      <c r="B127" s="785"/>
      <c r="C127" s="863"/>
      <c r="D127" s="433"/>
      <c r="E127" s="864"/>
      <c r="F127" s="864"/>
      <c r="G127" s="864"/>
      <c r="H127" s="864"/>
      <c r="I127" s="655"/>
      <c r="J127" s="434"/>
      <c r="K127" s="865"/>
      <c r="L127" s="435"/>
      <c r="M127" s="761"/>
      <c r="N127" s="761"/>
      <c r="O127" s="761"/>
      <c r="P127" s="761"/>
      <c r="Q127" s="767"/>
      <c r="R127" s="435"/>
      <c r="S127" s="854"/>
      <c r="T127" s="846"/>
      <c r="U127" s="147" t="s">
        <v>77</v>
      </c>
      <c r="V127" s="111">
        <f>SUM('[8]Resultado 1'!K145)</f>
        <v>0</v>
      </c>
      <c r="W127" s="367">
        <v>0</v>
      </c>
    </row>
    <row r="128" spans="1:23" ht="48" customHeight="1" thickBot="1">
      <c r="A128" s="897"/>
      <c r="B128" s="785"/>
      <c r="C128" s="861" t="s">
        <v>268</v>
      </c>
      <c r="D128" s="436" t="s">
        <v>512</v>
      </c>
      <c r="E128" s="858"/>
      <c r="F128" s="858"/>
      <c r="G128" s="858" t="s">
        <v>139</v>
      </c>
      <c r="H128" s="858" t="s">
        <v>139</v>
      </c>
      <c r="I128" s="653" t="s">
        <v>56</v>
      </c>
      <c r="J128" s="437" t="s">
        <v>461</v>
      </c>
      <c r="K128" s="850" t="s">
        <v>466</v>
      </c>
      <c r="L128" s="438" t="s">
        <v>513</v>
      </c>
      <c r="M128" s="759"/>
      <c r="N128" s="759"/>
      <c r="O128" s="759" t="s">
        <v>139</v>
      </c>
      <c r="P128" s="759" t="s">
        <v>139</v>
      </c>
      <c r="Q128" s="765" t="s">
        <v>56</v>
      </c>
      <c r="R128" s="438" t="s">
        <v>473</v>
      </c>
      <c r="S128" s="841" t="s">
        <v>508</v>
      </c>
      <c r="T128" s="844" t="s">
        <v>161</v>
      </c>
      <c r="U128" s="145" t="s">
        <v>40</v>
      </c>
      <c r="V128" s="111">
        <f>SUM('[8]Resultado 1'!K147)</f>
        <v>5000</v>
      </c>
      <c r="W128" s="362">
        <f>(+SUM(V128:V135))*2</f>
        <v>38000</v>
      </c>
    </row>
    <row r="129" spans="1:23" ht="57.75" thickBot="1">
      <c r="A129" s="897"/>
      <c r="B129" s="785"/>
      <c r="C129" s="862"/>
      <c r="D129" s="428" t="s">
        <v>514</v>
      </c>
      <c r="E129" s="859"/>
      <c r="F129" s="859"/>
      <c r="G129" s="859"/>
      <c r="H129" s="859"/>
      <c r="I129" s="654"/>
      <c r="J129" s="429" t="s">
        <v>461</v>
      </c>
      <c r="K129" s="851"/>
      <c r="L129" s="430" t="s">
        <v>515</v>
      </c>
      <c r="M129" s="760"/>
      <c r="N129" s="760"/>
      <c r="O129" s="760"/>
      <c r="P129" s="760"/>
      <c r="Q129" s="766"/>
      <c r="R129" s="430" t="s">
        <v>473</v>
      </c>
      <c r="S129" s="842"/>
      <c r="T129" s="845"/>
      <c r="U129" s="146" t="s">
        <v>41</v>
      </c>
      <c r="V129" s="111">
        <f>SUM('[8]Resultado 1'!K148)</f>
        <v>4000</v>
      </c>
      <c r="W129" s="364">
        <v>0</v>
      </c>
    </row>
    <row r="130" spans="1:23" ht="57.75" thickBot="1">
      <c r="A130" s="897"/>
      <c r="B130" s="785"/>
      <c r="C130" s="862"/>
      <c r="D130" s="428" t="s">
        <v>516</v>
      </c>
      <c r="E130" s="859"/>
      <c r="F130" s="859"/>
      <c r="G130" s="859"/>
      <c r="H130" s="859"/>
      <c r="I130" s="654"/>
      <c r="J130" s="429" t="s">
        <v>461</v>
      </c>
      <c r="K130" s="851"/>
      <c r="L130" s="430" t="s">
        <v>516</v>
      </c>
      <c r="M130" s="760"/>
      <c r="N130" s="760"/>
      <c r="O130" s="760"/>
      <c r="P130" s="760"/>
      <c r="Q130" s="766"/>
      <c r="R130" s="430" t="s">
        <v>517</v>
      </c>
      <c r="S130" s="842"/>
      <c r="T130" s="845"/>
      <c r="U130" s="146" t="s">
        <v>42</v>
      </c>
      <c r="V130" s="111">
        <f>SUM('[8]Resultado 1'!K149)</f>
        <v>2500</v>
      </c>
      <c r="W130" s="364">
        <v>0</v>
      </c>
    </row>
    <row r="131" spans="1:23" ht="16.5" customHeight="1" thickBot="1">
      <c r="A131" s="897"/>
      <c r="B131" s="785"/>
      <c r="C131" s="862"/>
      <c r="D131" s="428"/>
      <c r="E131" s="859"/>
      <c r="F131" s="859"/>
      <c r="G131" s="859"/>
      <c r="H131" s="859"/>
      <c r="I131" s="654"/>
      <c r="J131" s="429"/>
      <c r="K131" s="851"/>
      <c r="L131" s="430"/>
      <c r="M131" s="760"/>
      <c r="N131" s="760"/>
      <c r="O131" s="760"/>
      <c r="P131" s="760"/>
      <c r="Q131" s="766"/>
      <c r="R131" s="430"/>
      <c r="S131" s="842"/>
      <c r="T131" s="845"/>
      <c r="U131" s="146" t="s">
        <v>43</v>
      </c>
      <c r="V131" s="111">
        <f>SUM('[8]Resultado 1'!K150)</f>
        <v>1000</v>
      </c>
      <c r="W131" s="364">
        <v>0</v>
      </c>
    </row>
    <row r="132" spans="1:23" ht="16.5" customHeight="1" thickBot="1">
      <c r="A132" s="897"/>
      <c r="B132" s="785"/>
      <c r="C132" s="862"/>
      <c r="D132" s="428"/>
      <c r="E132" s="859"/>
      <c r="F132" s="859"/>
      <c r="G132" s="859"/>
      <c r="H132" s="859"/>
      <c r="I132" s="654"/>
      <c r="J132" s="429"/>
      <c r="K132" s="851"/>
      <c r="L132" s="430"/>
      <c r="M132" s="760"/>
      <c r="N132" s="760"/>
      <c r="O132" s="760"/>
      <c r="P132" s="760"/>
      <c r="Q132" s="766"/>
      <c r="R132" s="430"/>
      <c r="S132" s="842"/>
      <c r="T132" s="845"/>
      <c r="U132" s="146" t="s">
        <v>75</v>
      </c>
      <c r="V132" s="111">
        <f>SUM('[8]Resultado 1'!K151)</f>
        <v>0</v>
      </c>
      <c r="W132" s="364">
        <v>0</v>
      </c>
    </row>
    <row r="133" spans="1:23" ht="16.5" customHeight="1" thickBot="1">
      <c r="A133" s="897"/>
      <c r="B133" s="785"/>
      <c r="C133" s="862"/>
      <c r="D133" s="428"/>
      <c r="E133" s="859"/>
      <c r="F133" s="859"/>
      <c r="G133" s="859"/>
      <c r="H133" s="859"/>
      <c r="I133" s="654"/>
      <c r="J133" s="429"/>
      <c r="K133" s="851"/>
      <c r="L133" s="430"/>
      <c r="M133" s="760"/>
      <c r="N133" s="760"/>
      <c r="O133" s="760"/>
      <c r="P133" s="760"/>
      <c r="Q133" s="766"/>
      <c r="R133" s="430"/>
      <c r="S133" s="842"/>
      <c r="T133" s="845"/>
      <c r="U133" s="146" t="s">
        <v>44</v>
      </c>
      <c r="V133" s="111">
        <f>SUM('[8]Resultado 1'!K152)</f>
        <v>1500</v>
      </c>
      <c r="W133" s="364">
        <v>0</v>
      </c>
    </row>
    <row r="134" spans="1:23" ht="16.5" customHeight="1" thickBot="1">
      <c r="A134" s="897"/>
      <c r="B134" s="785"/>
      <c r="C134" s="862"/>
      <c r="D134" s="428"/>
      <c r="E134" s="859"/>
      <c r="F134" s="859"/>
      <c r="G134" s="859"/>
      <c r="H134" s="859"/>
      <c r="I134" s="654"/>
      <c r="J134" s="429"/>
      <c r="K134" s="851"/>
      <c r="L134" s="430"/>
      <c r="M134" s="760"/>
      <c r="N134" s="760"/>
      <c r="O134" s="760"/>
      <c r="P134" s="760"/>
      <c r="Q134" s="766"/>
      <c r="R134" s="430"/>
      <c r="S134" s="842"/>
      <c r="T134" s="845"/>
      <c r="U134" s="146" t="s">
        <v>76</v>
      </c>
      <c r="V134" s="111">
        <f>SUM('[8]Resultado 1'!K153)</f>
        <v>5000</v>
      </c>
      <c r="W134" s="364">
        <v>0</v>
      </c>
    </row>
    <row r="135" spans="1:23" ht="16.5" customHeight="1" thickBot="1">
      <c r="A135" s="897"/>
      <c r="B135" s="785"/>
      <c r="C135" s="863"/>
      <c r="D135" s="433"/>
      <c r="E135" s="864"/>
      <c r="F135" s="864"/>
      <c r="G135" s="864"/>
      <c r="H135" s="864"/>
      <c r="I135" s="655"/>
      <c r="J135" s="434"/>
      <c r="K135" s="865"/>
      <c r="L135" s="435"/>
      <c r="M135" s="761"/>
      <c r="N135" s="761"/>
      <c r="O135" s="761"/>
      <c r="P135" s="761"/>
      <c r="Q135" s="767"/>
      <c r="R135" s="435"/>
      <c r="S135" s="854"/>
      <c r="T135" s="846"/>
      <c r="U135" s="147" t="s">
        <v>77</v>
      </c>
      <c r="V135" s="111">
        <f>SUM('[8]Resultado 1'!K154)</f>
        <v>0</v>
      </c>
      <c r="W135" s="367">
        <v>0</v>
      </c>
    </row>
    <row r="136" spans="1:23" ht="43.5" customHeight="1" thickBot="1">
      <c r="A136" s="897"/>
      <c r="B136" s="785"/>
      <c r="C136" s="861" t="s">
        <v>282</v>
      </c>
      <c r="D136" s="389"/>
      <c r="E136" s="858"/>
      <c r="F136" s="858"/>
      <c r="G136" s="858"/>
      <c r="H136" s="858"/>
      <c r="I136" s="653" t="s">
        <v>57</v>
      </c>
      <c r="J136" s="387"/>
      <c r="K136" s="850" t="s">
        <v>387</v>
      </c>
      <c r="L136" s="388" t="s">
        <v>465</v>
      </c>
      <c r="M136" s="759"/>
      <c r="N136" s="759"/>
      <c r="O136" s="759"/>
      <c r="P136" s="759"/>
      <c r="Q136" s="765" t="s">
        <v>57</v>
      </c>
      <c r="R136" s="388" t="s">
        <v>518</v>
      </c>
      <c r="S136" s="841" t="s">
        <v>452</v>
      </c>
      <c r="T136" s="844" t="s">
        <v>161</v>
      </c>
      <c r="U136" s="145" t="s">
        <v>40</v>
      </c>
      <c r="V136" s="111">
        <f>SUM('[8]Resultado 1'!K156)</f>
        <v>0</v>
      </c>
      <c r="W136" s="362">
        <f>(+SUM(V136:V143))*2</f>
        <v>0</v>
      </c>
    </row>
    <row r="137" spans="1:23" ht="16.5" customHeight="1" thickBot="1">
      <c r="A137" s="897"/>
      <c r="B137" s="785"/>
      <c r="C137" s="862"/>
      <c r="D137" s="428"/>
      <c r="E137" s="859"/>
      <c r="F137" s="859"/>
      <c r="G137" s="859"/>
      <c r="H137" s="859"/>
      <c r="I137" s="654"/>
      <c r="J137" s="429"/>
      <c r="K137" s="851"/>
      <c r="L137" s="430"/>
      <c r="M137" s="760"/>
      <c r="N137" s="760"/>
      <c r="O137" s="760"/>
      <c r="P137" s="760"/>
      <c r="Q137" s="766"/>
      <c r="R137" s="430"/>
      <c r="S137" s="842"/>
      <c r="T137" s="845"/>
      <c r="U137" s="146" t="s">
        <v>41</v>
      </c>
      <c r="V137" s="111">
        <f>SUM('[8]Resultado 1'!K157)</f>
        <v>0</v>
      </c>
      <c r="W137" s="364">
        <v>0</v>
      </c>
    </row>
    <row r="138" spans="1:23" ht="16.5" customHeight="1" thickBot="1">
      <c r="A138" s="897"/>
      <c r="B138" s="785"/>
      <c r="C138" s="862"/>
      <c r="D138" s="428"/>
      <c r="E138" s="859"/>
      <c r="F138" s="859"/>
      <c r="G138" s="859"/>
      <c r="H138" s="859"/>
      <c r="I138" s="654"/>
      <c r="J138" s="429"/>
      <c r="K138" s="851"/>
      <c r="L138" s="430"/>
      <c r="M138" s="760"/>
      <c r="N138" s="760"/>
      <c r="O138" s="760"/>
      <c r="P138" s="760"/>
      <c r="Q138" s="766"/>
      <c r="R138" s="430"/>
      <c r="S138" s="842"/>
      <c r="T138" s="845"/>
      <c r="U138" s="146" t="s">
        <v>42</v>
      </c>
      <c r="V138" s="111">
        <f>SUM('[8]Resultado 1'!K158)</f>
        <v>0</v>
      </c>
      <c r="W138" s="364">
        <v>0</v>
      </c>
    </row>
    <row r="139" spans="1:23" ht="16.5" customHeight="1" thickBot="1">
      <c r="A139" s="897"/>
      <c r="B139" s="785"/>
      <c r="C139" s="862"/>
      <c r="D139" s="428"/>
      <c r="E139" s="859"/>
      <c r="F139" s="859"/>
      <c r="G139" s="859"/>
      <c r="H139" s="859"/>
      <c r="I139" s="654"/>
      <c r="J139" s="429"/>
      <c r="K139" s="851"/>
      <c r="L139" s="430"/>
      <c r="M139" s="760"/>
      <c r="N139" s="760"/>
      <c r="O139" s="760"/>
      <c r="P139" s="760"/>
      <c r="Q139" s="766"/>
      <c r="R139" s="430"/>
      <c r="S139" s="842"/>
      <c r="T139" s="845"/>
      <c r="U139" s="146" t="s">
        <v>43</v>
      </c>
      <c r="V139" s="111">
        <f>SUM('[8]Resultado 1'!K159)</f>
        <v>0</v>
      </c>
      <c r="W139" s="364">
        <v>0</v>
      </c>
    </row>
    <row r="140" spans="1:23" ht="16.5" customHeight="1" thickBot="1">
      <c r="A140" s="897"/>
      <c r="B140" s="785"/>
      <c r="C140" s="862"/>
      <c r="D140" s="428"/>
      <c r="E140" s="859"/>
      <c r="F140" s="859"/>
      <c r="G140" s="859"/>
      <c r="H140" s="859"/>
      <c r="I140" s="654"/>
      <c r="J140" s="429"/>
      <c r="K140" s="851"/>
      <c r="L140" s="430"/>
      <c r="M140" s="760"/>
      <c r="N140" s="760"/>
      <c r="O140" s="760"/>
      <c r="P140" s="760"/>
      <c r="Q140" s="766"/>
      <c r="R140" s="430"/>
      <c r="S140" s="842"/>
      <c r="T140" s="845"/>
      <c r="U140" s="146" t="s">
        <v>75</v>
      </c>
      <c r="V140" s="111">
        <f>SUM('[8]Resultado 1'!K160)</f>
        <v>0</v>
      </c>
      <c r="W140" s="364">
        <v>0</v>
      </c>
    </row>
    <row r="141" spans="1:23" ht="16.5" customHeight="1" thickBot="1">
      <c r="A141" s="897"/>
      <c r="B141" s="785"/>
      <c r="C141" s="862"/>
      <c r="D141" s="428"/>
      <c r="E141" s="859"/>
      <c r="F141" s="859"/>
      <c r="G141" s="859"/>
      <c r="H141" s="859"/>
      <c r="I141" s="654"/>
      <c r="J141" s="429"/>
      <c r="K141" s="851"/>
      <c r="L141" s="430"/>
      <c r="M141" s="760"/>
      <c r="N141" s="760"/>
      <c r="O141" s="760"/>
      <c r="P141" s="760"/>
      <c r="Q141" s="766"/>
      <c r="R141" s="430"/>
      <c r="S141" s="842"/>
      <c r="T141" s="845"/>
      <c r="U141" s="146" t="s">
        <v>44</v>
      </c>
      <c r="V141" s="111">
        <f>SUM('[8]Resultado 1'!K161)</f>
        <v>0</v>
      </c>
      <c r="W141" s="364">
        <v>0</v>
      </c>
    </row>
    <row r="142" spans="1:23" ht="16.5" customHeight="1" thickBot="1">
      <c r="A142" s="897"/>
      <c r="B142" s="785"/>
      <c r="C142" s="862"/>
      <c r="D142" s="428"/>
      <c r="E142" s="859"/>
      <c r="F142" s="859"/>
      <c r="G142" s="859"/>
      <c r="H142" s="859"/>
      <c r="I142" s="654"/>
      <c r="J142" s="429"/>
      <c r="K142" s="851"/>
      <c r="L142" s="430"/>
      <c r="M142" s="760"/>
      <c r="N142" s="760"/>
      <c r="O142" s="760"/>
      <c r="P142" s="760"/>
      <c r="Q142" s="766"/>
      <c r="R142" s="430"/>
      <c r="S142" s="842"/>
      <c r="T142" s="845"/>
      <c r="U142" s="146" t="s">
        <v>76</v>
      </c>
      <c r="V142" s="111">
        <f>SUM('[8]Resultado 1'!K162)</f>
        <v>0</v>
      </c>
      <c r="W142" s="364">
        <v>0</v>
      </c>
    </row>
    <row r="143" spans="1:23" ht="16.5" customHeight="1" thickBot="1">
      <c r="A143" s="897"/>
      <c r="B143" s="785"/>
      <c r="C143" s="863"/>
      <c r="D143" s="433"/>
      <c r="E143" s="864"/>
      <c r="F143" s="864"/>
      <c r="G143" s="864"/>
      <c r="H143" s="864"/>
      <c r="I143" s="655"/>
      <c r="J143" s="434"/>
      <c r="K143" s="865"/>
      <c r="L143" s="435"/>
      <c r="M143" s="761"/>
      <c r="N143" s="761"/>
      <c r="O143" s="761"/>
      <c r="P143" s="761"/>
      <c r="Q143" s="767"/>
      <c r="R143" s="435"/>
      <c r="S143" s="854"/>
      <c r="T143" s="846"/>
      <c r="U143" s="147" t="s">
        <v>77</v>
      </c>
      <c r="V143" s="111">
        <f>SUM('[8]Resultado 1'!K163)</f>
        <v>0</v>
      </c>
      <c r="W143" s="367">
        <v>0</v>
      </c>
    </row>
    <row r="144" spans="1:23" ht="16.5" customHeight="1" thickBot="1">
      <c r="A144" s="897"/>
      <c r="B144" s="785"/>
      <c r="C144" s="861" t="s">
        <v>283</v>
      </c>
      <c r="D144" s="436"/>
      <c r="E144" s="858"/>
      <c r="F144" s="858"/>
      <c r="G144" s="858"/>
      <c r="H144" s="858"/>
      <c r="I144" s="653" t="s">
        <v>58</v>
      </c>
      <c r="J144" s="437"/>
      <c r="K144" s="850" t="s">
        <v>487</v>
      </c>
      <c r="L144" s="438"/>
      <c r="M144" s="759"/>
      <c r="N144" s="759"/>
      <c r="O144" s="759"/>
      <c r="P144" s="759"/>
      <c r="Q144" s="765" t="s">
        <v>58</v>
      </c>
      <c r="R144" s="438"/>
      <c r="S144" s="841" t="s">
        <v>519</v>
      </c>
      <c r="T144" s="844" t="s">
        <v>161</v>
      </c>
      <c r="U144" s="145" t="s">
        <v>40</v>
      </c>
      <c r="V144" s="111">
        <f>SUM('[8]Resultado 1'!K165)</f>
        <v>0</v>
      </c>
      <c r="W144" s="362">
        <f>(+SUM(V144:V151))*2</f>
        <v>0</v>
      </c>
    </row>
    <row r="145" spans="1:23" ht="16.5" customHeight="1" thickBot="1">
      <c r="A145" s="897"/>
      <c r="B145" s="785"/>
      <c r="C145" s="862"/>
      <c r="D145" s="428"/>
      <c r="E145" s="859"/>
      <c r="F145" s="859"/>
      <c r="G145" s="859"/>
      <c r="H145" s="859"/>
      <c r="I145" s="654"/>
      <c r="J145" s="429"/>
      <c r="K145" s="851"/>
      <c r="L145" s="430"/>
      <c r="M145" s="760"/>
      <c r="N145" s="760"/>
      <c r="O145" s="760"/>
      <c r="P145" s="760"/>
      <c r="Q145" s="766"/>
      <c r="R145" s="430"/>
      <c r="S145" s="842"/>
      <c r="T145" s="845"/>
      <c r="U145" s="146" t="s">
        <v>41</v>
      </c>
      <c r="V145" s="111">
        <f>SUM('[8]Resultado 1'!K166)</f>
        <v>0</v>
      </c>
      <c r="W145" s="364">
        <v>0</v>
      </c>
    </row>
    <row r="146" spans="1:23" ht="16.5" customHeight="1" thickBot="1">
      <c r="A146" s="897"/>
      <c r="B146" s="785"/>
      <c r="C146" s="862"/>
      <c r="D146" s="428"/>
      <c r="E146" s="859"/>
      <c r="F146" s="859"/>
      <c r="G146" s="859"/>
      <c r="H146" s="859"/>
      <c r="I146" s="654"/>
      <c r="J146" s="429"/>
      <c r="K146" s="851"/>
      <c r="L146" s="430"/>
      <c r="M146" s="760"/>
      <c r="N146" s="760"/>
      <c r="O146" s="760"/>
      <c r="P146" s="760"/>
      <c r="Q146" s="766"/>
      <c r="R146" s="430"/>
      <c r="S146" s="842"/>
      <c r="T146" s="845"/>
      <c r="U146" s="146" t="s">
        <v>42</v>
      </c>
      <c r="V146" s="111">
        <f>SUM('[8]Resultado 1'!K167)</f>
        <v>0</v>
      </c>
      <c r="W146" s="364">
        <v>0</v>
      </c>
    </row>
    <row r="147" spans="1:23" ht="16.5" customHeight="1" thickBot="1">
      <c r="A147" s="897"/>
      <c r="B147" s="785"/>
      <c r="C147" s="862"/>
      <c r="D147" s="428"/>
      <c r="E147" s="859"/>
      <c r="F147" s="859"/>
      <c r="G147" s="859"/>
      <c r="H147" s="859"/>
      <c r="I147" s="654"/>
      <c r="J147" s="429"/>
      <c r="K147" s="851"/>
      <c r="L147" s="430"/>
      <c r="M147" s="760"/>
      <c r="N147" s="760"/>
      <c r="O147" s="760"/>
      <c r="P147" s="760"/>
      <c r="Q147" s="766"/>
      <c r="R147" s="430"/>
      <c r="S147" s="842"/>
      <c r="T147" s="845"/>
      <c r="U147" s="146" t="s">
        <v>43</v>
      </c>
      <c r="V147" s="111">
        <f>SUM('[8]Resultado 1'!K168)</f>
        <v>0</v>
      </c>
      <c r="W147" s="364">
        <v>0</v>
      </c>
    </row>
    <row r="148" spans="1:23" ht="16.5" customHeight="1" thickBot="1">
      <c r="A148" s="897"/>
      <c r="B148" s="785"/>
      <c r="C148" s="862"/>
      <c r="D148" s="428"/>
      <c r="E148" s="859"/>
      <c r="F148" s="859"/>
      <c r="G148" s="859"/>
      <c r="H148" s="859"/>
      <c r="I148" s="654"/>
      <c r="J148" s="429"/>
      <c r="K148" s="851"/>
      <c r="L148" s="430"/>
      <c r="M148" s="760"/>
      <c r="N148" s="760"/>
      <c r="O148" s="760"/>
      <c r="P148" s="760"/>
      <c r="Q148" s="766"/>
      <c r="R148" s="430"/>
      <c r="S148" s="842"/>
      <c r="T148" s="845"/>
      <c r="U148" s="146" t="s">
        <v>75</v>
      </c>
      <c r="V148" s="111">
        <f>SUM('[8]Resultado 1'!K169)</f>
        <v>0</v>
      </c>
      <c r="W148" s="364">
        <v>0</v>
      </c>
    </row>
    <row r="149" spans="1:23" ht="16.5" customHeight="1" thickBot="1">
      <c r="A149" s="897"/>
      <c r="B149" s="785"/>
      <c r="C149" s="862"/>
      <c r="D149" s="428"/>
      <c r="E149" s="859"/>
      <c r="F149" s="859"/>
      <c r="G149" s="859"/>
      <c r="H149" s="859"/>
      <c r="I149" s="654"/>
      <c r="J149" s="429"/>
      <c r="K149" s="851"/>
      <c r="L149" s="430"/>
      <c r="M149" s="760"/>
      <c r="N149" s="760"/>
      <c r="O149" s="760"/>
      <c r="P149" s="760"/>
      <c r="Q149" s="766"/>
      <c r="R149" s="430"/>
      <c r="S149" s="842"/>
      <c r="T149" s="845"/>
      <c r="U149" s="146" t="s">
        <v>44</v>
      </c>
      <c r="V149" s="111">
        <f>SUM('[8]Resultado 1'!K170)</f>
        <v>0</v>
      </c>
      <c r="W149" s="364">
        <v>0</v>
      </c>
    </row>
    <row r="150" spans="1:23" ht="16.5" customHeight="1" thickBot="1">
      <c r="A150" s="897"/>
      <c r="B150" s="785"/>
      <c r="C150" s="862"/>
      <c r="D150" s="428"/>
      <c r="E150" s="859"/>
      <c r="F150" s="859"/>
      <c r="G150" s="859"/>
      <c r="H150" s="859"/>
      <c r="I150" s="654"/>
      <c r="J150" s="429"/>
      <c r="K150" s="851"/>
      <c r="L150" s="430"/>
      <c r="M150" s="760"/>
      <c r="N150" s="760"/>
      <c r="O150" s="760"/>
      <c r="P150" s="760"/>
      <c r="Q150" s="766"/>
      <c r="R150" s="430"/>
      <c r="S150" s="842"/>
      <c r="T150" s="845"/>
      <c r="U150" s="146" t="s">
        <v>76</v>
      </c>
      <c r="V150" s="111">
        <f>SUM('[8]Resultado 1'!K171)</f>
        <v>0</v>
      </c>
      <c r="W150" s="364">
        <v>0</v>
      </c>
    </row>
    <row r="151" spans="1:23" ht="16.5" customHeight="1" thickBot="1">
      <c r="A151" s="897"/>
      <c r="B151" s="785"/>
      <c r="C151" s="863"/>
      <c r="D151" s="433"/>
      <c r="E151" s="864"/>
      <c r="F151" s="864"/>
      <c r="G151" s="864"/>
      <c r="H151" s="864"/>
      <c r="I151" s="655"/>
      <c r="J151" s="434"/>
      <c r="K151" s="865"/>
      <c r="L151" s="435"/>
      <c r="M151" s="761"/>
      <c r="N151" s="761"/>
      <c r="O151" s="761"/>
      <c r="P151" s="761"/>
      <c r="Q151" s="767"/>
      <c r="R151" s="435"/>
      <c r="S151" s="854"/>
      <c r="T151" s="846"/>
      <c r="U151" s="147" t="s">
        <v>77</v>
      </c>
      <c r="V151" s="111">
        <f>SUM('[8]Resultado 1'!K172)</f>
        <v>0</v>
      </c>
      <c r="W151" s="367">
        <v>0</v>
      </c>
    </row>
    <row r="152" spans="1:23" ht="16.5" customHeight="1" thickBot="1">
      <c r="A152" s="897"/>
      <c r="B152" s="785"/>
      <c r="C152" s="861" t="s">
        <v>284</v>
      </c>
      <c r="D152" s="436"/>
      <c r="E152" s="858"/>
      <c r="F152" s="858"/>
      <c r="G152" s="858"/>
      <c r="H152" s="858"/>
      <c r="I152" s="653" t="s">
        <v>58</v>
      </c>
      <c r="J152" s="437"/>
      <c r="K152" s="850" t="s">
        <v>387</v>
      </c>
      <c r="L152" s="438"/>
      <c r="M152" s="759"/>
      <c r="N152" s="759"/>
      <c r="O152" s="759"/>
      <c r="P152" s="759"/>
      <c r="Q152" s="765" t="s">
        <v>58</v>
      </c>
      <c r="R152" s="438"/>
      <c r="S152" s="841" t="s">
        <v>452</v>
      </c>
      <c r="T152" s="844" t="s">
        <v>161</v>
      </c>
      <c r="U152" s="145" t="s">
        <v>40</v>
      </c>
      <c r="V152" s="111">
        <f>SUM('[8]Resultado 1'!K174)</f>
        <v>0</v>
      </c>
      <c r="W152" s="362">
        <f>(+SUM(V152:V159))*2</f>
        <v>0</v>
      </c>
    </row>
    <row r="153" spans="1:23" ht="16.5" customHeight="1" thickBot="1">
      <c r="A153" s="897"/>
      <c r="B153" s="785"/>
      <c r="C153" s="862"/>
      <c r="D153" s="428"/>
      <c r="E153" s="859"/>
      <c r="F153" s="859"/>
      <c r="G153" s="859"/>
      <c r="H153" s="859"/>
      <c r="I153" s="654"/>
      <c r="J153" s="429"/>
      <c r="K153" s="851"/>
      <c r="L153" s="430"/>
      <c r="M153" s="760"/>
      <c r="N153" s="760"/>
      <c r="O153" s="760"/>
      <c r="P153" s="760"/>
      <c r="Q153" s="766"/>
      <c r="R153" s="430"/>
      <c r="S153" s="842"/>
      <c r="T153" s="845"/>
      <c r="U153" s="146" t="s">
        <v>41</v>
      </c>
      <c r="V153" s="111">
        <f>SUM('[8]Resultado 1'!K175)</f>
        <v>0</v>
      </c>
      <c r="W153" s="364">
        <v>0</v>
      </c>
    </row>
    <row r="154" spans="1:23" ht="16.5" customHeight="1" thickBot="1">
      <c r="A154" s="897"/>
      <c r="B154" s="785"/>
      <c r="C154" s="862"/>
      <c r="D154" s="428"/>
      <c r="E154" s="859"/>
      <c r="F154" s="859"/>
      <c r="G154" s="859"/>
      <c r="H154" s="859"/>
      <c r="I154" s="654"/>
      <c r="J154" s="429"/>
      <c r="K154" s="851"/>
      <c r="L154" s="430"/>
      <c r="M154" s="760"/>
      <c r="N154" s="760"/>
      <c r="O154" s="760"/>
      <c r="P154" s="760"/>
      <c r="Q154" s="766"/>
      <c r="R154" s="430"/>
      <c r="S154" s="842"/>
      <c r="T154" s="845"/>
      <c r="U154" s="146" t="s">
        <v>42</v>
      </c>
      <c r="V154" s="111">
        <f>SUM('[8]Resultado 1'!K176)</f>
        <v>0</v>
      </c>
      <c r="W154" s="364">
        <v>0</v>
      </c>
    </row>
    <row r="155" spans="1:23" ht="16.5" customHeight="1" thickBot="1">
      <c r="A155" s="897"/>
      <c r="B155" s="785"/>
      <c r="C155" s="862"/>
      <c r="D155" s="428"/>
      <c r="E155" s="859"/>
      <c r="F155" s="859"/>
      <c r="G155" s="859"/>
      <c r="H155" s="859"/>
      <c r="I155" s="654"/>
      <c r="J155" s="429"/>
      <c r="K155" s="851"/>
      <c r="L155" s="430"/>
      <c r="M155" s="760"/>
      <c r="N155" s="760"/>
      <c r="O155" s="760"/>
      <c r="P155" s="760"/>
      <c r="Q155" s="766"/>
      <c r="R155" s="430"/>
      <c r="S155" s="842"/>
      <c r="T155" s="845"/>
      <c r="U155" s="146" t="s">
        <v>43</v>
      </c>
      <c r="V155" s="111">
        <f>SUM('[8]Resultado 1'!K177)</f>
        <v>0</v>
      </c>
      <c r="W155" s="364">
        <v>0</v>
      </c>
    </row>
    <row r="156" spans="1:23" ht="16.5" customHeight="1" thickBot="1">
      <c r="A156" s="897"/>
      <c r="B156" s="785"/>
      <c r="C156" s="862"/>
      <c r="D156" s="428"/>
      <c r="E156" s="859"/>
      <c r="F156" s="859"/>
      <c r="G156" s="859"/>
      <c r="H156" s="859"/>
      <c r="I156" s="654"/>
      <c r="J156" s="429"/>
      <c r="K156" s="851"/>
      <c r="L156" s="430"/>
      <c r="M156" s="760"/>
      <c r="N156" s="760"/>
      <c r="O156" s="760"/>
      <c r="P156" s="760"/>
      <c r="Q156" s="766"/>
      <c r="R156" s="430"/>
      <c r="S156" s="842"/>
      <c r="T156" s="845"/>
      <c r="U156" s="146" t="s">
        <v>75</v>
      </c>
      <c r="V156" s="111">
        <f>SUM('[8]Resultado 1'!K178)</f>
        <v>0</v>
      </c>
      <c r="W156" s="364">
        <v>0</v>
      </c>
    </row>
    <row r="157" spans="1:23" ht="16.5" customHeight="1" thickBot="1">
      <c r="A157" s="897"/>
      <c r="B157" s="785"/>
      <c r="C157" s="862"/>
      <c r="D157" s="428"/>
      <c r="E157" s="859"/>
      <c r="F157" s="859"/>
      <c r="G157" s="859"/>
      <c r="H157" s="859"/>
      <c r="I157" s="654"/>
      <c r="J157" s="429"/>
      <c r="K157" s="851"/>
      <c r="L157" s="430"/>
      <c r="M157" s="760"/>
      <c r="N157" s="760"/>
      <c r="O157" s="760"/>
      <c r="P157" s="760"/>
      <c r="Q157" s="766"/>
      <c r="R157" s="430"/>
      <c r="S157" s="842"/>
      <c r="T157" s="845"/>
      <c r="U157" s="146" t="s">
        <v>44</v>
      </c>
      <c r="V157" s="111">
        <f>SUM('[8]Resultado 1'!K179)</f>
        <v>0</v>
      </c>
      <c r="W157" s="364">
        <v>0</v>
      </c>
    </row>
    <row r="158" spans="1:23" ht="16.5" customHeight="1" thickBot="1">
      <c r="A158" s="897"/>
      <c r="B158" s="785"/>
      <c r="C158" s="862"/>
      <c r="D158" s="428"/>
      <c r="E158" s="859"/>
      <c r="F158" s="859"/>
      <c r="G158" s="859"/>
      <c r="H158" s="859"/>
      <c r="I158" s="654"/>
      <c r="J158" s="429"/>
      <c r="K158" s="851"/>
      <c r="L158" s="430"/>
      <c r="M158" s="760"/>
      <c r="N158" s="760"/>
      <c r="O158" s="760"/>
      <c r="P158" s="760"/>
      <c r="Q158" s="766"/>
      <c r="R158" s="430"/>
      <c r="S158" s="842"/>
      <c r="T158" s="845"/>
      <c r="U158" s="146" t="s">
        <v>76</v>
      </c>
      <c r="V158" s="111">
        <f>SUM('[8]Resultado 1'!K180)</f>
        <v>0</v>
      </c>
      <c r="W158" s="364">
        <v>0</v>
      </c>
    </row>
    <row r="159" spans="1:23" ht="16.5" customHeight="1" thickBot="1">
      <c r="A159" s="897"/>
      <c r="B159" s="785"/>
      <c r="C159" s="863"/>
      <c r="D159" s="433"/>
      <c r="E159" s="864"/>
      <c r="F159" s="864"/>
      <c r="G159" s="864"/>
      <c r="H159" s="864"/>
      <c r="I159" s="655"/>
      <c r="J159" s="434"/>
      <c r="K159" s="865"/>
      <c r="L159" s="435"/>
      <c r="M159" s="761"/>
      <c r="N159" s="761"/>
      <c r="O159" s="761"/>
      <c r="P159" s="761"/>
      <c r="Q159" s="767"/>
      <c r="R159" s="435"/>
      <c r="S159" s="854"/>
      <c r="T159" s="846"/>
      <c r="U159" s="147" t="s">
        <v>77</v>
      </c>
      <c r="V159" s="111">
        <f>SUM('[8]Resultado 1'!K181)</f>
        <v>0</v>
      </c>
      <c r="W159" s="367">
        <v>0</v>
      </c>
    </row>
    <row r="160" spans="1:23" ht="16.5" customHeight="1" thickBot="1">
      <c r="A160" s="897"/>
      <c r="B160" s="785"/>
      <c r="C160" s="861" t="s">
        <v>285</v>
      </c>
      <c r="D160" s="436"/>
      <c r="E160" s="858"/>
      <c r="F160" s="858"/>
      <c r="G160" s="858"/>
      <c r="H160" s="858"/>
      <c r="I160" s="653" t="s">
        <v>58</v>
      </c>
      <c r="J160" s="437"/>
      <c r="K160" s="850" t="s">
        <v>387</v>
      </c>
      <c r="L160" s="438"/>
      <c r="M160" s="759"/>
      <c r="N160" s="759"/>
      <c r="O160" s="759"/>
      <c r="P160" s="759"/>
      <c r="Q160" s="765" t="s">
        <v>58</v>
      </c>
      <c r="R160" s="438"/>
      <c r="S160" s="841" t="s">
        <v>452</v>
      </c>
      <c r="T160" s="844"/>
      <c r="U160" s="145" t="s">
        <v>40</v>
      </c>
      <c r="V160" s="111">
        <f>SUM('[8]Resultado 1'!K183)</f>
        <v>0</v>
      </c>
      <c r="W160" s="362">
        <f>(+SUM(V160:V167))*2</f>
        <v>0</v>
      </c>
    </row>
    <row r="161" spans="1:23" ht="16.5" customHeight="1" thickBot="1">
      <c r="A161" s="897"/>
      <c r="B161" s="785"/>
      <c r="C161" s="862"/>
      <c r="D161" s="428"/>
      <c r="E161" s="859"/>
      <c r="F161" s="859"/>
      <c r="G161" s="859"/>
      <c r="H161" s="859"/>
      <c r="I161" s="654"/>
      <c r="J161" s="429"/>
      <c r="K161" s="851"/>
      <c r="L161" s="430"/>
      <c r="M161" s="760"/>
      <c r="N161" s="760"/>
      <c r="O161" s="760"/>
      <c r="P161" s="760"/>
      <c r="Q161" s="766"/>
      <c r="R161" s="430"/>
      <c r="S161" s="842"/>
      <c r="T161" s="845"/>
      <c r="U161" s="146" t="s">
        <v>41</v>
      </c>
      <c r="V161" s="111">
        <f>SUM('[8]Resultado 1'!K184)</f>
        <v>0</v>
      </c>
      <c r="W161" s="364">
        <v>0</v>
      </c>
    </row>
    <row r="162" spans="1:23" ht="16.5" customHeight="1" thickBot="1">
      <c r="A162" s="897"/>
      <c r="B162" s="785"/>
      <c r="C162" s="862"/>
      <c r="D162" s="428"/>
      <c r="E162" s="859"/>
      <c r="F162" s="859"/>
      <c r="G162" s="859"/>
      <c r="H162" s="859"/>
      <c r="I162" s="654"/>
      <c r="J162" s="429"/>
      <c r="K162" s="851"/>
      <c r="L162" s="430"/>
      <c r="M162" s="760"/>
      <c r="N162" s="760"/>
      <c r="O162" s="760"/>
      <c r="P162" s="760"/>
      <c r="Q162" s="766"/>
      <c r="R162" s="430"/>
      <c r="S162" s="842"/>
      <c r="T162" s="845"/>
      <c r="U162" s="146" t="s">
        <v>42</v>
      </c>
      <c r="V162" s="111">
        <f>SUM('[8]Resultado 1'!K185)</f>
        <v>0</v>
      </c>
      <c r="W162" s="364">
        <v>0</v>
      </c>
    </row>
    <row r="163" spans="1:23" ht="16.5" customHeight="1" thickBot="1">
      <c r="A163" s="897"/>
      <c r="B163" s="785"/>
      <c r="C163" s="862"/>
      <c r="D163" s="428"/>
      <c r="E163" s="859"/>
      <c r="F163" s="859"/>
      <c r="G163" s="859"/>
      <c r="H163" s="859"/>
      <c r="I163" s="654"/>
      <c r="J163" s="429"/>
      <c r="K163" s="851"/>
      <c r="L163" s="430"/>
      <c r="M163" s="760"/>
      <c r="N163" s="760"/>
      <c r="O163" s="760"/>
      <c r="P163" s="760"/>
      <c r="Q163" s="766"/>
      <c r="R163" s="430"/>
      <c r="S163" s="842"/>
      <c r="T163" s="845"/>
      <c r="U163" s="146" t="s">
        <v>43</v>
      </c>
      <c r="V163" s="111">
        <f>SUM('[8]Resultado 1'!K186)</f>
        <v>0</v>
      </c>
      <c r="W163" s="364">
        <v>0</v>
      </c>
    </row>
    <row r="164" spans="1:23" ht="16.5" customHeight="1" thickBot="1">
      <c r="A164" s="897"/>
      <c r="B164" s="785"/>
      <c r="C164" s="862"/>
      <c r="D164" s="428"/>
      <c r="E164" s="859"/>
      <c r="F164" s="859"/>
      <c r="G164" s="859"/>
      <c r="H164" s="859"/>
      <c r="I164" s="654"/>
      <c r="J164" s="429"/>
      <c r="K164" s="851"/>
      <c r="L164" s="430"/>
      <c r="M164" s="760"/>
      <c r="N164" s="760"/>
      <c r="O164" s="760"/>
      <c r="P164" s="760"/>
      <c r="Q164" s="766"/>
      <c r="R164" s="430"/>
      <c r="S164" s="842"/>
      <c r="T164" s="845"/>
      <c r="U164" s="146" t="s">
        <v>75</v>
      </c>
      <c r="V164" s="111">
        <f>SUM('[8]Resultado 1'!K187)</f>
        <v>0</v>
      </c>
      <c r="W164" s="364">
        <v>0</v>
      </c>
    </row>
    <row r="165" spans="1:23" ht="16.5" customHeight="1" thickBot="1">
      <c r="A165" s="897"/>
      <c r="B165" s="785"/>
      <c r="C165" s="862"/>
      <c r="D165" s="428"/>
      <c r="E165" s="859"/>
      <c r="F165" s="859"/>
      <c r="G165" s="859"/>
      <c r="H165" s="859"/>
      <c r="I165" s="654"/>
      <c r="J165" s="429"/>
      <c r="K165" s="851"/>
      <c r="L165" s="430"/>
      <c r="M165" s="760"/>
      <c r="N165" s="760"/>
      <c r="O165" s="760"/>
      <c r="P165" s="760"/>
      <c r="Q165" s="766"/>
      <c r="R165" s="430"/>
      <c r="S165" s="842"/>
      <c r="T165" s="845"/>
      <c r="U165" s="146" t="s">
        <v>44</v>
      </c>
      <c r="V165" s="111">
        <f>SUM('[8]Resultado 1'!K188)</f>
        <v>0</v>
      </c>
      <c r="W165" s="364">
        <v>0</v>
      </c>
    </row>
    <row r="166" spans="1:23" ht="16.5" customHeight="1" thickBot="1">
      <c r="A166" s="897"/>
      <c r="B166" s="785"/>
      <c r="C166" s="862"/>
      <c r="D166" s="428"/>
      <c r="E166" s="859"/>
      <c r="F166" s="859"/>
      <c r="G166" s="859"/>
      <c r="H166" s="859"/>
      <c r="I166" s="654"/>
      <c r="J166" s="429"/>
      <c r="K166" s="851"/>
      <c r="L166" s="430"/>
      <c r="M166" s="760"/>
      <c r="N166" s="760"/>
      <c r="O166" s="760"/>
      <c r="P166" s="760"/>
      <c r="Q166" s="766"/>
      <c r="R166" s="430"/>
      <c r="S166" s="842"/>
      <c r="T166" s="845"/>
      <c r="U166" s="146" t="s">
        <v>76</v>
      </c>
      <c r="V166" s="111">
        <f>SUM('[8]Resultado 1'!K189)</f>
        <v>0</v>
      </c>
      <c r="W166" s="364">
        <v>0</v>
      </c>
    </row>
    <row r="167" spans="1:23" ht="16.5" customHeight="1" thickBot="1">
      <c r="A167" s="897"/>
      <c r="B167" s="785"/>
      <c r="C167" s="863"/>
      <c r="D167" s="433"/>
      <c r="E167" s="864"/>
      <c r="F167" s="864"/>
      <c r="G167" s="864"/>
      <c r="H167" s="864"/>
      <c r="I167" s="655"/>
      <c r="J167" s="434"/>
      <c r="K167" s="865"/>
      <c r="L167" s="435"/>
      <c r="M167" s="761"/>
      <c r="N167" s="761"/>
      <c r="O167" s="761"/>
      <c r="P167" s="761"/>
      <c r="Q167" s="767"/>
      <c r="R167" s="435"/>
      <c r="S167" s="854"/>
      <c r="T167" s="846"/>
      <c r="U167" s="147" t="s">
        <v>77</v>
      </c>
      <c r="V167" s="111">
        <f>SUM('[8]Resultado 1'!K190)</f>
        <v>0</v>
      </c>
      <c r="W167" s="367">
        <v>0</v>
      </c>
    </row>
    <row r="168" spans="1:23" ht="15.75" customHeight="1" thickBot="1">
      <c r="A168" s="897"/>
      <c r="B168" s="785"/>
      <c r="C168" s="855" t="s">
        <v>286</v>
      </c>
      <c r="D168" s="436"/>
      <c r="E168" s="858" t="s">
        <v>139</v>
      </c>
      <c r="F168" s="858" t="s">
        <v>139</v>
      </c>
      <c r="G168" s="858" t="s">
        <v>139</v>
      </c>
      <c r="H168" s="858" t="s">
        <v>139</v>
      </c>
      <c r="I168" s="653" t="s">
        <v>58</v>
      </c>
      <c r="J168" s="437"/>
      <c r="K168" s="850" t="s">
        <v>387</v>
      </c>
      <c r="L168" s="438"/>
      <c r="M168" s="759" t="s">
        <v>139</v>
      </c>
      <c r="N168" s="759" t="s">
        <v>139</v>
      </c>
      <c r="O168" s="759" t="s">
        <v>139</v>
      </c>
      <c r="P168" s="759" t="s">
        <v>139</v>
      </c>
      <c r="Q168" s="765" t="s">
        <v>58</v>
      </c>
      <c r="R168" s="438"/>
      <c r="S168" s="841" t="s">
        <v>452</v>
      </c>
      <c r="T168" s="844" t="s">
        <v>161</v>
      </c>
      <c r="U168" s="145" t="s">
        <v>40</v>
      </c>
      <c r="V168" s="111">
        <f>SUM('[8]Resultado 1'!K192)</f>
        <v>12500</v>
      </c>
      <c r="W168" s="362">
        <f>(+SUM(V168:V175))*2</f>
        <v>48000</v>
      </c>
    </row>
    <row r="169" spans="1:23" ht="15.75" customHeight="1" thickBot="1">
      <c r="A169" s="897"/>
      <c r="B169" s="785"/>
      <c r="C169" s="856"/>
      <c r="D169" s="428"/>
      <c r="E169" s="859"/>
      <c r="F169" s="859"/>
      <c r="G169" s="859"/>
      <c r="H169" s="859"/>
      <c r="I169" s="654"/>
      <c r="J169" s="429"/>
      <c r="K169" s="851"/>
      <c r="L169" s="430"/>
      <c r="M169" s="760"/>
      <c r="N169" s="760"/>
      <c r="O169" s="760"/>
      <c r="P169" s="760"/>
      <c r="Q169" s="766"/>
      <c r="R169" s="430"/>
      <c r="S169" s="842"/>
      <c r="T169" s="845"/>
      <c r="U169" s="146" t="s">
        <v>41</v>
      </c>
      <c r="V169" s="111">
        <f>SUM('[8]Resultado 1'!K193)</f>
        <v>0</v>
      </c>
      <c r="W169" s="364">
        <v>0</v>
      </c>
    </row>
    <row r="170" spans="1:23" ht="50.25" customHeight="1" thickBot="1">
      <c r="A170" s="897"/>
      <c r="B170" s="785"/>
      <c r="C170" s="856"/>
      <c r="D170" s="428"/>
      <c r="E170" s="859"/>
      <c r="F170" s="859"/>
      <c r="G170" s="859"/>
      <c r="H170" s="859"/>
      <c r="I170" s="654"/>
      <c r="J170" s="429"/>
      <c r="K170" s="851"/>
      <c r="L170" s="430"/>
      <c r="M170" s="760"/>
      <c r="N170" s="760"/>
      <c r="O170" s="760"/>
      <c r="P170" s="760"/>
      <c r="Q170" s="766"/>
      <c r="R170" s="430"/>
      <c r="S170" s="842"/>
      <c r="T170" s="845"/>
      <c r="U170" s="146" t="s">
        <v>42</v>
      </c>
      <c r="V170" s="111">
        <f>SUM('[8]Resultado 1'!K194)</f>
        <v>3000</v>
      </c>
      <c r="W170" s="364">
        <v>0</v>
      </c>
    </row>
    <row r="171" spans="1:23" ht="16.5" customHeight="1" thickBot="1">
      <c r="A171" s="897"/>
      <c r="B171" s="785"/>
      <c r="C171" s="856"/>
      <c r="D171" s="428"/>
      <c r="E171" s="859"/>
      <c r="F171" s="859"/>
      <c r="G171" s="859"/>
      <c r="H171" s="859"/>
      <c r="I171" s="654"/>
      <c r="J171" s="429"/>
      <c r="K171" s="851"/>
      <c r="L171" s="430"/>
      <c r="M171" s="760"/>
      <c r="N171" s="760"/>
      <c r="O171" s="760"/>
      <c r="P171" s="760"/>
      <c r="Q171" s="766"/>
      <c r="R171" s="430"/>
      <c r="S171" s="842"/>
      <c r="T171" s="845"/>
      <c r="U171" s="146" t="s">
        <v>43</v>
      </c>
      <c r="V171" s="111">
        <f>SUM('[8]Resultado 1'!K195)</f>
        <v>1500</v>
      </c>
      <c r="W171" s="364">
        <v>0</v>
      </c>
    </row>
    <row r="172" spans="1:23" ht="16.5" customHeight="1" thickBot="1">
      <c r="A172" s="897"/>
      <c r="B172" s="785"/>
      <c r="C172" s="856"/>
      <c r="D172" s="439" t="s">
        <v>520</v>
      </c>
      <c r="E172" s="859"/>
      <c r="F172" s="859"/>
      <c r="G172" s="859"/>
      <c r="H172" s="859"/>
      <c r="I172" s="654"/>
      <c r="J172" s="429" t="s">
        <v>386</v>
      </c>
      <c r="K172" s="851"/>
      <c r="L172" s="430" t="s">
        <v>520</v>
      </c>
      <c r="M172" s="760"/>
      <c r="N172" s="760"/>
      <c r="O172" s="760"/>
      <c r="P172" s="760"/>
      <c r="Q172" s="766"/>
      <c r="R172" s="430" t="s">
        <v>521</v>
      </c>
      <c r="S172" s="842"/>
      <c r="T172" s="845"/>
      <c r="U172" s="146" t="s">
        <v>75</v>
      </c>
      <c r="V172" s="111">
        <f>SUM('[8]Resultado 1'!K196)</f>
        <v>500</v>
      </c>
      <c r="W172" s="364">
        <v>0</v>
      </c>
    </row>
    <row r="173" spans="1:23" ht="40.5" customHeight="1" thickBot="1">
      <c r="A173" s="897"/>
      <c r="B173" s="785"/>
      <c r="C173" s="856"/>
      <c r="D173" s="439" t="s">
        <v>522</v>
      </c>
      <c r="E173" s="859"/>
      <c r="F173" s="859"/>
      <c r="G173" s="859"/>
      <c r="H173" s="859"/>
      <c r="I173" s="654"/>
      <c r="J173" s="429" t="s">
        <v>386</v>
      </c>
      <c r="K173" s="851"/>
      <c r="L173" s="430" t="s">
        <v>522</v>
      </c>
      <c r="M173" s="760"/>
      <c r="N173" s="760"/>
      <c r="O173" s="760"/>
      <c r="P173" s="760"/>
      <c r="Q173" s="766"/>
      <c r="R173" s="430" t="s">
        <v>392</v>
      </c>
      <c r="S173" s="842"/>
      <c r="T173" s="845"/>
      <c r="U173" s="146" t="s">
        <v>44</v>
      </c>
      <c r="V173" s="111">
        <f>SUM('[8]Resultado 1'!K197)</f>
        <v>4000</v>
      </c>
      <c r="W173" s="364">
        <v>0</v>
      </c>
    </row>
    <row r="174" spans="1:23" ht="16.5" customHeight="1" thickBot="1">
      <c r="A174" s="897"/>
      <c r="B174" s="785"/>
      <c r="C174" s="856"/>
      <c r="D174" s="428"/>
      <c r="E174" s="859"/>
      <c r="F174" s="859"/>
      <c r="G174" s="859"/>
      <c r="H174" s="859"/>
      <c r="I174" s="654"/>
      <c r="J174" s="429"/>
      <c r="K174" s="851"/>
      <c r="L174" s="430"/>
      <c r="M174" s="760"/>
      <c r="N174" s="760"/>
      <c r="O174" s="760"/>
      <c r="P174" s="760"/>
      <c r="Q174" s="766"/>
      <c r="R174" s="430"/>
      <c r="S174" s="842"/>
      <c r="T174" s="845"/>
      <c r="U174" s="146" t="s">
        <v>76</v>
      </c>
      <c r="V174" s="111">
        <f>SUM('[8]Resultado 1'!K198)</f>
        <v>2500</v>
      </c>
      <c r="W174" s="364">
        <v>0</v>
      </c>
    </row>
    <row r="175" spans="1:23" ht="16.5" customHeight="1" thickBot="1">
      <c r="A175" s="898"/>
      <c r="B175" s="786"/>
      <c r="C175" s="857"/>
      <c r="D175" s="440"/>
      <c r="E175" s="860"/>
      <c r="F175" s="860"/>
      <c r="G175" s="860"/>
      <c r="H175" s="860"/>
      <c r="I175" s="849"/>
      <c r="J175" s="441"/>
      <c r="K175" s="852"/>
      <c r="L175" s="442"/>
      <c r="M175" s="853"/>
      <c r="N175" s="853"/>
      <c r="O175" s="853"/>
      <c r="P175" s="853"/>
      <c r="Q175" s="840"/>
      <c r="R175" s="442"/>
      <c r="S175" s="843"/>
      <c r="T175" s="846"/>
      <c r="U175" s="147" t="s">
        <v>77</v>
      </c>
      <c r="V175" s="111">
        <f>SUM('[8]Resultado 1'!K199)</f>
        <v>0</v>
      </c>
      <c r="W175" s="367">
        <v>0</v>
      </c>
    </row>
    <row r="176" spans="1:27" ht="25.5" customHeight="1" thickBot="1">
      <c r="A176" s="847" t="s">
        <v>156</v>
      </c>
      <c r="B176" s="848"/>
      <c r="C176" s="848"/>
      <c r="D176" s="848"/>
      <c r="E176" s="848"/>
      <c r="F176" s="848"/>
      <c r="G176" s="848"/>
      <c r="H176" s="848"/>
      <c r="I176" s="848"/>
      <c r="J176" s="848"/>
      <c r="K176" s="848"/>
      <c r="L176" s="848"/>
      <c r="M176" s="848"/>
      <c r="N176" s="848"/>
      <c r="O176" s="848"/>
      <c r="P176" s="848"/>
      <c r="Q176" s="848"/>
      <c r="R176" s="848"/>
      <c r="S176" s="848"/>
      <c r="T176" s="848"/>
      <c r="U176" s="848"/>
      <c r="V176" s="848"/>
      <c r="W176" s="107">
        <f>+SUM(W6:W175)</f>
        <v>1116700</v>
      </c>
      <c r="Y176" s="211"/>
      <c r="AA176" s="211"/>
    </row>
    <row r="177" spans="1:23" ht="15.75" thickBot="1">
      <c r="A177" s="77"/>
      <c r="B177" s="443"/>
      <c r="C177" s="184"/>
      <c r="D177" s="184"/>
      <c r="E177" s="77"/>
      <c r="F177" s="77"/>
      <c r="G177" s="77"/>
      <c r="H177" s="77"/>
      <c r="I177" s="77"/>
      <c r="J177" s="184"/>
      <c r="K177" s="77"/>
      <c r="L177" s="184"/>
      <c r="M177" s="77"/>
      <c r="N177" s="77"/>
      <c r="O177" s="77"/>
      <c r="P177" s="77"/>
      <c r="Q177" s="77"/>
      <c r="R177" s="184"/>
      <c r="S177" s="77"/>
      <c r="T177" s="77"/>
      <c r="U177" s="102"/>
      <c r="V177" s="77"/>
      <c r="W177" s="77"/>
    </row>
    <row r="178" spans="1:51" s="106" customFormat="1" ht="17.25" customHeight="1">
      <c r="A178" s="606" t="s">
        <v>143</v>
      </c>
      <c r="B178" s="669" t="s">
        <v>144</v>
      </c>
      <c r="C178" s="796" t="s">
        <v>145</v>
      </c>
      <c r="D178" s="796" t="s">
        <v>379</v>
      </c>
      <c r="E178" s="558" t="s">
        <v>146</v>
      </c>
      <c r="F178" s="559"/>
      <c r="G178" s="559"/>
      <c r="H178" s="560"/>
      <c r="I178" s="606" t="s">
        <v>86</v>
      </c>
      <c r="J178" s="796" t="s">
        <v>380</v>
      </c>
      <c r="K178" s="799" t="s">
        <v>381</v>
      </c>
      <c r="L178" s="796" t="s">
        <v>379</v>
      </c>
      <c r="M178" s="558" t="s">
        <v>146</v>
      </c>
      <c r="N178" s="559"/>
      <c r="O178" s="559"/>
      <c r="P178" s="560"/>
      <c r="Q178" s="606" t="s">
        <v>86</v>
      </c>
      <c r="R178" s="796" t="s">
        <v>380</v>
      </c>
      <c r="S178" s="612" t="s">
        <v>523</v>
      </c>
      <c r="T178" s="558" t="s">
        <v>148</v>
      </c>
      <c r="U178" s="559"/>
      <c r="V178" s="559"/>
      <c r="W178" s="560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</row>
    <row r="179" spans="1:51" s="106" customFormat="1" ht="15.75" customHeight="1" thickBot="1">
      <c r="A179" s="607"/>
      <c r="B179" s="801"/>
      <c r="C179" s="797"/>
      <c r="D179" s="797"/>
      <c r="E179" s="561"/>
      <c r="F179" s="562"/>
      <c r="G179" s="562"/>
      <c r="H179" s="563"/>
      <c r="I179" s="607"/>
      <c r="J179" s="797"/>
      <c r="K179" s="613"/>
      <c r="L179" s="797"/>
      <c r="M179" s="561"/>
      <c r="N179" s="562"/>
      <c r="O179" s="562"/>
      <c r="P179" s="563"/>
      <c r="Q179" s="607"/>
      <c r="R179" s="797"/>
      <c r="S179" s="613"/>
      <c r="T179" s="561"/>
      <c r="U179" s="562"/>
      <c r="V179" s="562"/>
      <c r="W179" s="563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</row>
    <row r="180" spans="1:51" s="106" customFormat="1" ht="25.5" customHeight="1" thickBot="1">
      <c r="A180" s="608"/>
      <c r="B180" s="670"/>
      <c r="C180" s="800"/>
      <c r="D180" s="800"/>
      <c r="E180" s="97" t="s">
        <v>149</v>
      </c>
      <c r="F180" s="97" t="s">
        <v>150</v>
      </c>
      <c r="G180" s="97" t="s">
        <v>151</v>
      </c>
      <c r="H180" s="97" t="s">
        <v>152</v>
      </c>
      <c r="I180" s="608"/>
      <c r="J180" s="800"/>
      <c r="K180" s="839"/>
      <c r="L180" s="800"/>
      <c r="M180" s="97" t="s">
        <v>149</v>
      </c>
      <c r="N180" s="97" t="s">
        <v>150</v>
      </c>
      <c r="O180" s="97" t="s">
        <v>151</v>
      </c>
      <c r="P180" s="97" t="s">
        <v>152</v>
      </c>
      <c r="Q180" s="608"/>
      <c r="R180" s="800"/>
      <c r="S180" s="614"/>
      <c r="T180" s="98" t="s">
        <v>153</v>
      </c>
      <c r="U180" s="564" t="s">
        <v>154</v>
      </c>
      <c r="V180" s="565"/>
      <c r="W180" s="98" t="s">
        <v>155</v>
      </c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</row>
    <row r="181" spans="1:23" ht="72" customHeight="1" thickBot="1">
      <c r="A181" s="768" t="str">
        <f>'[8]Resultado 2'!A1:M1</f>
        <v>Resultado 2: Políticas Culturales fortalecidas para la revitalización y promoción de la diversidad cultural de los pueblos indígenas y afrodescendientes de la Costa Caribe, y la protección del patrimonio cultural.</v>
      </c>
      <c r="B181" s="784" t="s">
        <v>524</v>
      </c>
      <c r="C181" s="836" t="s">
        <v>222</v>
      </c>
      <c r="D181" s="445" t="s">
        <v>525</v>
      </c>
      <c r="E181" s="547"/>
      <c r="F181" s="566"/>
      <c r="G181" s="566" t="s">
        <v>139</v>
      </c>
      <c r="H181" s="526" t="s">
        <v>139</v>
      </c>
      <c r="I181" s="834" t="s">
        <v>57</v>
      </c>
      <c r="J181" s="445" t="s">
        <v>386</v>
      </c>
      <c r="K181" s="581" t="s">
        <v>387</v>
      </c>
      <c r="L181" s="446" t="s">
        <v>526</v>
      </c>
      <c r="M181" s="759"/>
      <c r="N181" s="759"/>
      <c r="O181" s="759" t="s">
        <v>139</v>
      </c>
      <c r="P181" s="814" t="s">
        <v>139</v>
      </c>
      <c r="Q181" s="829" t="s">
        <v>57</v>
      </c>
      <c r="R181" s="446" t="s">
        <v>527</v>
      </c>
      <c r="S181" s="820" t="s">
        <v>528</v>
      </c>
      <c r="T181" s="778" t="s">
        <v>161</v>
      </c>
      <c r="U181" s="145" t="s">
        <v>40</v>
      </c>
      <c r="V181" s="111">
        <f>SUM('[8]Resultado 2'!J4)</f>
        <v>2000</v>
      </c>
      <c r="W181" s="362">
        <f>(+SUM(V181:V188))*2</f>
        <v>27000</v>
      </c>
    </row>
    <row r="182" spans="1:23" ht="43.5" thickBot="1">
      <c r="A182" s="769"/>
      <c r="B182" s="785"/>
      <c r="C182" s="837"/>
      <c r="D182" s="448" t="s">
        <v>529</v>
      </c>
      <c r="E182" s="548"/>
      <c r="F182" s="567"/>
      <c r="G182" s="567"/>
      <c r="H182" s="527"/>
      <c r="I182" s="601"/>
      <c r="J182" s="445" t="s">
        <v>386</v>
      </c>
      <c r="K182" s="567"/>
      <c r="L182" s="449" t="s">
        <v>530</v>
      </c>
      <c r="M182" s="760"/>
      <c r="N182" s="760"/>
      <c r="O182" s="760"/>
      <c r="P182" s="815"/>
      <c r="Q182" s="830"/>
      <c r="R182" s="446" t="s">
        <v>527</v>
      </c>
      <c r="S182" s="821"/>
      <c r="T182" s="779"/>
      <c r="U182" s="146" t="s">
        <v>41</v>
      </c>
      <c r="V182" s="111">
        <f>SUM('[8]Resultado 2'!J5)</f>
        <v>3000</v>
      </c>
      <c r="W182" s="364">
        <v>0</v>
      </c>
    </row>
    <row r="183" spans="1:23" ht="29.25" thickBot="1">
      <c r="A183" s="769"/>
      <c r="B183" s="785"/>
      <c r="C183" s="837"/>
      <c r="D183" s="448" t="s">
        <v>531</v>
      </c>
      <c r="E183" s="548"/>
      <c r="F183" s="567"/>
      <c r="G183" s="567"/>
      <c r="H183" s="527"/>
      <c r="I183" s="601"/>
      <c r="J183" s="445" t="s">
        <v>386</v>
      </c>
      <c r="K183" s="567"/>
      <c r="L183" s="449" t="s">
        <v>531</v>
      </c>
      <c r="M183" s="760"/>
      <c r="N183" s="760"/>
      <c r="O183" s="760"/>
      <c r="P183" s="815"/>
      <c r="Q183" s="830"/>
      <c r="R183" s="446" t="s">
        <v>527</v>
      </c>
      <c r="S183" s="821"/>
      <c r="T183" s="779"/>
      <c r="U183" s="146" t="s">
        <v>42</v>
      </c>
      <c r="V183" s="111">
        <f>SUM('[8]Resultado 2'!J6)</f>
        <v>500</v>
      </c>
      <c r="W183" s="364">
        <v>0</v>
      </c>
    </row>
    <row r="184" spans="1:23" ht="29.25" thickBot="1">
      <c r="A184" s="769"/>
      <c r="B184" s="785"/>
      <c r="C184" s="837"/>
      <c r="D184" s="448" t="s">
        <v>532</v>
      </c>
      <c r="E184" s="548"/>
      <c r="F184" s="567"/>
      <c r="G184" s="567"/>
      <c r="H184" s="527"/>
      <c r="I184" s="601"/>
      <c r="J184" s="445" t="s">
        <v>386</v>
      </c>
      <c r="K184" s="567"/>
      <c r="L184" s="449" t="s">
        <v>532</v>
      </c>
      <c r="M184" s="760"/>
      <c r="N184" s="760"/>
      <c r="O184" s="760"/>
      <c r="P184" s="815"/>
      <c r="Q184" s="830"/>
      <c r="R184" s="446" t="s">
        <v>527</v>
      </c>
      <c r="S184" s="821"/>
      <c r="T184" s="779"/>
      <c r="U184" s="146" t="s">
        <v>43</v>
      </c>
      <c r="V184" s="111">
        <f>SUM('[8]Resultado 2'!J7)</f>
        <v>2000</v>
      </c>
      <c r="W184" s="364">
        <v>0</v>
      </c>
    </row>
    <row r="185" spans="1:23" ht="29.25" thickBot="1">
      <c r="A185" s="769"/>
      <c r="B185" s="785"/>
      <c r="C185" s="837"/>
      <c r="D185" s="448" t="s">
        <v>533</v>
      </c>
      <c r="E185" s="548"/>
      <c r="F185" s="567"/>
      <c r="G185" s="567"/>
      <c r="H185" s="527"/>
      <c r="I185" s="601"/>
      <c r="J185" s="445" t="s">
        <v>386</v>
      </c>
      <c r="K185" s="567"/>
      <c r="L185" s="450" t="s">
        <v>533</v>
      </c>
      <c r="M185" s="760"/>
      <c r="N185" s="760"/>
      <c r="O185" s="760"/>
      <c r="P185" s="815"/>
      <c r="Q185" s="830"/>
      <c r="R185" s="446" t="s">
        <v>527</v>
      </c>
      <c r="S185" s="821"/>
      <c r="T185" s="779"/>
      <c r="U185" s="146" t="s">
        <v>75</v>
      </c>
      <c r="V185" s="111">
        <f>SUM('[8]Resultado 2'!J8)</f>
        <v>500</v>
      </c>
      <c r="W185" s="364">
        <v>0</v>
      </c>
    </row>
    <row r="186" spans="1:23" ht="43.5" thickBot="1">
      <c r="A186" s="769"/>
      <c r="B186" s="785"/>
      <c r="C186" s="837"/>
      <c r="D186" s="448" t="s">
        <v>534</v>
      </c>
      <c r="E186" s="548"/>
      <c r="F186" s="567"/>
      <c r="G186" s="567"/>
      <c r="H186" s="527"/>
      <c r="I186" s="601"/>
      <c r="J186" s="445" t="s">
        <v>386</v>
      </c>
      <c r="K186" s="567"/>
      <c r="L186" s="449" t="s">
        <v>535</v>
      </c>
      <c r="M186" s="760"/>
      <c r="N186" s="760"/>
      <c r="O186" s="760"/>
      <c r="P186" s="815"/>
      <c r="Q186" s="830"/>
      <c r="R186" s="446" t="s">
        <v>527</v>
      </c>
      <c r="S186" s="821"/>
      <c r="T186" s="779"/>
      <c r="U186" s="146" t="s">
        <v>44</v>
      </c>
      <c r="V186" s="111">
        <f>SUM('[8]Resultado 2'!J9)</f>
        <v>3000</v>
      </c>
      <c r="W186" s="364">
        <v>0</v>
      </c>
    </row>
    <row r="187" spans="1:23" ht="15.75" customHeight="1" thickBot="1">
      <c r="A187" s="769"/>
      <c r="B187" s="785"/>
      <c r="C187" s="837"/>
      <c r="D187" s="383"/>
      <c r="E187" s="548"/>
      <c r="F187" s="567"/>
      <c r="G187" s="567"/>
      <c r="H187" s="527"/>
      <c r="I187" s="601"/>
      <c r="J187" s="448"/>
      <c r="K187" s="567"/>
      <c r="L187" s="359"/>
      <c r="M187" s="760"/>
      <c r="N187" s="760"/>
      <c r="O187" s="760"/>
      <c r="P187" s="815"/>
      <c r="Q187" s="830"/>
      <c r="R187" s="449"/>
      <c r="S187" s="821"/>
      <c r="T187" s="779"/>
      <c r="U187" s="146" t="s">
        <v>76</v>
      </c>
      <c r="V187" s="111">
        <f>SUM('[8]Resultado 2'!J10)</f>
        <v>2500</v>
      </c>
      <c r="W187" s="364">
        <v>0</v>
      </c>
    </row>
    <row r="188" spans="1:23" ht="15.75" customHeight="1" hidden="1">
      <c r="A188" s="769"/>
      <c r="B188" s="785"/>
      <c r="C188" s="838"/>
      <c r="D188" s="448"/>
      <c r="E188" s="774"/>
      <c r="F188" s="639"/>
      <c r="G188" s="639"/>
      <c r="H188" s="528"/>
      <c r="I188" s="835"/>
      <c r="J188" s="448"/>
      <c r="K188" s="568"/>
      <c r="L188" s="449"/>
      <c r="M188" s="761"/>
      <c r="N188" s="761"/>
      <c r="O188" s="761"/>
      <c r="P188" s="816"/>
      <c r="Q188" s="831"/>
      <c r="R188" s="449"/>
      <c r="S188" s="822"/>
      <c r="T188" s="780"/>
      <c r="U188" s="147" t="s">
        <v>77</v>
      </c>
      <c r="V188" s="111">
        <f>SUM('[8]Resultado 2'!J11)</f>
        <v>0</v>
      </c>
      <c r="W188" s="367">
        <v>0</v>
      </c>
    </row>
    <row r="189" spans="1:23" ht="114.75" thickBot="1">
      <c r="A189" s="769"/>
      <c r="B189" s="785"/>
      <c r="C189" s="577" t="str">
        <f>+'[9]Resultado 2'!$C$4</f>
        <v>2.1.2 Desarrollar acciones de socialización de contenidos de convenios internacionales y legislación nacionalque fortatlezcan el derecho a la diversidad de los pueblos indígenas y afrodescendientes. </v>
      </c>
      <c r="D189" s="448" t="s">
        <v>536</v>
      </c>
      <c r="E189" s="547"/>
      <c r="F189" s="566"/>
      <c r="G189" s="566" t="s">
        <v>139</v>
      </c>
      <c r="H189" s="547" t="s">
        <v>139</v>
      </c>
      <c r="I189" s="580" t="s">
        <v>56</v>
      </c>
      <c r="J189" s="445" t="s">
        <v>386</v>
      </c>
      <c r="K189" s="833" t="s">
        <v>387</v>
      </c>
      <c r="L189" s="449" t="s">
        <v>537</v>
      </c>
      <c r="M189" s="759"/>
      <c r="N189" s="759"/>
      <c r="O189" s="759" t="s">
        <v>139</v>
      </c>
      <c r="P189" s="759" t="s">
        <v>139</v>
      </c>
      <c r="Q189" s="827" t="s">
        <v>56</v>
      </c>
      <c r="R189" s="446" t="s">
        <v>538</v>
      </c>
      <c r="S189" s="820" t="s">
        <v>539</v>
      </c>
      <c r="T189" s="778" t="s">
        <v>161</v>
      </c>
      <c r="U189" s="145" t="s">
        <v>40</v>
      </c>
      <c r="V189" s="111">
        <f>SUM('[8]Resultado 2'!J13)</f>
        <v>1000</v>
      </c>
      <c r="W189" s="362">
        <f>(+SUM(V189:V196))*2</f>
        <v>8000</v>
      </c>
    </row>
    <row r="190" spans="1:23" ht="28.5">
      <c r="A190" s="769"/>
      <c r="B190" s="785"/>
      <c r="C190" s="578"/>
      <c r="D190" s="448" t="s">
        <v>540</v>
      </c>
      <c r="E190" s="548"/>
      <c r="F190" s="567"/>
      <c r="G190" s="567"/>
      <c r="H190" s="548"/>
      <c r="I190" s="654"/>
      <c r="J190" s="445" t="s">
        <v>386</v>
      </c>
      <c r="K190" s="575"/>
      <c r="L190" s="449" t="s">
        <v>541</v>
      </c>
      <c r="M190" s="760"/>
      <c r="N190" s="760"/>
      <c r="O190" s="760"/>
      <c r="P190" s="760"/>
      <c r="Q190" s="766"/>
      <c r="R190" s="446" t="s">
        <v>506</v>
      </c>
      <c r="S190" s="821"/>
      <c r="T190" s="779"/>
      <c r="U190" s="146" t="s">
        <v>41</v>
      </c>
      <c r="V190" s="112">
        <f>SUM('[8]Resultado 2'!J14)</f>
        <v>500</v>
      </c>
      <c r="W190" s="364">
        <v>0</v>
      </c>
    </row>
    <row r="191" spans="1:23" ht="42.75">
      <c r="A191" s="769"/>
      <c r="B191" s="785"/>
      <c r="C191" s="578"/>
      <c r="D191" s="448" t="s">
        <v>542</v>
      </c>
      <c r="E191" s="548"/>
      <c r="F191" s="567"/>
      <c r="G191" s="567"/>
      <c r="H191" s="548"/>
      <c r="I191" s="654"/>
      <c r="J191" s="448" t="s">
        <v>386</v>
      </c>
      <c r="K191" s="575"/>
      <c r="L191" s="449" t="s">
        <v>543</v>
      </c>
      <c r="M191" s="760"/>
      <c r="N191" s="760"/>
      <c r="O191" s="760"/>
      <c r="P191" s="760"/>
      <c r="Q191" s="766"/>
      <c r="R191" s="449" t="s">
        <v>506</v>
      </c>
      <c r="S191" s="821"/>
      <c r="T191" s="779"/>
      <c r="U191" s="146" t="s">
        <v>42</v>
      </c>
      <c r="V191" s="112">
        <f>SUM('[8]Resultado 2'!J15)</f>
        <v>250</v>
      </c>
      <c r="W191" s="364">
        <v>0</v>
      </c>
    </row>
    <row r="192" spans="1:23" ht="42.75">
      <c r="A192" s="769"/>
      <c r="B192" s="785"/>
      <c r="C192" s="578"/>
      <c r="D192" s="448" t="s">
        <v>543</v>
      </c>
      <c r="E192" s="548"/>
      <c r="F192" s="567"/>
      <c r="G192" s="567"/>
      <c r="H192" s="548"/>
      <c r="I192" s="654"/>
      <c r="J192" s="448" t="s">
        <v>386</v>
      </c>
      <c r="K192" s="575"/>
      <c r="L192" s="449"/>
      <c r="M192" s="760"/>
      <c r="N192" s="760"/>
      <c r="O192" s="760"/>
      <c r="P192" s="760"/>
      <c r="Q192" s="766"/>
      <c r="R192" s="449"/>
      <c r="S192" s="821"/>
      <c r="T192" s="779"/>
      <c r="U192" s="146" t="s">
        <v>43</v>
      </c>
      <c r="V192" s="112">
        <f>SUM('[8]Resultado 2'!J16)</f>
        <v>100</v>
      </c>
      <c r="W192" s="364">
        <v>0</v>
      </c>
    </row>
    <row r="193" spans="1:23" ht="71.25">
      <c r="A193" s="769"/>
      <c r="B193" s="785"/>
      <c r="C193" s="578"/>
      <c r="D193" s="448" t="s">
        <v>544</v>
      </c>
      <c r="E193" s="548"/>
      <c r="F193" s="567"/>
      <c r="G193" s="567"/>
      <c r="H193" s="548"/>
      <c r="I193" s="654"/>
      <c r="J193" s="448" t="s">
        <v>386</v>
      </c>
      <c r="K193" s="575"/>
      <c r="L193" s="449" t="s">
        <v>545</v>
      </c>
      <c r="M193" s="760"/>
      <c r="N193" s="760"/>
      <c r="O193" s="760"/>
      <c r="P193" s="760"/>
      <c r="Q193" s="766"/>
      <c r="R193" s="449" t="s">
        <v>427</v>
      </c>
      <c r="S193" s="821"/>
      <c r="T193" s="779"/>
      <c r="U193" s="146" t="s">
        <v>75</v>
      </c>
      <c r="V193" s="112">
        <f>SUM('[8]Resultado 2'!J17)</f>
        <v>150</v>
      </c>
      <c r="W193" s="364">
        <v>0</v>
      </c>
    </row>
    <row r="194" spans="1:23" ht="15.75" customHeight="1">
      <c r="A194" s="769"/>
      <c r="B194" s="785"/>
      <c r="C194" s="578"/>
      <c r="D194" s="448"/>
      <c r="E194" s="548"/>
      <c r="F194" s="567"/>
      <c r="G194" s="567"/>
      <c r="H194" s="548"/>
      <c r="I194" s="654"/>
      <c r="J194" s="448"/>
      <c r="K194" s="575"/>
      <c r="L194" s="449"/>
      <c r="M194" s="760"/>
      <c r="N194" s="760"/>
      <c r="O194" s="760"/>
      <c r="P194" s="760"/>
      <c r="Q194" s="766"/>
      <c r="R194" s="449"/>
      <c r="S194" s="821"/>
      <c r="T194" s="779"/>
      <c r="U194" s="146" t="s">
        <v>44</v>
      </c>
      <c r="V194" s="112">
        <f>SUM('[8]Resultado 2'!J18)</f>
        <v>750</v>
      </c>
      <c r="W194" s="364">
        <v>0</v>
      </c>
    </row>
    <row r="195" spans="1:23" ht="15.75" customHeight="1">
      <c r="A195" s="769"/>
      <c r="B195" s="785"/>
      <c r="C195" s="578"/>
      <c r="D195" s="448"/>
      <c r="E195" s="548"/>
      <c r="F195" s="567"/>
      <c r="G195" s="567"/>
      <c r="H195" s="548"/>
      <c r="I195" s="654"/>
      <c r="J195" s="448"/>
      <c r="K195" s="575"/>
      <c r="L195" s="449"/>
      <c r="M195" s="760"/>
      <c r="N195" s="760"/>
      <c r="O195" s="760"/>
      <c r="P195" s="760"/>
      <c r="Q195" s="766"/>
      <c r="R195" s="449"/>
      <c r="S195" s="821"/>
      <c r="T195" s="779"/>
      <c r="U195" s="146" t="s">
        <v>76</v>
      </c>
      <c r="V195" s="112">
        <f>SUM('[8]Resultado 2'!J19)</f>
        <v>1000</v>
      </c>
      <c r="W195" s="364">
        <v>0</v>
      </c>
    </row>
    <row r="196" spans="1:23" ht="15.75" customHeight="1" thickBot="1">
      <c r="A196" s="769"/>
      <c r="B196" s="785"/>
      <c r="C196" s="579"/>
      <c r="D196" s="448"/>
      <c r="E196" s="549"/>
      <c r="F196" s="568"/>
      <c r="G196" s="568"/>
      <c r="H196" s="549"/>
      <c r="I196" s="832"/>
      <c r="J196" s="448"/>
      <c r="K196" s="576"/>
      <c r="L196" s="449"/>
      <c r="M196" s="826"/>
      <c r="N196" s="826"/>
      <c r="O196" s="826"/>
      <c r="P196" s="826"/>
      <c r="Q196" s="828"/>
      <c r="R196" s="449"/>
      <c r="S196" s="822"/>
      <c r="T196" s="779"/>
      <c r="U196" s="147" t="s">
        <v>77</v>
      </c>
      <c r="V196" s="188">
        <f>SUM('[8]Resultado 2'!J20)</f>
        <v>250</v>
      </c>
      <c r="W196" s="367">
        <v>0</v>
      </c>
    </row>
    <row r="197" spans="1:23" ht="18.75" customHeight="1" hidden="1">
      <c r="A197" s="769"/>
      <c r="B197" s="785"/>
      <c r="C197" s="823"/>
      <c r="D197" s="824"/>
      <c r="E197" s="824"/>
      <c r="F197" s="824"/>
      <c r="G197" s="824"/>
      <c r="H197" s="824"/>
      <c r="I197" s="824"/>
      <c r="J197" s="824"/>
      <c r="K197" s="824"/>
      <c r="L197" s="824"/>
      <c r="M197" s="824"/>
      <c r="N197" s="824"/>
      <c r="O197" s="824"/>
      <c r="P197" s="824"/>
      <c r="Q197" s="824"/>
      <c r="R197" s="824"/>
      <c r="S197" s="824"/>
      <c r="T197" s="824"/>
      <c r="U197" s="824"/>
      <c r="V197" s="824"/>
      <c r="W197" s="825"/>
    </row>
    <row r="198" spans="1:23" ht="72" customHeight="1" thickBot="1">
      <c r="A198" s="769"/>
      <c r="B198" s="785"/>
      <c r="C198" s="577" t="s">
        <v>223</v>
      </c>
      <c r="D198" s="445" t="s">
        <v>546</v>
      </c>
      <c r="E198" s="547" t="s">
        <v>139</v>
      </c>
      <c r="F198" s="566" t="s">
        <v>139</v>
      </c>
      <c r="G198" s="566" t="s">
        <v>139</v>
      </c>
      <c r="H198" s="526" t="s">
        <v>139</v>
      </c>
      <c r="I198" s="572" t="s">
        <v>58</v>
      </c>
      <c r="J198" s="445" t="s">
        <v>386</v>
      </c>
      <c r="K198" s="603" t="s">
        <v>547</v>
      </c>
      <c r="L198" s="446" t="s">
        <v>548</v>
      </c>
      <c r="M198" s="759" t="s">
        <v>139</v>
      </c>
      <c r="N198" s="759" t="s">
        <v>139</v>
      </c>
      <c r="O198" s="759" t="s">
        <v>139</v>
      </c>
      <c r="P198" s="814" t="s">
        <v>139</v>
      </c>
      <c r="Q198" s="802" t="s">
        <v>58</v>
      </c>
      <c r="R198" s="446" t="s">
        <v>392</v>
      </c>
      <c r="S198" s="820" t="s">
        <v>549</v>
      </c>
      <c r="T198" s="778" t="s">
        <v>161</v>
      </c>
      <c r="U198" s="145" t="s">
        <v>40</v>
      </c>
      <c r="V198" s="111">
        <f>SUM('[8]Resultado 2'!J22)</f>
        <v>2000</v>
      </c>
      <c r="W198" s="362">
        <f>((+SUM(V198:V206))*2)</f>
        <v>20000</v>
      </c>
    </row>
    <row r="199" spans="1:23" ht="45" customHeight="1">
      <c r="A199" s="769"/>
      <c r="B199" s="785"/>
      <c r="C199" s="578"/>
      <c r="D199" s="445" t="s">
        <v>550</v>
      </c>
      <c r="E199" s="548"/>
      <c r="F199" s="567"/>
      <c r="G199" s="567"/>
      <c r="H199" s="527"/>
      <c r="I199" s="573"/>
      <c r="J199" s="448" t="s">
        <v>386</v>
      </c>
      <c r="K199" s="575"/>
      <c r="L199" s="446" t="s">
        <v>551</v>
      </c>
      <c r="M199" s="760"/>
      <c r="N199" s="760"/>
      <c r="O199" s="760"/>
      <c r="P199" s="815"/>
      <c r="Q199" s="803"/>
      <c r="R199" s="449" t="s">
        <v>392</v>
      </c>
      <c r="S199" s="821"/>
      <c r="T199" s="779"/>
      <c r="U199" s="431"/>
      <c r="V199" s="432"/>
      <c r="W199" s="364">
        <v>0</v>
      </c>
    </row>
    <row r="200" spans="1:23" ht="71.25">
      <c r="A200" s="769"/>
      <c r="B200" s="785"/>
      <c r="C200" s="578"/>
      <c r="D200" s="448" t="s">
        <v>552</v>
      </c>
      <c r="E200" s="548"/>
      <c r="F200" s="567"/>
      <c r="G200" s="567"/>
      <c r="H200" s="527"/>
      <c r="I200" s="573"/>
      <c r="J200" s="448" t="s">
        <v>386</v>
      </c>
      <c r="K200" s="575"/>
      <c r="L200" s="449" t="s">
        <v>553</v>
      </c>
      <c r="M200" s="760"/>
      <c r="N200" s="760"/>
      <c r="O200" s="760"/>
      <c r="P200" s="815"/>
      <c r="Q200" s="803"/>
      <c r="R200" s="449" t="s">
        <v>392</v>
      </c>
      <c r="S200" s="821"/>
      <c r="T200" s="779"/>
      <c r="U200" s="146" t="s">
        <v>41</v>
      </c>
      <c r="V200" s="112">
        <f>SUM('[8]Resultado 2'!J23)</f>
        <v>4000</v>
      </c>
      <c r="W200" s="364">
        <v>0</v>
      </c>
    </row>
    <row r="201" spans="1:23" ht="57">
      <c r="A201" s="769"/>
      <c r="B201" s="785"/>
      <c r="C201" s="578"/>
      <c r="D201" s="448" t="s">
        <v>554</v>
      </c>
      <c r="E201" s="548"/>
      <c r="F201" s="567"/>
      <c r="G201" s="567"/>
      <c r="H201" s="527"/>
      <c r="I201" s="573"/>
      <c r="J201" s="448" t="s">
        <v>386</v>
      </c>
      <c r="K201" s="575"/>
      <c r="L201" s="449" t="s">
        <v>555</v>
      </c>
      <c r="M201" s="760"/>
      <c r="N201" s="760"/>
      <c r="O201" s="760"/>
      <c r="P201" s="815"/>
      <c r="Q201" s="803"/>
      <c r="R201" s="449" t="s">
        <v>392</v>
      </c>
      <c r="S201" s="821"/>
      <c r="T201" s="779"/>
      <c r="U201" s="146" t="s">
        <v>42</v>
      </c>
      <c r="V201" s="112">
        <f>SUM('[8]Resultado 2'!J24)</f>
        <v>1500</v>
      </c>
      <c r="W201" s="364">
        <v>0</v>
      </c>
    </row>
    <row r="202" spans="1:23" ht="15.75" customHeight="1">
      <c r="A202" s="769"/>
      <c r="B202" s="785"/>
      <c r="C202" s="578"/>
      <c r="D202" s="451"/>
      <c r="E202" s="548"/>
      <c r="F202" s="567"/>
      <c r="G202" s="567"/>
      <c r="H202" s="527"/>
      <c r="I202" s="573"/>
      <c r="J202" s="448"/>
      <c r="K202" s="575"/>
      <c r="L202" s="373" t="s">
        <v>556</v>
      </c>
      <c r="M202" s="760"/>
      <c r="N202" s="760"/>
      <c r="O202" s="760"/>
      <c r="P202" s="815"/>
      <c r="Q202" s="803"/>
      <c r="R202" s="449" t="s">
        <v>392</v>
      </c>
      <c r="S202" s="821"/>
      <c r="T202" s="779"/>
      <c r="U202" s="146" t="s">
        <v>43</v>
      </c>
      <c r="V202" s="112">
        <f>SUM('[8]Resultado 2'!J25)</f>
        <v>500</v>
      </c>
      <c r="W202" s="364">
        <v>0</v>
      </c>
    </row>
    <row r="203" spans="1:23" ht="42.75">
      <c r="A203" s="769"/>
      <c r="B203" s="785"/>
      <c r="C203" s="578"/>
      <c r="D203" s="448"/>
      <c r="E203" s="548"/>
      <c r="F203" s="567"/>
      <c r="G203" s="567"/>
      <c r="H203" s="527"/>
      <c r="I203" s="573"/>
      <c r="J203" s="448"/>
      <c r="K203" s="575"/>
      <c r="L203" s="449" t="s">
        <v>552</v>
      </c>
      <c r="M203" s="760"/>
      <c r="N203" s="760"/>
      <c r="O203" s="760"/>
      <c r="P203" s="815"/>
      <c r="Q203" s="803"/>
      <c r="R203" s="449" t="s">
        <v>392</v>
      </c>
      <c r="S203" s="821"/>
      <c r="T203" s="779"/>
      <c r="U203" s="146" t="s">
        <v>75</v>
      </c>
      <c r="V203" s="112">
        <f>SUM('[8]Resultado 2'!J26)</f>
        <v>500</v>
      </c>
      <c r="W203" s="364">
        <v>0</v>
      </c>
    </row>
    <row r="204" spans="1:23" ht="57">
      <c r="A204" s="769"/>
      <c r="B204" s="785"/>
      <c r="C204" s="578"/>
      <c r="D204" s="448"/>
      <c r="E204" s="548"/>
      <c r="F204" s="567"/>
      <c r="G204" s="567"/>
      <c r="H204" s="527"/>
      <c r="I204" s="573"/>
      <c r="J204" s="448"/>
      <c r="K204" s="575"/>
      <c r="L204" s="449" t="s">
        <v>557</v>
      </c>
      <c r="M204" s="760"/>
      <c r="N204" s="760"/>
      <c r="O204" s="760"/>
      <c r="P204" s="815"/>
      <c r="Q204" s="803"/>
      <c r="R204" s="449" t="s">
        <v>392</v>
      </c>
      <c r="S204" s="821"/>
      <c r="T204" s="779"/>
      <c r="U204" s="146" t="s">
        <v>44</v>
      </c>
      <c r="V204" s="112">
        <f>SUM('[8]Resultado 2'!J27)</f>
        <v>1000</v>
      </c>
      <c r="W204" s="364">
        <v>0</v>
      </c>
    </row>
    <row r="205" spans="1:23" ht="15.75" customHeight="1">
      <c r="A205" s="769"/>
      <c r="B205" s="785"/>
      <c r="C205" s="578"/>
      <c r="D205" s="448"/>
      <c r="E205" s="548"/>
      <c r="F205" s="567"/>
      <c r="G205" s="567"/>
      <c r="H205" s="527"/>
      <c r="I205" s="573"/>
      <c r="J205" s="448"/>
      <c r="K205" s="575"/>
      <c r="L205" s="449"/>
      <c r="M205" s="760"/>
      <c r="N205" s="760"/>
      <c r="O205" s="760"/>
      <c r="P205" s="815"/>
      <c r="Q205" s="803"/>
      <c r="R205" s="449"/>
      <c r="S205" s="821"/>
      <c r="T205" s="779"/>
      <c r="U205" s="146" t="s">
        <v>76</v>
      </c>
      <c r="V205" s="112">
        <f>SUM('[8]Resultado 2'!J28)</f>
        <v>0</v>
      </c>
      <c r="W205" s="364">
        <v>0</v>
      </c>
    </row>
    <row r="206" spans="1:23" ht="15.75" customHeight="1" thickBot="1">
      <c r="A206" s="769"/>
      <c r="B206" s="786"/>
      <c r="C206" s="579"/>
      <c r="D206" s="452"/>
      <c r="E206" s="774"/>
      <c r="F206" s="639"/>
      <c r="G206" s="639"/>
      <c r="H206" s="528"/>
      <c r="I206" s="574"/>
      <c r="J206" s="452"/>
      <c r="K206" s="576"/>
      <c r="L206" s="453"/>
      <c r="M206" s="761"/>
      <c r="N206" s="761"/>
      <c r="O206" s="761"/>
      <c r="P206" s="816"/>
      <c r="Q206" s="804"/>
      <c r="R206" s="453"/>
      <c r="S206" s="822"/>
      <c r="T206" s="780"/>
      <c r="U206" s="147" t="s">
        <v>77</v>
      </c>
      <c r="V206" s="188">
        <f>SUM('[8]Resultado 2'!J29)</f>
        <v>500</v>
      </c>
      <c r="W206" s="367">
        <v>0</v>
      </c>
    </row>
    <row r="207" spans="1:23" ht="72" customHeight="1">
      <c r="A207" s="769"/>
      <c r="B207" s="784" t="s">
        <v>558</v>
      </c>
      <c r="C207" s="577" t="s">
        <v>224</v>
      </c>
      <c r="D207" s="445" t="s">
        <v>559</v>
      </c>
      <c r="E207" s="547" t="s">
        <v>385</v>
      </c>
      <c r="F207" s="566" t="s">
        <v>139</v>
      </c>
      <c r="G207" s="566" t="s">
        <v>139</v>
      </c>
      <c r="H207" s="526" t="s">
        <v>139</v>
      </c>
      <c r="I207" s="572" t="s">
        <v>57</v>
      </c>
      <c r="J207" s="445" t="s">
        <v>386</v>
      </c>
      <c r="K207" s="603" t="s">
        <v>560</v>
      </c>
      <c r="L207" s="446" t="s">
        <v>561</v>
      </c>
      <c r="M207" s="759" t="s">
        <v>385</v>
      </c>
      <c r="N207" s="759" t="s">
        <v>139</v>
      </c>
      <c r="O207" s="759" t="s">
        <v>139</v>
      </c>
      <c r="P207" s="814" t="s">
        <v>139</v>
      </c>
      <c r="Q207" s="802" t="s">
        <v>57</v>
      </c>
      <c r="R207" s="446" t="s">
        <v>562</v>
      </c>
      <c r="S207" s="820" t="s">
        <v>563</v>
      </c>
      <c r="T207" s="778" t="s">
        <v>161</v>
      </c>
      <c r="U207" s="145" t="s">
        <v>40</v>
      </c>
      <c r="V207" s="111">
        <f>SUM('[8]Resultado 2'!J33)</f>
        <v>1000</v>
      </c>
      <c r="W207" s="362">
        <f>(+SUM(V207:V214))*2</f>
        <v>17000</v>
      </c>
    </row>
    <row r="208" spans="1:23" ht="28.5">
      <c r="A208" s="769"/>
      <c r="B208" s="785"/>
      <c r="C208" s="578"/>
      <c r="D208" s="448" t="s">
        <v>564</v>
      </c>
      <c r="E208" s="548"/>
      <c r="F208" s="567"/>
      <c r="G208" s="567"/>
      <c r="H208" s="527"/>
      <c r="I208" s="573"/>
      <c r="J208" s="448" t="s">
        <v>386</v>
      </c>
      <c r="K208" s="575"/>
      <c r="L208" s="449" t="s">
        <v>565</v>
      </c>
      <c r="M208" s="760"/>
      <c r="N208" s="760"/>
      <c r="O208" s="760"/>
      <c r="P208" s="815"/>
      <c r="Q208" s="803"/>
      <c r="R208" s="449"/>
      <c r="S208" s="821"/>
      <c r="T208" s="779"/>
      <c r="U208" s="146" t="s">
        <v>41</v>
      </c>
      <c r="V208" s="112">
        <f>SUM('[8]Resultado 2'!J34)</f>
        <v>3375</v>
      </c>
      <c r="W208" s="364">
        <v>0</v>
      </c>
    </row>
    <row r="209" spans="1:23" ht="28.5">
      <c r="A209" s="769"/>
      <c r="B209" s="785"/>
      <c r="C209" s="578"/>
      <c r="D209" s="448" t="s">
        <v>566</v>
      </c>
      <c r="E209" s="548"/>
      <c r="F209" s="567"/>
      <c r="G209" s="567"/>
      <c r="H209" s="527"/>
      <c r="I209" s="573"/>
      <c r="J209" s="448" t="s">
        <v>386</v>
      </c>
      <c r="K209" s="575"/>
      <c r="L209" s="449" t="s">
        <v>567</v>
      </c>
      <c r="M209" s="760"/>
      <c r="N209" s="760"/>
      <c r="O209" s="760"/>
      <c r="P209" s="815"/>
      <c r="Q209" s="803"/>
      <c r="R209" s="449"/>
      <c r="S209" s="821"/>
      <c r="T209" s="779"/>
      <c r="U209" s="146" t="s">
        <v>42</v>
      </c>
      <c r="V209" s="112">
        <f>SUM('[8]Resultado 2'!J35)</f>
        <v>750</v>
      </c>
      <c r="W209" s="364">
        <v>0</v>
      </c>
    </row>
    <row r="210" spans="1:23" ht="15.75" customHeight="1">
      <c r="A210" s="769"/>
      <c r="B210" s="785"/>
      <c r="C210" s="578"/>
      <c r="D210" s="448"/>
      <c r="E210" s="548"/>
      <c r="F210" s="567"/>
      <c r="G210" s="567"/>
      <c r="H210" s="527"/>
      <c r="I210" s="573"/>
      <c r="J210" s="448"/>
      <c r="K210" s="575"/>
      <c r="L210" s="449"/>
      <c r="M210" s="760"/>
      <c r="N210" s="760"/>
      <c r="O210" s="760"/>
      <c r="P210" s="815"/>
      <c r="Q210" s="803"/>
      <c r="R210" s="449"/>
      <c r="S210" s="821"/>
      <c r="T210" s="779"/>
      <c r="U210" s="146" t="s">
        <v>43</v>
      </c>
      <c r="V210" s="112">
        <f>SUM('[8]Resultado 2'!J36)</f>
        <v>375</v>
      </c>
      <c r="W210" s="364">
        <v>0</v>
      </c>
    </row>
    <row r="211" spans="1:23" ht="15.75" customHeight="1">
      <c r="A211" s="769"/>
      <c r="B211" s="785"/>
      <c r="C211" s="578"/>
      <c r="D211" s="448"/>
      <c r="E211" s="548"/>
      <c r="F211" s="567"/>
      <c r="G211" s="567"/>
      <c r="H211" s="527"/>
      <c r="I211" s="573"/>
      <c r="J211" s="448"/>
      <c r="K211" s="575"/>
      <c r="L211" s="449"/>
      <c r="M211" s="760"/>
      <c r="N211" s="760"/>
      <c r="O211" s="760"/>
      <c r="P211" s="815"/>
      <c r="Q211" s="803"/>
      <c r="R211" s="449"/>
      <c r="S211" s="821"/>
      <c r="T211" s="779"/>
      <c r="U211" s="146" t="s">
        <v>75</v>
      </c>
      <c r="V211" s="112">
        <f>SUM('[8]Resultado 2'!J37)</f>
        <v>375</v>
      </c>
      <c r="W211" s="364">
        <v>0</v>
      </c>
    </row>
    <row r="212" spans="1:23" ht="15.75" customHeight="1">
      <c r="A212" s="769"/>
      <c r="B212" s="785"/>
      <c r="C212" s="578"/>
      <c r="D212" s="448"/>
      <c r="E212" s="548"/>
      <c r="F212" s="567"/>
      <c r="G212" s="567"/>
      <c r="H212" s="527"/>
      <c r="I212" s="573"/>
      <c r="J212" s="448"/>
      <c r="K212" s="575"/>
      <c r="L212" s="449"/>
      <c r="M212" s="760"/>
      <c r="N212" s="760"/>
      <c r="O212" s="760"/>
      <c r="P212" s="815"/>
      <c r="Q212" s="803"/>
      <c r="R212" s="449"/>
      <c r="S212" s="821"/>
      <c r="T212" s="779"/>
      <c r="U212" s="146" t="s">
        <v>44</v>
      </c>
      <c r="V212" s="112">
        <f>SUM('[8]Resultado 2'!J38)</f>
        <v>1875</v>
      </c>
      <c r="W212" s="364">
        <v>0</v>
      </c>
    </row>
    <row r="213" spans="1:23" ht="15.75" customHeight="1">
      <c r="A213" s="769"/>
      <c r="B213" s="785"/>
      <c r="C213" s="578"/>
      <c r="D213" s="448"/>
      <c r="E213" s="548"/>
      <c r="F213" s="567"/>
      <c r="G213" s="567"/>
      <c r="H213" s="527"/>
      <c r="I213" s="573"/>
      <c r="J213" s="448"/>
      <c r="K213" s="575"/>
      <c r="L213" s="449"/>
      <c r="M213" s="760"/>
      <c r="N213" s="760"/>
      <c r="O213" s="760"/>
      <c r="P213" s="815"/>
      <c r="Q213" s="803"/>
      <c r="R213" s="449"/>
      <c r="S213" s="821"/>
      <c r="T213" s="779"/>
      <c r="U213" s="146" t="s">
        <v>76</v>
      </c>
      <c r="V213" s="112">
        <f>SUM('[8]Resultado 2'!J39)</f>
        <v>375</v>
      </c>
      <c r="W213" s="364">
        <v>0</v>
      </c>
    </row>
    <row r="214" spans="1:23" ht="15.75" customHeight="1" thickBot="1">
      <c r="A214" s="769"/>
      <c r="B214" s="785"/>
      <c r="C214" s="579"/>
      <c r="D214" s="448"/>
      <c r="E214" s="774"/>
      <c r="F214" s="639"/>
      <c r="G214" s="639"/>
      <c r="H214" s="528"/>
      <c r="I214" s="574"/>
      <c r="J214" s="448"/>
      <c r="K214" s="576"/>
      <c r="L214" s="449"/>
      <c r="M214" s="761"/>
      <c r="N214" s="761"/>
      <c r="O214" s="761"/>
      <c r="P214" s="816"/>
      <c r="Q214" s="804"/>
      <c r="R214" s="449"/>
      <c r="S214" s="822"/>
      <c r="T214" s="780"/>
      <c r="U214" s="147" t="s">
        <v>77</v>
      </c>
      <c r="V214" s="188">
        <f>SUM('[8]Resultado 2'!J40)</f>
        <v>375</v>
      </c>
      <c r="W214" s="367">
        <v>0</v>
      </c>
    </row>
    <row r="215" spans="1:23" ht="29.25" customHeight="1">
      <c r="A215" s="769"/>
      <c r="B215" s="785"/>
      <c r="C215" s="577" t="s">
        <v>568</v>
      </c>
      <c r="D215" s="445" t="s">
        <v>569</v>
      </c>
      <c r="E215" s="547" t="s">
        <v>139</v>
      </c>
      <c r="F215" s="566" t="s">
        <v>139</v>
      </c>
      <c r="G215" s="566" t="s">
        <v>139</v>
      </c>
      <c r="H215" s="526" t="s">
        <v>139</v>
      </c>
      <c r="I215" s="572" t="s">
        <v>57</v>
      </c>
      <c r="J215" s="445" t="s">
        <v>189</v>
      </c>
      <c r="K215" s="603" t="s">
        <v>189</v>
      </c>
      <c r="L215" s="446" t="s">
        <v>570</v>
      </c>
      <c r="M215" s="759" t="s">
        <v>139</v>
      </c>
      <c r="N215" s="759" t="s">
        <v>139</v>
      </c>
      <c r="O215" s="759" t="s">
        <v>139</v>
      </c>
      <c r="P215" s="814" t="s">
        <v>139</v>
      </c>
      <c r="Q215" s="802" t="s">
        <v>57</v>
      </c>
      <c r="R215" s="446"/>
      <c r="S215" s="820" t="s">
        <v>189</v>
      </c>
      <c r="T215" s="778" t="s">
        <v>161</v>
      </c>
      <c r="U215" s="145" t="s">
        <v>40</v>
      </c>
      <c r="V215" s="111">
        <f>SUM('[8]Resultado 2'!J42)</f>
        <v>0</v>
      </c>
      <c r="W215" s="362">
        <f>(+SUM(V215:V222))*2</f>
        <v>34000</v>
      </c>
    </row>
    <row r="216" spans="1:23" ht="57">
      <c r="A216" s="769"/>
      <c r="B216" s="785"/>
      <c r="C216" s="578"/>
      <c r="D216" s="448" t="s">
        <v>571</v>
      </c>
      <c r="E216" s="548"/>
      <c r="F216" s="567"/>
      <c r="G216" s="567"/>
      <c r="H216" s="527"/>
      <c r="I216" s="573"/>
      <c r="J216" s="448" t="s">
        <v>189</v>
      </c>
      <c r="K216" s="575"/>
      <c r="L216" s="449" t="s">
        <v>572</v>
      </c>
      <c r="M216" s="760"/>
      <c r="N216" s="760"/>
      <c r="O216" s="760"/>
      <c r="P216" s="815"/>
      <c r="Q216" s="803"/>
      <c r="R216" s="449" t="s">
        <v>189</v>
      </c>
      <c r="S216" s="821"/>
      <c r="T216" s="779"/>
      <c r="U216" s="146" t="s">
        <v>41</v>
      </c>
      <c r="V216" s="112">
        <f>SUM('[8]Resultado 2'!J43)</f>
        <v>7500</v>
      </c>
      <c r="W216" s="364">
        <v>0</v>
      </c>
    </row>
    <row r="217" spans="1:23" ht="15.75" customHeight="1">
      <c r="A217" s="769"/>
      <c r="B217" s="785"/>
      <c r="C217" s="578"/>
      <c r="D217" s="448"/>
      <c r="E217" s="548"/>
      <c r="F217" s="567"/>
      <c r="G217" s="567"/>
      <c r="H217" s="527"/>
      <c r="I217" s="573"/>
      <c r="J217" s="448"/>
      <c r="K217" s="575"/>
      <c r="L217" s="449"/>
      <c r="M217" s="760"/>
      <c r="N217" s="760"/>
      <c r="O217" s="760"/>
      <c r="P217" s="815"/>
      <c r="Q217" s="803"/>
      <c r="R217" s="449"/>
      <c r="S217" s="821"/>
      <c r="T217" s="779"/>
      <c r="U217" s="146" t="s">
        <v>42</v>
      </c>
      <c r="V217" s="112">
        <f>SUM('[8]Resultado 2'!J44)</f>
        <v>1500</v>
      </c>
      <c r="W217" s="364">
        <v>0</v>
      </c>
    </row>
    <row r="218" spans="1:23" ht="15.75" customHeight="1">
      <c r="A218" s="769"/>
      <c r="B218" s="785"/>
      <c r="C218" s="578"/>
      <c r="D218" s="448"/>
      <c r="E218" s="548"/>
      <c r="F218" s="567"/>
      <c r="G218" s="567"/>
      <c r="H218" s="527"/>
      <c r="I218" s="573"/>
      <c r="J218" s="448"/>
      <c r="K218" s="575"/>
      <c r="L218" s="449"/>
      <c r="M218" s="760"/>
      <c r="N218" s="760"/>
      <c r="O218" s="760"/>
      <c r="P218" s="815"/>
      <c r="Q218" s="803"/>
      <c r="R218" s="449"/>
      <c r="S218" s="821"/>
      <c r="T218" s="779"/>
      <c r="U218" s="146" t="s">
        <v>43</v>
      </c>
      <c r="V218" s="112">
        <f>SUM('[8]Resultado 2'!J45)</f>
        <v>750</v>
      </c>
      <c r="W218" s="364">
        <v>0</v>
      </c>
    </row>
    <row r="219" spans="1:23" ht="15.75" customHeight="1">
      <c r="A219" s="769"/>
      <c r="B219" s="785"/>
      <c r="C219" s="578"/>
      <c r="D219" s="448"/>
      <c r="E219" s="548"/>
      <c r="F219" s="567"/>
      <c r="G219" s="567"/>
      <c r="H219" s="527"/>
      <c r="I219" s="573"/>
      <c r="J219" s="448"/>
      <c r="K219" s="575"/>
      <c r="L219" s="449"/>
      <c r="M219" s="760"/>
      <c r="N219" s="760"/>
      <c r="O219" s="760"/>
      <c r="P219" s="815"/>
      <c r="Q219" s="803"/>
      <c r="R219" s="449"/>
      <c r="S219" s="821"/>
      <c r="T219" s="779"/>
      <c r="U219" s="146" t="s">
        <v>75</v>
      </c>
      <c r="V219" s="112">
        <f>SUM('[8]Resultado 2'!J46)</f>
        <v>750</v>
      </c>
      <c r="W219" s="364">
        <v>0</v>
      </c>
    </row>
    <row r="220" spans="1:23" ht="15.75" customHeight="1">
      <c r="A220" s="769"/>
      <c r="B220" s="785"/>
      <c r="C220" s="578"/>
      <c r="D220" s="448"/>
      <c r="E220" s="548"/>
      <c r="F220" s="567"/>
      <c r="G220" s="567"/>
      <c r="H220" s="527"/>
      <c r="I220" s="573"/>
      <c r="J220" s="448"/>
      <c r="K220" s="575"/>
      <c r="L220" s="449"/>
      <c r="M220" s="760"/>
      <c r="N220" s="760"/>
      <c r="O220" s="760"/>
      <c r="P220" s="815"/>
      <c r="Q220" s="803"/>
      <c r="R220" s="449"/>
      <c r="S220" s="821"/>
      <c r="T220" s="779"/>
      <c r="U220" s="146" t="s">
        <v>44</v>
      </c>
      <c r="V220" s="112">
        <f>SUM('[8]Resultado 2'!J47)</f>
        <v>5000</v>
      </c>
      <c r="W220" s="364">
        <v>0</v>
      </c>
    </row>
    <row r="221" spans="1:23" ht="15.75" customHeight="1">
      <c r="A221" s="769"/>
      <c r="B221" s="785"/>
      <c r="C221" s="578"/>
      <c r="D221" s="448"/>
      <c r="E221" s="548"/>
      <c r="F221" s="567"/>
      <c r="G221" s="567"/>
      <c r="H221" s="527"/>
      <c r="I221" s="573"/>
      <c r="J221" s="448"/>
      <c r="K221" s="575"/>
      <c r="L221" s="449"/>
      <c r="M221" s="760"/>
      <c r="N221" s="760"/>
      <c r="O221" s="760"/>
      <c r="P221" s="815"/>
      <c r="Q221" s="803"/>
      <c r="R221" s="449"/>
      <c r="S221" s="821"/>
      <c r="T221" s="779"/>
      <c r="U221" s="146" t="s">
        <v>76</v>
      </c>
      <c r="V221" s="112">
        <f>SUM('[8]Resultado 2'!J48)</f>
        <v>750</v>
      </c>
      <c r="W221" s="364">
        <v>0</v>
      </c>
    </row>
    <row r="222" spans="1:23" ht="15.75" customHeight="1" thickBot="1">
      <c r="A222" s="769"/>
      <c r="B222" s="786"/>
      <c r="C222" s="579"/>
      <c r="D222" s="304"/>
      <c r="E222" s="774"/>
      <c r="F222" s="639"/>
      <c r="G222" s="639"/>
      <c r="H222" s="528"/>
      <c r="I222" s="574"/>
      <c r="J222" s="448"/>
      <c r="K222" s="576"/>
      <c r="L222" s="449"/>
      <c r="M222" s="761"/>
      <c r="N222" s="761"/>
      <c r="O222" s="761"/>
      <c r="P222" s="816"/>
      <c r="Q222" s="804"/>
      <c r="R222" s="449"/>
      <c r="S222" s="822"/>
      <c r="T222" s="780"/>
      <c r="U222" s="147" t="s">
        <v>77</v>
      </c>
      <c r="V222" s="188">
        <f>SUM('[8]Resultado 2'!J49)</f>
        <v>750</v>
      </c>
      <c r="W222" s="367">
        <v>0</v>
      </c>
    </row>
    <row r="223" spans="1:23" ht="43.5" customHeight="1" thickBot="1">
      <c r="A223" s="769"/>
      <c r="B223" s="784" t="s">
        <v>573</v>
      </c>
      <c r="C223" s="577" t="s">
        <v>226</v>
      </c>
      <c r="D223" s="448" t="s">
        <v>574</v>
      </c>
      <c r="E223" s="454" t="s">
        <v>139</v>
      </c>
      <c r="F223" s="454"/>
      <c r="G223" s="454"/>
      <c r="H223" s="526" t="s">
        <v>139</v>
      </c>
      <c r="I223" s="572" t="s">
        <v>55</v>
      </c>
      <c r="J223" s="445" t="s">
        <v>575</v>
      </c>
      <c r="K223" s="603" t="s">
        <v>424</v>
      </c>
      <c r="L223" s="446" t="s">
        <v>576</v>
      </c>
      <c r="M223" s="455" t="s">
        <v>139</v>
      </c>
      <c r="N223" s="455"/>
      <c r="O223" s="455"/>
      <c r="P223" s="814" t="s">
        <v>139</v>
      </c>
      <c r="Q223" s="802" t="s">
        <v>55</v>
      </c>
      <c r="R223" s="446" t="s">
        <v>427</v>
      </c>
      <c r="S223" s="820" t="s">
        <v>577</v>
      </c>
      <c r="T223" s="778" t="s">
        <v>161</v>
      </c>
      <c r="U223" s="145" t="s">
        <v>40</v>
      </c>
      <c r="V223" s="111">
        <f>SUM('[8]Resultado 2'!J53)</f>
        <v>7500</v>
      </c>
      <c r="W223" s="362">
        <f>(+SUM(V223:V230))*2</f>
        <v>100000</v>
      </c>
    </row>
    <row r="224" spans="1:23" ht="57.75" thickBot="1">
      <c r="A224" s="769"/>
      <c r="B224" s="785"/>
      <c r="C224" s="578"/>
      <c r="D224" s="448" t="s">
        <v>578</v>
      </c>
      <c r="E224" s="456" t="s">
        <v>139</v>
      </c>
      <c r="F224" s="454"/>
      <c r="G224" s="454"/>
      <c r="H224" s="527"/>
      <c r="I224" s="573"/>
      <c r="J224" s="445" t="s">
        <v>575</v>
      </c>
      <c r="K224" s="575"/>
      <c r="L224" s="449" t="s">
        <v>579</v>
      </c>
      <c r="M224" s="457" t="s">
        <v>139</v>
      </c>
      <c r="N224" s="455"/>
      <c r="O224" s="455"/>
      <c r="P224" s="815"/>
      <c r="Q224" s="803"/>
      <c r="R224" s="446" t="s">
        <v>427</v>
      </c>
      <c r="S224" s="821"/>
      <c r="T224" s="779"/>
      <c r="U224" s="146" t="s">
        <v>41</v>
      </c>
      <c r="V224" s="112">
        <f>SUM('[8]Resultado 2'!J54)</f>
        <v>7500</v>
      </c>
      <c r="W224" s="364">
        <v>0</v>
      </c>
    </row>
    <row r="225" spans="1:23" ht="15.75" customHeight="1" thickBot="1">
      <c r="A225" s="769"/>
      <c r="B225" s="785"/>
      <c r="C225" s="578"/>
      <c r="D225" s="448"/>
      <c r="E225" s="456"/>
      <c r="F225" s="454" t="s">
        <v>139</v>
      </c>
      <c r="G225" s="454" t="s">
        <v>139</v>
      </c>
      <c r="H225" s="527"/>
      <c r="I225" s="573"/>
      <c r="J225" s="445"/>
      <c r="K225" s="575"/>
      <c r="L225" s="449" t="s">
        <v>580</v>
      </c>
      <c r="M225" s="457"/>
      <c r="N225" s="455" t="s">
        <v>139</v>
      </c>
      <c r="O225" s="455" t="s">
        <v>139</v>
      </c>
      <c r="P225" s="815"/>
      <c r="Q225" s="803"/>
      <c r="R225" s="446" t="s">
        <v>427</v>
      </c>
      <c r="S225" s="821"/>
      <c r="T225" s="779"/>
      <c r="U225" s="146" t="s">
        <v>42</v>
      </c>
      <c r="V225" s="112">
        <f>SUM('[8]Resultado 2'!J55)</f>
        <v>2000</v>
      </c>
      <c r="W225" s="364">
        <v>0</v>
      </c>
    </row>
    <row r="226" spans="1:23" ht="15.75" customHeight="1" thickBot="1">
      <c r="A226" s="769"/>
      <c r="B226" s="785"/>
      <c r="C226" s="578"/>
      <c r="D226" s="448"/>
      <c r="E226" s="456" t="s">
        <v>139</v>
      </c>
      <c r="F226" s="454"/>
      <c r="G226" s="454"/>
      <c r="H226" s="527"/>
      <c r="I226" s="573"/>
      <c r="J226" s="445"/>
      <c r="K226" s="575"/>
      <c r="L226" s="449" t="s">
        <v>581</v>
      </c>
      <c r="M226" s="457" t="s">
        <v>139</v>
      </c>
      <c r="N226" s="455"/>
      <c r="O226" s="455"/>
      <c r="P226" s="815"/>
      <c r="Q226" s="803"/>
      <c r="R226" s="446" t="s">
        <v>427</v>
      </c>
      <c r="S226" s="821"/>
      <c r="T226" s="779"/>
      <c r="U226" s="146" t="s">
        <v>43</v>
      </c>
      <c r="V226" s="112">
        <f>SUM('[8]Resultado 2'!J56)</f>
        <v>20000</v>
      </c>
      <c r="W226" s="364">
        <v>0</v>
      </c>
    </row>
    <row r="227" spans="1:23" ht="15.75" customHeight="1" thickBot="1">
      <c r="A227" s="769"/>
      <c r="B227" s="785"/>
      <c r="C227" s="578"/>
      <c r="D227" s="448"/>
      <c r="E227" s="456" t="s">
        <v>139</v>
      </c>
      <c r="F227" s="454"/>
      <c r="G227" s="454"/>
      <c r="H227" s="527"/>
      <c r="I227" s="573"/>
      <c r="J227" s="445"/>
      <c r="K227" s="575"/>
      <c r="L227" s="449" t="s">
        <v>582</v>
      </c>
      <c r="M227" s="457" t="s">
        <v>139</v>
      </c>
      <c r="N227" s="455"/>
      <c r="O227" s="455"/>
      <c r="P227" s="815"/>
      <c r="Q227" s="803"/>
      <c r="R227" s="446" t="s">
        <v>427</v>
      </c>
      <c r="S227" s="821"/>
      <c r="T227" s="779"/>
      <c r="U227" s="146" t="s">
        <v>75</v>
      </c>
      <c r="V227" s="112">
        <f>SUM('[8]Resultado 2'!J57)</f>
        <v>1000</v>
      </c>
      <c r="W227" s="364">
        <v>0</v>
      </c>
    </row>
    <row r="228" spans="1:23" ht="29.25" thickBot="1">
      <c r="A228" s="769"/>
      <c r="B228" s="785"/>
      <c r="C228" s="578"/>
      <c r="D228" s="448"/>
      <c r="E228" s="456" t="s">
        <v>139</v>
      </c>
      <c r="F228" s="454"/>
      <c r="G228" s="454"/>
      <c r="H228" s="527"/>
      <c r="I228" s="573"/>
      <c r="J228" s="445"/>
      <c r="K228" s="575"/>
      <c r="L228" s="449" t="s">
        <v>583</v>
      </c>
      <c r="M228" s="457" t="s">
        <v>139</v>
      </c>
      <c r="N228" s="455"/>
      <c r="O228" s="455"/>
      <c r="P228" s="815"/>
      <c r="Q228" s="803"/>
      <c r="R228" s="446" t="s">
        <v>427</v>
      </c>
      <c r="S228" s="821"/>
      <c r="T228" s="779"/>
      <c r="U228" s="146" t="s">
        <v>44</v>
      </c>
      <c r="V228" s="112">
        <f>SUM('[8]Resultado 2'!J58)</f>
        <v>2000</v>
      </c>
      <c r="W228" s="364">
        <v>0</v>
      </c>
    </row>
    <row r="229" spans="1:23" ht="29.25" thickBot="1">
      <c r="A229" s="769"/>
      <c r="B229" s="785"/>
      <c r="C229" s="578"/>
      <c r="D229" s="448"/>
      <c r="E229" s="456" t="s">
        <v>139</v>
      </c>
      <c r="F229" s="454"/>
      <c r="G229" s="454"/>
      <c r="H229" s="527"/>
      <c r="I229" s="573"/>
      <c r="J229" s="445"/>
      <c r="K229" s="575"/>
      <c r="L229" s="449" t="s">
        <v>584</v>
      </c>
      <c r="M229" s="457" t="s">
        <v>139</v>
      </c>
      <c r="N229" s="455"/>
      <c r="O229" s="455"/>
      <c r="P229" s="815"/>
      <c r="Q229" s="803"/>
      <c r="R229" s="446" t="s">
        <v>427</v>
      </c>
      <c r="S229" s="821"/>
      <c r="T229" s="779"/>
      <c r="U229" s="146" t="s">
        <v>76</v>
      </c>
      <c r="V229" s="112">
        <f>SUM('[8]Resultado 2'!J59)</f>
        <v>10000</v>
      </c>
      <c r="W229" s="364">
        <v>0</v>
      </c>
    </row>
    <row r="230" spans="1:23" ht="15.75" customHeight="1" thickBot="1">
      <c r="A230" s="769"/>
      <c r="B230" s="785"/>
      <c r="C230" s="579"/>
      <c r="D230" s="448"/>
      <c r="E230" s="458"/>
      <c r="F230" s="454"/>
      <c r="G230" s="454"/>
      <c r="H230" s="528"/>
      <c r="I230" s="574"/>
      <c r="J230" s="448"/>
      <c r="K230" s="576"/>
      <c r="L230" s="449"/>
      <c r="M230" s="459"/>
      <c r="N230" s="455"/>
      <c r="O230" s="455"/>
      <c r="P230" s="816"/>
      <c r="Q230" s="804"/>
      <c r="R230" s="449"/>
      <c r="S230" s="822"/>
      <c r="T230" s="780"/>
      <c r="U230" s="147" t="s">
        <v>77</v>
      </c>
      <c r="V230" s="188">
        <f>SUM('[8]Resultado 2'!J60)</f>
        <v>0</v>
      </c>
      <c r="W230" s="367">
        <v>0</v>
      </c>
    </row>
    <row r="231" spans="1:23" ht="43.5" customHeight="1" thickBot="1">
      <c r="A231" s="769"/>
      <c r="B231" s="785"/>
      <c r="C231" s="577" t="s">
        <v>227</v>
      </c>
      <c r="D231" s="445" t="s">
        <v>585</v>
      </c>
      <c r="E231" s="547"/>
      <c r="F231" s="566" t="s">
        <v>139</v>
      </c>
      <c r="G231" s="566" t="s">
        <v>139</v>
      </c>
      <c r="H231" s="526" t="s">
        <v>139</v>
      </c>
      <c r="I231" s="572" t="s">
        <v>55</v>
      </c>
      <c r="J231" s="445" t="s">
        <v>575</v>
      </c>
      <c r="K231" s="603" t="s">
        <v>424</v>
      </c>
      <c r="L231" s="446" t="s">
        <v>585</v>
      </c>
      <c r="M231" s="759"/>
      <c r="N231" s="759" t="s">
        <v>139</v>
      </c>
      <c r="O231" s="759" t="s">
        <v>139</v>
      </c>
      <c r="P231" s="814" t="s">
        <v>139</v>
      </c>
      <c r="Q231" s="802" t="s">
        <v>55</v>
      </c>
      <c r="R231" s="446" t="s">
        <v>427</v>
      </c>
      <c r="S231" s="820" t="s">
        <v>577</v>
      </c>
      <c r="T231" s="778" t="s">
        <v>161</v>
      </c>
      <c r="U231" s="145" t="s">
        <v>40</v>
      </c>
      <c r="V231" s="111">
        <f>SUM('[8]Resultado 2'!J62)</f>
        <v>2500</v>
      </c>
      <c r="W231" s="362">
        <f>(+SUM(V231:V238))*2</f>
        <v>27000</v>
      </c>
    </row>
    <row r="232" spans="1:23" ht="15.75" customHeight="1" thickBot="1">
      <c r="A232" s="769"/>
      <c r="B232" s="785"/>
      <c r="C232" s="578"/>
      <c r="D232" s="448" t="s">
        <v>586</v>
      </c>
      <c r="E232" s="548"/>
      <c r="F232" s="567"/>
      <c r="G232" s="567"/>
      <c r="H232" s="527"/>
      <c r="I232" s="573"/>
      <c r="J232" s="445" t="s">
        <v>575</v>
      </c>
      <c r="K232" s="575"/>
      <c r="L232" s="449"/>
      <c r="M232" s="760"/>
      <c r="N232" s="760"/>
      <c r="O232" s="760"/>
      <c r="P232" s="815"/>
      <c r="Q232" s="803"/>
      <c r="R232" s="446" t="s">
        <v>427</v>
      </c>
      <c r="S232" s="821"/>
      <c r="T232" s="779"/>
      <c r="U232" s="146" t="s">
        <v>41</v>
      </c>
      <c r="V232" s="112">
        <f>SUM('[8]Resultado 2'!J63)</f>
        <v>0</v>
      </c>
      <c r="W232" s="364">
        <v>0</v>
      </c>
    </row>
    <row r="233" spans="1:23" ht="29.25" thickBot="1">
      <c r="A233" s="769"/>
      <c r="B233" s="785"/>
      <c r="C233" s="578"/>
      <c r="D233" s="448" t="s">
        <v>587</v>
      </c>
      <c r="E233" s="548"/>
      <c r="F233" s="567"/>
      <c r="G233" s="567"/>
      <c r="H233" s="527"/>
      <c r="I233" s="573"/>
      <c r="J233" s="445" t="s">
        <v>575</v>
      </c>
      <c r="K233" s="575"/>
      <c r="L233" s="449" t="s">
        <v>586</v>
      </c>
      <c r="M233" s="760"/>
      <c r="N233" s="760"/>
      <c r="O233" s="760"/>
      <c r="P233" s="815"/>
      <c r="Q233" s="803"/>
      <c r="R233" s="446" t="s">
        <v>427</v>
      </c>
      <c r="S233" s="821"/>
      <c r="T233" s="779"/>
      <c r="U233" s="146" t="s">
        <v>42</v>
      </c>
      <c r="V233" s="112">
        <f>SUM('[8]Resultado 2'!J64)</f>
        <v>2500</v>
      </c>
      <c r="W233" s="364">
        <v>0</v>
      </c>
    </row>
    <row r="234" spans="1:23" ht="15.75" customHeight="1" thickBot="1">
      <c r="A234" s="769"/>
      <c r="B234" s="785"/>
      <c r="C234" s="578"/>
      <c r="D234" s="448" t="s">
        <v>588</v>
      </c>
      <c r="E234" s="548"/>
      <c r="F234" s="567"/>
      <c r="G234" s="567"/>
      <c r="H234" s="527"/>
      <c r="I234" s="573"/>
      <c r="J234" s="445" t="s">
        <v>575</v>
      </c>
      <c r="K234" s="575"/>
      <c r="L234" s="449" t="s">
        <v>587</v>
      </c>
      <c r="M234" s="760"/>
      <c r="N234" s="760"/>
      <c r="O234" s="760"/>
      <c r="P234" s="815"/>
      <c r="Q234" s="803"/>
      <c r="R234" s="446" t="s">
        <v>427</v>
      </c>
      <c r="S234" s="821"/>
      <c r="T234" s="779"/>
      <c r="U234" s="146" t="s">
        <v>43</v>
      </c>
      <c r="V234" s="112">
        <f>SUM('[8]Resultado 2'!J65)</f>
        <v>5000</v>
      </c>
      <c r="W234" s="364">
        <v>0</v>
      </c>
    </row>
    <row r="235" spans="1:23" ht="15.75" customHeight="1" thickBot="1">
      <c r="A235" s="769"/>
      <c r="B235" s="785"/>
      <c r="C235" s="578"/>
      <c r="D235" s="448" t="s">
        <v>589</v>
      </c>
      <c r="E235" s="548"/>
      <c r="F235" s="567"/>
      <c r="G235" s="567"/>
      <c r="H235" s="527"/>
      <c r="I235" s="573"/>
      <c r="J235" s="445" t="s">
        <v>575</v>
      </c>
      <c r="K235" s="575"/>
      <c r="L235" s="449" t="s">
        <v>588</v>
      </c>
      <c r="M235" s="760"/>
      <c r="N235" s="760"/>
      <c r="O235" s="760"/>
      <c r="P235" s="815"/>
      <c r="Q235" s="803"/>
      <c r="R235" s="446" t="s">
        <v>427</v>
      </c>
      <c r="S235" s="821"/>
      <c r="T235" s="779"/>
      <c r="U235" s="146" t="s">
        <v>75</v>
      </c>
      <c r="V235" s="112">
        <f>SUM('[8]Resultado 2'!J66)</f>
        <v>0</v>
      </c>
      <c r="W235" s="364">
        <v>0</v>
      </c>
    </row>
    <row r="236" spans="1:23" ht="43.5" thickBot="1">
      <c r="A236" s="769"/>
      <c r="B236" s="785"/>
      <c r="C236" s="578"/>
      <c r="D236" s="448" t="s">
        <v>590</v>
      </c>
      <c r="E236" s="548"/>
      <c r="F236" s="567"/>
      <c r="G236" s="567"/>
      <c r="H236" s="527"/>
      <c r="I236" s="573"/>
      <c r="J236" s="445" t="s">
        <v>575</v>
      </c>
      <c r="K236" s="575"/>
      <c r="L236" s="449" t="s">
        <v>589</v>
      </c>
      <c r="M236" s="760"/>
      <c r="N236" s="760"/>
      <c r="O236" s="760"/>
      <c r="P236" s="815"/>
      <c r="Q236" s="803"/>
      <c r="R236" s="446" t="s">
        <v>427</v>
      </c>
      <c r="S236" s="821"/>
      <c r="T236" s="779"/>
      <c r="U236" s="146" t="s">
        <v>44</v>
      </c>
      <c r="V236" s="112">
        <f>SUM('[8]Resultado 2'!J67)</f>
        <v>1000</v>
      </c>
      <c r="W236" s="364">
        <v>0</v>
      </c>
    </row>
    <row r="237" spans="1:23" ht="42.75">
      <c r="A237" s="769"/>
      <c r="B237" s="785"/>
      <c r="C237" s="578"/>
      <c r="D237" s="448"/>
      <c r="E237" s="548"/>
      <c r="F237" s="567"/>
      <c r="G237" s="567"/>
      <c r="H237" s="527"/>
      <c r="I237" s="573"/>
      <c r="J237" s="445"/>
      <c r="K237" s="575"/>
      <c r="L237" s="449" t="s">
        <v>590</v>
      </c>
      <c r="M237" s="760"/>
      <c r="N237" s="760"/>
      <c r="O237" s="760"/>
      <c r="P237" s="815"/>
      <c r="Q237" s="803"/>
      <c r="R237" s="446" t="s">
        <v>506</v>
      </c>
      <c r="S237" s="821"/>
      <c r="T237" s="779"/>
      <c r="U237" s="146" t="s">
        <v>76</v>
      </c>
      <c r="V237" s="112">
        <f>SUM('[8]Resultado 2'!J68)</f>
        <v>2500</v>
      </c>
      <c r="W237" s="364">
        <v>0</v>
      </c>
    </row>
    <row r="238" spans="1:23" ht="15.75" customHeight="1" thickBot="1">
      <c r="A238" s="769"/>
      <c r="B238" s="785"/>
      <c r="C238" s="579"/>
      <c r="D238" s="448"/>
      <c r="E238" s="774"/>
      <c r="F238" s="639"/>
      <c r="G238" s="639"/>
      <c r="H238" s="528"/>
      <c r="I238" s="574"/>
      <c r="J238" s="448"/>
      <c r="K238" s="576"/>
      <c r="L238" s="449"/>
      <c r="M238" s="761"/>
      <c r="N238" s="761"/>
      <c r="O238" s="761"/>
      <c r="P238" s="816"/>
      <c r="Q238" s="804"/>
      <c r="R238" s="449"/>
      <c r="S238" s="822"/>
      <c r="T238" s="780"/>
      <c r="U238" s="147" t="s">
        <v>77</v>
      </c>
      <c r="V238" s="188">
        <f>SUM('[8]Resultado 2'!J69)</f>
        <v>0</v>
      </c>
      <c r="W238" s="367">
        <v>0</v>
      </c>
    </row>
    <row r="239" spans="1:23" ht="29.25" customHeight="1" thickBot="1">
      <c r="A239" s="769"/>
      <c r="B239" s="785"/>
      <c r="C239" s="577" t="s">
        <v>228</v>
      </c>
      <c r="D239" s="306" t="s">
        <v>591</v>
      </c>
      <c r="E239" s="771"/>
      <c r="F239" s="566"/>
      <c r="G239" s="566"/>
      <c r="H239" s="526" t="s">
        <v>139</v>
      </c>
      <c r="I239" s="572" t="s">
        <v>55</v>
      </c>
      <c r="J239" s="460" t="s">
        <v>575</v>
      </c>
      <c r="K239" s="603" t="s">
        <v>424</v>
      </c>
      <c r="L239" s="461" t="s">
        <v>591</v>
      </c>
      <c r="M239" s="756"/>
      <c r="N239" s="759"/>
      <c r="O239" s="759"/>
      <c r="P239" s="814" t="s">
        <v>139</v>
      </c>
      <c r="Q239" s="802" t="s">
        <v>55</v>
      </c>
      <c r="R239" s="462" t="s">
        <v>427</v>
      </c>
      <c r="S239" s="820" t="s">
        <v>577</v>
      </c>
      <c r="T239" s="778" t="s">
        <v>161</v>
      </c>
      <c r="U239" s="145" t="s">
        <v>40</v>
      </c>
      <c r="V239" s="111">
        <f>SUM('[8]Resultado 2'!J71)</f>
        <v>1000</v>
      </c>
      <c r="W239" s="362">
        <f>(+SUM(V239:V246))*2</f>
        <v>6000</v>
      </c>
    </row>
    <row r="240" spans="1:23" ht="57" customHeight="1">
      <c r="A240" s="769"/>
      <c r="B240" s="785"/>
      <c r="C240" s="578"/>
      <c r="D240" s="306" t="s">
        <v>592</v>
      </c>
      <c r="E240" s="772"/>
      <c r="F240" s="567"/>
      <c r="G240" s="567"/>
      <c r="H240" s="527"/>
      <c r="I240" s="573"/>
      <c r="J240" s="463" t="s">
        <v>575</v>
      </c>
      <c r="K240" s="575"/>
      <c r="L240" s="464" t="s">
        <v>592</v>
      </c>
      <c r="M240" s="757"/>
      <c r="N240" s="760"/>
      <c r="O240" s="760"/>
      <c r="P240" s="815"/>
      <c r="Q240" s="803"/>
      <c r="R240" s="465" t="s">
        <v>427</v>
      </c>
      <c r="S240" s="821"/>
      <c r="T240" s="779"/>
      <c r="U240" s="146" t="s">
        <v>41</v>
      </c>
      <c r="V240" s="112">
        <f>SUM('[8]Resultado 2'!J72)</f>
        <v>0</v>
      </c>
      <c r="W240" s="364">
        <v>0</v>
      </c>
    </row>
    <row r="241" spans="1:23" ht="28.5">
      <c r="A241" s="769"/>
      <c r="B241" s="785"/>
      <c r="C241" s="578"/>
      <c r="D241" s="307" t="s">
        <v>593</v>
      </c>
      <c r="E241" s="772"/>
      <c r="F241" s="567"/>
      <c r="G241" s="567"/>
      <c r="H241" s="527"/>
      <c r="I241" s="573"/>
      <c r="J241" s="463" t="s">
        <v>575</v>
      </c>
      <c r="K241" s="575"/>
      <c r="L241" s="421" t="s">
        <v>593</v>
      </c>
      <c r="M241" s="757"/>
      <c r="N241" s="760"/>
      <c r="O241" s="760"/>
      <c r="P241" s="815"/>
      <c r="Q241" s="803"/>
      <c r="R241" s="465" t="s">
        <v>427</v>
      </c>
      <c r="S241" s="821"/>
      <c r="T241" s="779"/>
      <c r="U241" s="146" t="s">
        <v>42</v>
      </c>
      <c r="V241" s="112">
        <f>SUM('[8]Resultado 2'!J73)</f>
        <v>0</v>
      </c>
      <c r="W241" s="364">
        <v>0</v>
      </c>
    </row>
    <row r="242" spans="1:23" ht="15.75" customHeight="1">
      <c r="A242" s="769"/>
      <c r="B242" s="785"/>
      <c r="C242" s="578"/>
      <c r="D242" s="307" t="s">
        <v>594</v>
      </c>
      <c r="E242" s="772"/>
      <c r="F242" s="567"/>
      <c r="G242" s="567"/>
      <c r="H242" s="527"/>
      <c r="I242" s="573"/>
      <c r="J242" s="463" t="s">
        <v>575</v>
      </c>
      <c r="K242" s="575"/>
      <c r="L242" s="421" t="s">
        <v>594</v>
      </c>
      <c r="M242" s="757"/>
      <c r="N242" s="760"/>
      <c r="O242" s="760"/>
      <c r="P242" s="815"/>
      <c r="Q242" s="803"/>
      <c r="R242" s="465" t="s">
        <v>427</v>
      </c>
      <c r="S242" s="821"/>
      <c r="T242" s="779"/>
      <c r="U242" s="146" t="s">
        <v>43</v>
      </c>
      <c r="V242" s="112">
        <f>SUM('[8]Resultado 2'!J74)</f>
        <v>1000</v>
      </c>
      <c r="W242" s="364">
        <v>0</v>
      </c>
    </row>
    <row r="243" spans="1:23" ht="15.75" customHeight="1">
      <c r="A243" s="769"/>
      <c r="B243" s="785"/>
      <c r="C243" s="578"/>
      <c r="D243" s="307" t="s">
        <v>595</v>
      </c>
      <c r="E243" s="772"/>
      <c r="F243" s="567"/>
      <c r="G243" s="567"/>
      <c r="H243" s="527"/>
      <c r="I243" s="573"/>
      <c r="J243" s="466" t="s">
        <v>575</v>
      </c>
      <c r="K243" s="575"/>
      <c r="L243" s="421" t="s">
        <v>595</v>
      </c>
      <c r="M243" s="757"/>
      <c r="N243" s="760"/>
      <c r="O243" s="760"/>
      <c r="P243" s="815"/>
      <c r="Q243" s="803"/>
      <c r="R243" s="420" t="s">
        <v>506</v>
      </c>
      <c r="S243" s="821"/>
      <c r="T243" s="779"/>
      <c r="U243" s="146" t="s">
        <v>75</v>
      </c>
      <c r="V243" s="112">
        <f>SUM('[8]Resultado 2'!J75)</f>
        <v>0</v>
      </c>
      <c r="W243" s="364">
        <v>0</v>
      </c>
    </row>
    <row r="244" spans="1:23" ht="15.75" customHeight="1">
      <c r="A244" s="769"/>
      <c r="B244" s="785"/>
      <c r="C244" s="578"/>
      <c r="D244" s="307"/>
      <c r="E244" s="772"/>
      <c r="F244" s="567"/>
      <c r="G244" s="567"/>
      <c r="H244" s="527"/>
      <c r="I244" s="573"/>
      <c r="J244" s="466"/>
      <c r="K244" s="575"/>
      <c r="L244" s="421"/>
      <c r="M244" s="757"/>
      <c r="N244" s="760"/>
      <c r="O244" s="760"/>
      <c r="P244" s="815"/>
      <c r="Q244" s="803"/>
      <c r="R244" s="420"/>
      <c r="S244" s="821"/>
      <c r="T244" s="779"/>
      <c r="U244" s="146" t="s">
        <v>44</v>
      </c>
      <c r="V244" s="112">
        <f>SUM('[8]Resultado 2'!J76)</f>
        <v>1000</v>
      </c>
      <c r="W244" s="364">
        <v>0</v>
      </c>
    </row>
    <row r="245" spans="1:23" ht="15.75" customHeight="1">
      <c r="A245" s="769"/>
      <c r="B245" s="785"/>
      <c r="C245" s="578"/>
      <c r="D245" s="307"/>
      <c r="E245" s="772"/>
      <c r="F245" s="567"/>
      <c r="G245" s="567"/>
      <c r="H245" s="527"/>
      <c r="I245" s="573"/>
      <c r="J245" s="466"/>
      <c r="K245" s="575"/>
      <c r="L245" s="421"/>
      <c r="M245" s="757"/>
      <c r="N245" s="760"/>
      <c r="O245" s="760"/>
      <c r="P245" s="815"/>
      <c r="Q245" s="803"/>
      <c r="R245" s="420"/>
      <c r="S245" s="821"/>
      <c r="T245" s="779"/>
      <c r="U245" s="146" t="s">
        <v>76</v>
      </c>
      <c r="V245" s="112">
        <f>SUM('[8]Resultado 2'!J77)</f>
        <v>0</v>
      </c>
      <c r="W245" s="364">
        <v>0</v>
      </c>
    </row>
    <row r="246" spans="1:23" ht="15.75" customHeight="1" thickBot="1">
      <c r="A246" s="769"/>
      <c r="B246" s="786"/>
      <c r="C246" s="579"/>
      <c r="D246" s="308"/>
      <c r="E246" s="773"/>
      <c r="F246" s="639"/>
      <c r="G246" s="639"/>
      <c r="H246" s="528"/>
      <c r="I246" s="574"/>
      <c r="J246" s="467"/>
      <c r="K246" s="576"/>
      <c r="L246" s="424"/>
      <c r="M246" s="758"/>
      <c r="N246" s="761"/>
      <c r="O246" s="761"/>
      <c r="P246" s="816"/>
      <c r="Q246" s="804"/>
      <c r="R246" s="423"/>
      <c r="S246" s="822"/>
      <c r="T246" s="780"/>
      <c r="U246" s="147" t="s">
        <v>77</v>
      </c>
      <c r="V246" s="188">
        <f>SUM('[8]Resultado 2'!J78)</f>
        <v>0</v>
      </c>
      <c r="W246" s="367">
        <v>0</v>
      </c>
    </row>
    <row r="247" spans="1:23" ht="43.5" customHeight="1">
      <c r="A247" s="769"/>
      <c r="B247" s="784" t="s">
        <v>596</v>
      </c>
      <c r="C247" s="577" t="s">
        <v>229</v>
      </c>
      <c r="D247" s="448" t="s">
        <v>597</v>
      </c>
      <c r="E247" s="547" t="s">
        <v>139</v>
      </c>
      <c r="F247" s="566" t="s">
        <v>139</v>
      </c>
      <c r="G247" s="566" t="s">
        <v>139</v>
      </c>
      <c r="H247" s="526" t="s">
        <v>139</v>
      </c>
      <c r="I247" s="572" t="s">
        <v>58</v>
      </c>
      <c r="J247" s="187" t="s">
        <v>575</v>
      </c>
      <c r="K247" s="603" t="s">
        <v>598</v>
      </c>
      <c r="L247" s="449" t="s">
        <v>599</v>
      </c>
      <c r="M247" s="759" t="s">
        <v>139</v>
      </c>
      <c r="N247" s="759" t="s">
        <v>139</v>
      </c>
      <c r="O247" s="759" t="s">
        <v>139</v>
      </c>
      <c r="P247" s="814" t="s">
        <v>139</v>
      </c>
      <c r="Q247" s="802" t="s">
        <v>58</v>
      </c>
      <c r="R247" s="450" t="s">
        <v>427</v>
      </c>
      <c r="S247" s="820" t="s">
        <v>575</v>
      </c>
      <c r="T247" s="778" t="s">
        <v>161</v>
      </c>
      <c r="U247" s="145" t="s">
        <v>40</v>
      </c>
      <c r="V247" s="111">
        <f>SUM('[8]Resultado 2'!J82)</f>
        <v>1250</v>
      </c>
      <c r="W247" s="362">
        <f>(+SUM(V247:V254))*2</f>
        <v>14000</v>
      </c>
    </row>
    <row r="248" spans="1:23" ht="28.5">
      <c r="A248" s="769"/>
      <c r="B248" s="785"/>
      <c r="C248" s="578"/>
      <c r="D248" s="448" t="s">
        <v>600</v>
      </c>
      <c r="E248" s="548"/>
      <c r="F248" s="567"/>
      <c r="G248" s="567"/>
      <c r="H248" s="527"/>
      <c r="I248" s="573"/>
      <c r="J248" s="187" t="s">
        <v>575</v>
      </c>
      <c r="K248" s="575"/>
      <c r="L248" s="449" t="s">
        <v>600</v>
      </c>
      <c r="M248" s="760"/>
      <c r="N248" s="760"/>
      <c r="O248" s="760"/>
      <c r="P248" s="815"/>
      <c r="Q248" s="803"/>
      <c r="R248" s="450" t="s">
        <v>427</v>
      </c>
      <c r="S248" s="821"/>
      <c r="T248" s="779"/>
      <c r="U248" s="146" t="s">
        <v>41</v>
      </c>
      <c r="V248" s="112">
        <f>SUM('[8]Resultado 2'!J83)</f>
        <v>0</v>
      </c>
      <c r="W248" s="364">
        <v>0</v>
      </c>
    </row>
    <row r="249" spans="1:23" ht="28.5">
      <c r="A249" s="769"/>
      <c r="B249" s="785"/>
      <c r="C249" s="578"/>
      <c r="D249" s="448" t="s">
        <v>601</v>
      </c>
      <c r="E249" s="548"/>
      <c r="F249" s="567"/>
      <c r="G249" s="567"/>
      <c r="H249" s="527"/>
      <c r="I249" s="573"/>
      <c r="J249" s="187" t="s">
        <v>575</v>
      </c>
      <c r="K249" s="575"/>
      <c r="L249" s="449" t="s">
        <v>602</v>
      </c>
      <c r="M249" s="760"/>
      <c r="N249" s="760"/>
      <c r="O249" s="760"/>
      <c r="P249" s="815"/>
      <c r="Q249" s="803"/>
      <c r="R249" s="450" t="s">
        <v>427</v>
      </c>
      <c r="S249" s="821"/>
      <c r="T249" s="779"/>
      <c r="U249" s="146" t="s">
        <v>42</v>
      </c>
      <c r="V249" s="112">
        <f>SUM('[8]Resultado 2'!J84)</f>
        <v>0</v>
      </c>
      <c r="W249" s="364">
        <v>0</v>
      </c>
    </row>
    <row r="250" spans="1:23" ht="15.75" customHeight="1">
      <c r="A250" s="769"/>
      <c r="B250" s="785"/>
      <c r="C250" s="578"/>
      <c r="D250" s="448"/>
      <c r="E250" s="548"/>
      <c r="F250" s="567"/>
      <c r="G250" s="567"/>
      <c r="H250" s="527"/>
      <c r="I250" s="573"/>
      <c r="J250" s="448"/>
      <c r="K250" s="575"/>
      <c r="L250" s="449"/>
      <c r="M250" s="760"/>
      <c r="N250" s="760"/>
      <c r="O250" s="760"/>
      <c r="P250" s="815"/>
      <c r="Q250" s="803"/>
      <c r="R250" s="449"/>
      <c r="S250" s="821"/>
      <c r="T250" s="779"/>
      <c r="U250" s="146" t="s">
        <v>43</v>
      </c>
      <c r="V250" s="112">
        <f>SUM('[8]Resultado 2'!J85)</f>
        <v>750</v>
      </c>
      <c r="W250" s="364">
        <v>0</v>
      </c>
    </row>
    <row r="251" spans="1:23" ht="15.75" customHeight="1">
      <c r="A251" s="769"/>
      <c r="B251" s="785"/>
      <c r="C251" s="578"/>
      <c r="D251" s="448"/>
      <c r="E251" s="548"/>
      <c r="F251" s="567"/>
      <c r="G251" s="567"/>
      <c r="H251" s="527"/>
      <c r="I251" s="573"/>
      <c r="J251" s="448"/>
      <c r="K251" s="575"/>
      <c r="L251" s="449"/>
      <c r="M251" s="760"/>
      <c r="N251" s="760"/>
      <c r="O251" s="760"/>
      <c r="P251" s="815"/>
      <c r="Q251" s="803"/>
      <c r="R251" s="449"/>
      <c r="S251" s="821"/>
      <c r="T251" s="779"/>
      <c r="U251" s="146" t="s">
        <v>75</v>
      </c>
      <c r="V251" s="112">
        <f>SUM('[8]Resultado 2'!J86)</f>
        <v>0</v>
      </c>
      <c r="W251" s="364">
        <v>0</v>
      </c>
    </row>
    <row r="252" spans="1:23" ht="15.75" customHeight="1">
      <c r="A252" s="769"/>
      <c r="B252" s="785"/>
      <c r="C252" s="578"/>
      <c r="D252" s="448"/>
      <c r="E252" s="548"/>
      <c r="F252" s="567"/>
      <c r="G252" s="567"/>
      <c r="H252" s="527"/>
      <c r="I252" s="573"/>
      <c r="J252" s="448"/>
      <c r="K252" s="575"/>
      <c r="L252" s="449"/>
      <c r="M252" s="760"/>
      <c r="N252" s="760"/>
      <c r="O252" s="760"/>
      <c r="P252" s="815"/>
      <c r="Q252" s="803"/>
      <c r="R252" s="449"/>
      <c r="S252" s="821"/>
      <c r="T252" s="779"/>
      <c r="U252" s="146" t="s">
        <v>44</v>
      </c>
      <c r="V252" s="112">
        <f>SUM('[8]Resultado 2'!J87)</f>
        <v>5000</v>
      </c>
      <c r="W252" s="364">
        <v>0</v>
      </c>
    </row>
    <row r="253" spans="1:23" ht="15.75" customHeight="1">
      <c r="A253" s="769"/>
      <c r="B253" s="785"/>
      <c r="C253" s="578"/>
      <c r="D253" s="448"/>
      <c r="E253" s="548"/>
      <c r="F253" s="567"/>
      <c r="G253" s="567"/>
      <c r="H253" s="527"/>
      <c r="I253" s="573"/>
      <c r="J253" s="448"/>
      <c r="K253" s="575"/>
      <c r="L253" s="449"/>
      <c r="M253" s="760"/>
      <c r="N253" s="760"/>
      <c r="O253" s="760"/>
      <c r="P253" s="815"/>
      <c r="Q253" s="803"/>
      <c r="R253" s="449"/>
      <c r="S253" s="821"/>
      <c r="T253" s="779"/>
      <c r="U253" s="146" t="s">
        <v>76</v>
      </c>
      <c r="V253" s="112">
        <f>SUM('[8]Resultado 2'!J88)</f>
        <v>0</v>
      </c>
      <c r="W253" s="364">
        <v>0</v>
      </c>
    </row>
    <row r="254" spans="1:23" ht="15.75" customHeight="1" thickBot="1">
      <c r="A254" s="769"/>
      <c r="B254" s="785"/>
      <c r="C254" s="579"/>
      <c r="D254" s="448"/>
      <c r="E254" s="774"/>
      <c r="F254" s="639"/>
      <c r="G254" s="639"/>
      <c r="H254" s="528"/>
      <c r="I254" s="574"/>
      <c r="J254" s="448"/>
      <c r="K254" s="576"/>
      <c r="L254" s="449"/>
      <c r="M254" s="761"/>
      <c r="N254" s="761"/>
      <c r="O254" s="761"/>
      <c r="P254" s="816"/>
      <c r="Q254" s="804"/>
      <c r="R254" s="449"/>
      <c r="S254" s="822"/>
      <c r="T254" s="780"/>
      <c r="U254" s="147" t="s">
        <v>77</v>
      </c>
      <c r="V254" s="188">
        <f>SUM('[8]Resultado 2'!J89)</f>
        <v>0</v>
      </c>
      <c r="W254" s="367">
        <v>0</v>
      </c>
    </row>
    <row r="255" spans="1:23" ht="29.25" customHeight="1">
      <c r="A255" s="769"/>
      <c r="B255" s="785"/>
      <c r="C255" s="577" t="s">
        <v>230</v>
      </c>
      <c r="D255" s="445" t="s">
        <v>603</v>
      </c>
      <c r="E255" s="547"/>
      <c r="F255" s="566"/>
      <c r="G255" s="566"/>
      <c r="H255" s="526" t="s">
        <v>139</v>
      </c>
      <c r="I255" s="572" t="s">
        <v>57</v>
      </c>
      <c r="J255" s="445" t="s">
        <v>386</v>
      </c>
      <c r="K255" s="603" t="s">
        <v>560</v>
      </c>
      <c r="L255" s="446" t="s">
        <v>603</v>
      </c>
      <c r="M255" s="759"/>
      <c r="N255" s="759"/>
      <c r="O255" s="759"/>
      <c r="P255" s="814" t="s">
        <v>139</v>
      </c>
      <c r="Q255" s="802" t="s">
        <v>57</v>
      </c>
      <c r="R255" s="446" t="s">
        <v>506</v>
      </c>
      <c r="S255" s="820" t="s">
        <v>604</v>
      </c>
      <c r="T255" s="778" t="s">
        <v>161</v>
      </c>
      <c r="U255" s="145" t="s">
        <v>40</v>
      </c>
      <c r="V255" s="111">
        <f>SUM('[8]Resultado 2'!J91)</f>
        <v>2000</v>
      </c>
      <c r="W255" s="362">
        <f>(+SUM(V255:V262))*2</f>
        <v>9000</v>
      </c>
    </row>
    <row r="256" spans="1:23" ht="42.75">
      <c r="A256" s="769"/>
      <c r="B256" s="785"/>
      <c r="C256" s="578"/>
      <c r="D256" s="448" t="s">
        <v>605</v>
      </c>
      <c r="E256" s="548"/>
      <c r="F256" s="567"/>
      <c r="G256" s="567"/>
      <c r="H256" s="527"/>
      <c r="I256" s="573"/>
      <c r="J256" s="448" t="s">
        <v>386</v>
      </c>
      <c r="K256" s="575"/>
      <c r="L256" s="449" t="s">
        <v>606</v>
      </c>
      <c r="M256" s="760"/>
      <c r="N256" s="760"/>
      <c r="O256" s="760"/>
      <c r="P256" s="815"/>
      <c r="Q256" s="803"/>
      <c r="R256" s="449" t="s">
        <v>506</v>
      </c>
      <c r="S256" s="821"/>
      <c r="T256" s="779"/>
      <c r="U256" s="146" t="s">
        <v>41</v>
      </c>
      <c r="V256" s="112">
        <f>SUM('[8]Resultado 2'!J92)</f>
        <v>0</v>
      </c>
      <c r="W256" s="364">
        <v>0</v>
      </c>
    </row>
    <row r="257" spans="1:23" ht="28.5">
      <c r="A257" s="769"/>
      <c r="B257" s="785"/>
      <c r="C257" s="578"/>
      <c r="D257" s="448" t="s">
        <v>607</v>
      </c>
      <c r="E257" s="548"/>
      <c r="F257" s="567"/>
      <c r="G257" s="567"/>
      <c r="H257" s="527"/>
      <c r="I257" s="573"/>
      <c r="J257" s="448" t="s">
        <v>386</v>
      </c>
      <c r="K257" s="575"/>
      <c r="L257" s="449" t="s">
        <v>607</v>
      </c>
      <c r="M257" s="760"/>
      <c r="N257" s="760"/>
      <c r="O257" s="760"/>
      <c r="P257" s="815"/>
      <c r="Q257" s="803"/>
      <c r="R257" s="449" t="s">
        <v>506</v>
      </c>
      <c r="S257" s="821"/>
      <c r="T257" s="779"/>
      <c r="U257" s="146" t="s">
        <v>42</v>
      </c>
      <c r="V257" s="112">
        <f>SUM('[8]Resultado 2'!J93)</f>
        <v>0</v>
      </c>
      <c r="W257" s="364">
        <v>0</v>
      </c>
    </row>
    <row r="258" spans="1:23" ht="28.5">
      <c r="A258" s="769"/>
      <c r="B258" s="785"/>
      <c r="C258" s="578"/>
      <c r="D258" s="448" t="s">
        <v>608</v>
      </c>
      <c r="E258" s="548"/>
      <c r="F258" s="567"/>
      <c r="G258" s="567"/>
      <c r="H258" s="527"/>
      <c r="I258" s="573"/>
      <c r="J258" s="448" t="s">
        <v>386</v>
      </c>
      <c r="K258" s="575"/>
      <c r="L258" s="449"/>
      <c r="M258" s="760"/>
      <c r="N258" s="760"/>
      <c r="O258" s="760"/>
      <c r="P258" s="815"/>
      <c r="Q258" s="803"/>
      <c r="R258" s="449"/>
      <c r="S258" s="821"/>
      <c r="T258" s="779"/>
      <c r="U258" s="146" t="s">
        <v>43</v>
      </c>
      <c r="V258" s="112">
        <f>SUM('[8]Resultado 2'!J94)</f>
        <v>2500</v>
      </c>
      <c r="W258" s="364">
        <v>0</v>
      </c>
    </row>
    <row r="259" spans="1:23" ht="15.75" customHeight="1">
      <c r="A259" s="769"/>
      <c r="B259" s="785"/>
      <c r="C259" s="578"/>
      <c r="D259" s="448"/>
      <c r="E259" s="548"/>
      <c r="F259" s="567"/>
      <c r="G259" s="567"/>
      <c r="H259" s="527"/>
      <c r="I259" s="573"/>
      <c r="J259" s="448"/>
      <c r="K259" s="575"/>
      <c r="L259" s="449"/>
      <c r="M259" s="760"/>
      <c r="N259" s="760"/>
      <c r="O259" s="760"/>
      <c r="P259" s="815"/>
      <c r="Q259" s="803"/>
      <c r="R259" s="449"/>
      <c r="S259" s="821"/>
      <c r="T259" s="779"/>
      <c r="U259" s="146" t="s">
        <v>75</v>
      </c>
      <c r="V259" s="112">
        <f>SUM('[8]Resultado 2'!J95)</f>
        <v>0</v>
      </c>
      <c r="W259" s="364">
        <v>0</v>
      </c>
    </row>
    <row r="260" spans="1:23" ht="15.75" customHeight="1">
      <c r="A260" s="769"/>
      <c r="B260" s="785"/>
      <c r="C260" s="578"/>
      <c r="D260" s="448"/>
      <c r="E260" s="548"/>
      <c r="F260" s="567"/>
      <c r="G260" s="567"/>
      <c r="H260" s="527"/>
      <c r="I260" s="573"/>
      <c r="J260" s="448"/>
      <c r="K260" s="575"/>
      <c r="L260" s="449"/>
      <c r="M260" s="760"/>
      <c r="N260" s="760"/>
      <c r="O260" s="760"/>
      <c r="P260" s="815"/>
      <c r="Q260" s="803"/>
      <c r="R260" s="449"/>
      <c r="S260" s="821"/>
      <c r="T260" s="779"/>
      <c r="U260" s="146" t="s">
        <v>44</v>
      </c>
      <c r="V260" s="112">
        <f>SUM('[8]Resultado 2'!J96)</f>
        <v>0</v>
      </c>
      <c r="W260" s="364">
        <v>0</v>
      </c>
    </row>
    <row r="261" spans="1:23" ht="15.75" customHeight="1">
      <c r="A261" s="769"/>
      <c r="B261" s="785"/>
      <c r="C261" s="578"/>
      <c r="D261" s="448"/>
      <c r="E261" s="548"/>
      <c r="F261" s="567"/>
      <c r="G261" s="567"/>
      <c r="H261" s="527"/>
      <c r="I261" s="573"/>
      <c r="J261" s="448"/>
      <c r="K261" s="575"/>
      <c r="L261" s="449"/>
      <c r="M261" s="760"/>
      <c r="N261" s="760"/>
      <c r="O261" s="760"/>
      <c r="P261" s="815"/>
      <c r="Q261" s="803"/>
      <c r="R261" s="449"/>
      <c r="S261" s="821"/>
      <c r="T261" s="779"/>
      <c r="U261" s="146" t="s">
        <v>76</v>
      </c>
      <c r="V261" s="112">
        <f>SUM('[8]Resultado 2'!J97)</f>
        <v>0</v>
      </c>
      <c r="W261" s="364">
        <v>0</v>
      </c>
    </row>
    <row r="262" spans="1:23" ht="15.75" customHeight="1" thickBot="1">
      <c r="A262" s="770"/>
      <c r="B262" s="786"/>
      <c r="C262" s="579"/>
      <c r="D262" s="448"/>
      <c r="E262" s="774"/>
      <c r="F262" s="639"/>
      <c r="G262" s="639"/>
      <c r="H262" s="528"/>
      <c r="I262" s="574"/>
      <c r="J262" s="448"/>
      <c r="K262" s="576"/>
      <c r="L262" s="449"/>
      <c r="M262" s="761"/>
      <c r="N262" s="761"/>
      <c r="O262" s="761"/>
      <c r="P262" s="816"/>
      <c r="Q262" s="804"/>
      <c r="R262" s="449"/>
      <c r="S262" s="822"/>
      <c r="T262" s="780"/>
      <c r="U262" s="147" t="s">
        <v>77</v>
      </c>
      <c r="V262" s="188">
        <f>SUM('[8]Resultado 2'!J98)</f>
        <v>0</v>
      </c>
      <c r="W262" s="367">
        <v>0</v>
      </c>
    </row>
    <row r="263" spans="1:23" ht="25.5" customHeight="1" thickBot="1">
      <c r="A263" s="589" t="s">
        <v>157</v>
      </c>
      <c r="B263" s="590"/>
      <c r="C263" s="590"/>
      <c r="D263" s="590"/>
      <c r="E263" s="590"/>
      <c r="F263" s="590"/>
      <c r="G263" s="590"/>
      <c r="H263" s="590"/>
      <c r="I263" s="590"/>
      <c r="J263" s="590"/>
      <c r="K263" s="590"/>
      <c r="L263" s="590"/>
      <c r="M263" s="590"/>
      <c r="N263" s="590"/>
      <c r="O263" s="590"/>
      <c r="P263" s="590"/>
      <c r="Q263" s="590"/>
      <c r="R263" s="590"/>
      <c r="S263" s="590"/>
      <c r="T263" s="590"/>
      <c r="U263" s="590"/>
      <c r="V263" s="590"/>
      <c r="W263" s="107">
        <f>+SUM(W181:W262)</f>
        <v>262000</v>
      </c>
    </row>
    <row r="264" spans="1:23" ht="15.75" thickBot="1">
      <c r="A264" s="77"/>
      <c r="B264" s="443"/>
      <c r="C264" s="185"/>
      <c r="D264" s="185"/>
      <c r="E264" s="77"/>
      <c r="F264" s="77"/>
      <c r="G264" s="77"/>
      <c r="H264" s="77"/>
      <c r="I264" s="77"/>
      <c r="J264" s="185"/>
      <c r="K264" s="77"/>
      <c r="L264" s="185"/>
      <c r="M264" s="77"/>
      <c r="N264" s="77"/>
      <c r="O264" s="77"/>
      <c r="P264" s="77"/>
      <c r="Q264" s="77"/>
      <c r="R264" s="185"/>
      <c r="S264" s="77"/>
      <c r="T264" s="77"/>
      <c r="U264" s="102"/>
      <c r="V264" s="77"/>
      <c r="W264" s="77"/>
    </row>
    <row r="265" spans="1:51" s="106" customFormat="1" ht="17.25" customHeight="1">
      <c r="A265" s="606" t="s">
        <v>143</v>
      </c>
      <c r="B265" s="669" t="s">
        <v>144</v>
      </c>
      <c r="C265" s="796" t="s">
        <v>145</v>
      </c>
      <c r="D265" s="796" t="s">
        <v>379</v>
      </c>
      <c r="E265" s="558" t="s">
        <v>146</v>
      </c>
      <c r="F265" s="559"/>
      <c r="G265" s="559"/>
      <c r="H265" s="560"/>
      <c r="I265" s="606" t="s">
        <v>86</v>
      </c>
      <c r="J265" s="796" t="s">
        <v>380</v>
      </c>
      <c r="K265" s="799" t="s">
        <v>381</v>
      </c>
      <c r="L265" s="796" t="s">
        <v>379</v>
      </c>
      <c r="M265" s="558" t="s">
        <v>146</v>
      </c>
      <c r="N265" s="559"/>
      <c r="O265" s="559"/>
      <c r="P265" s="560"/>
      <c r="Q265" s="606" t="s">
        <v>86</v>
      </c>
      <c r="R265" s="796" t="s">
        <v>380</v>
      </c>
      <c r="S265" s="612" t="s">
        <v>523</v>
      </c>
      <c r="T265" s="558" t="s">
        <v>148</v>
      </c>
      <c r="U265" s="559"/>
      <c r="V265" s="559"/>
      <c r="W265" s="560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</row>
    <row r="266" spans="1:51" s="106" customFormat="1" ht="15.75" customHeight="1" thickBot="1">
      <c r="A266" s="607"/>
      <c r="B266" s="801"/>
      <c r="C266" s="797"/>
      <c r="D266" s="797"/>
      <c r="E266" s="561"/>
      <c r="F266" s="562"/>
      <c r="G266" s="562"/>
      <c r="H266" s="563"/>
      <c r="I266" s="607"/>
      <c r="J266" s="797"/>
      <c r="K266" s="613"/>
      <c r="L266" s="797"/>
      <c r="M266" s="561"/>
      <c r="N266" s="562"/>
      <c r="O266" s="562"/>
      <c r="P266" s="563"/>
      <c r="Q266" s="607"/>
      <c r="R266" s="797"/>
      <c r="S266" s="613"/>
      <c r="T266" s="561"/>
      <c r="U266" s="562"/>
      <c r="V266" s="562"/>
      <c r="W266" s="563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</row>
    <row r="267" spans="1:51" s="106" customFormat="1" ht="45" customHeight="1" thickBot="1">
      <c r="A267" s="608"/>
      <c r="B267" s="670"/>
      <c r="C267" s="800"/>
      <c r="D267" s="800"/>
      <c r="E267" s="97" t="s">
        <v>149</v>
      </c>
      <c r="F267" s="97" t="s">
        <v>150</v>
      </c>
      <c r="G267" s="97" t="s">
        <v>151</v>
      </c>
      <c r="H267" s="97" t="s">
        <v>152</v>
      </c>
      <c r="I267" s="608"/>
      <c r="J267" s="800"/>
      <c r="K267" s="614"/>
      <c r="L267" s="800"/>
      <c r="M267" s="97" t="s">
        <v>149</v>
      </c>
      <c r="N267" s="97" t="s">
        <v>150</v>
      </c>
      <c r="O267" s="97" t="s">
        <v>151</v>
      </c>
      <c r="P267" s="97" t="s">
        <v>152</v>
      </c>
      <c r="Q267" s="608"/>
      <c r="R267" s="800"/>
      <c r="S267" s="614"/>
      <c r="T267" s="98" t="s">
        <v>153</v>
      </c>
      <c r="U267" s="564" t="s">
        <v>154</v>
      </c>
      <c r="V267" s="565"/>
      <c r="W267" s="98" t="s">
        <v>155</v>
      </c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</row>
    <row r="268" spans="1:23" ht="72" customHeight="1" thickBot="1">
      <c r="A268" s="768" t="str">
        <f>'[8]Resultado 3'!A1:M1</f>
        <v>Resultado 3: Estudios  generados, sistematizados y divulgados sobre el patrimonio cultural material e inmaterial y las expresiones de diversidad y creatividad culturales de los pueblos indígenas y afrodescendientes de la Costa Caribe</v>
      </c>
      <c r="B268" s="784" t="s">
        <v>609</v>
      </c>
      <c r="C268" s="511" t="s">
        <v>232</v>
      </c>
      <c r="D268" s="469" t="s">
        <v>610</v>
      </c>
      <c r="E268" s="547" t="s">
        <v>139</v>
      </c>
      <c r="F268" s="566" t="s">
        <v>139</v>
      </c>
      <c r="G268" s="566"/>
      <c r="H268" s="817"/>
      <c r="I268" s="572" t="s">
        <v>57</v>
      </c>
      <c r="J268" s="470" t="s">
        <v>386</v>
      </c>
      <c r="K268" s="572" t="s">
        <v>387</v>
      </c>
      <c r="L268" s="438" t="s">
        <v>611</v>
      </c>
      <c r="M268" s="759" t="s">
        <v>139</v>
      </c>
      <c r="N268" s="759" t="s">
        <v>139</v>
      </c>
      <c r="O268" s="759"/>
      <c r="P268" s="814"/>
      <c r="Q268" s="802" t="s">
        <v>57</v>
      </c>
      <c r="R268" s="438" t="s">
        <v>392</v>
      </c>
      <c r="S268" s="802" t="s">
        <v>612</v>
      </c>
      <c r="T268" s="526" t="s">
        <v>161</v>
      </c>
      <c r="U268" s="145" t="s">
        <v>40</v>
      </c>
      <c r="V268" s="111">
        <f>SUM('[8]Resultado 3'!J4)</f>
        <v>4000</v>
      </c>
      <c r="W268" s="362">
        <f>(+SUM(V268:V275))*2</f>
        <v>40000</v>
      </c>
    </row>
    <row r="269" spans="1:23" ht="19.5" customHeight="1" thickBot="1">
      <c r="A269" s="769"/>
      <c r="B269" s="785"/>
      <c r="C269" s="512"/>
      <c r="D269" s="469" t="s">
        <v>613</v>
      </c>
      <c r="E269" s="548"/>
      <c r="F269" s="567"/>
      <c r="G269" s="567"/>
      <c r="H269" s="818"/>
      <c r="I269" s="573"/>
      <c r="J269" s="470" t="s">
        <v>386</v>
      </c>
      <c r="K269" s="573"/>
      <c r="L269" s="430" t="s">
        <v>613</v>
      </c>
      <c r="M269" s="760"/>
      <c r="N269" s="760"/>
      <c r="O269" s="760"/>
      <c r="P269" s="815"/>
      <c r="Q269" s="803"/>
      <c r="R269" s="438" t="s">
        <v>392</v>
      </c>
      <c r="S269" s="803"/>
      <c r="T269" s="527"/>
      <c r="U269" s="146" t="s">
        <v>41</v>
      </c>
      <c r="V269" s="112">
        <f>SUM('[8]Resultado 3'!J5)</f>
        <v>6000</v>
      </c>
      <c r="W269" s="364">
        <v>0</v>
      </c>
    </row>
    <row r="270" spans="1:23" ht="75" customHeight="1">
      <c r="A270" s="769"/>
      <c r="B270" s="785"/>
      <c r="C270" s="512"/>
      <c r="D270" s="469" t="s">
        <v>614</v>
      </c>
      <c r="E270" s="548"/>
      <c r="F270" s="567"/>
      <c r="G270" s="567"/>
      <c r="H270" s="818"/>
      <c r="I270" s="573"/>
      <c r="J270" s="470" t="s">
        <v>386</v>
      </c>
      <c r="K270" s="573"/>
      <c r="L270" s="430" t="s">
        <v>614</v>
      </c>
      <c r="M270" s="760"/>
      <c r="N270" s="760"/>
      <c r="O270" s="760"/>
      <c r="P270" s="815"/>
      <c r="Q270" s="803"/>
      <c r="R270" s="438" t="s">
        <v>392</v>
      </c>
      <c r="S270" s="803"/>
      <c r="T270" s="527"/>
      <c r="U270" s="146" t="s">
        <v>42</v>
      </c>
      <c r="V270" s="112">
        <f>SUM('[8]Resultado 3'!J6)</f>
        <v>1000</v>
      </c>
      <c r="W270" s="364">
        <v>0</v>
      </c>
    </row>
    <row r="271" spans="1:23" ht="19.5" customHeight="1">
      <c r="A271" s="769"/>
      <c r="B271" s="785"/>
      <c r="C271" s="512"/>
      <c r="D271" s="471"/>
      <c r="E271" s="548"/>
      <c r="F271" s="567"/>
      <c r="G271" s="567"/>
      <c r="H271" s="818"/>
      <c r="I271" s="573"/>
      <c r="J271" s="471"/>
      <c r="K271" s="573"/>
      <c r="L271" s="430"/>
      <c r="M271" s="760"/>
      <c r="N271" s="760"/>
      <c r="O271" s="760"/>
      <c r="P271" s="815"/>
      <c r="Q271" s="803"/>
      <c r="R271" s="430"/>
      <c r="S271" s="803"/>
      <c r="T271" s="527"/>
      <c r="U271" s="146" t="s">
        <v>43</v>
      </c>
      <c r="V271" s="112">
        <f>SUM('[8]Resultado 3'!J7)</f>
        <v>400</v>
      </c>
      <c r="W271" s="364">
        <v>0</v>
      </c>
    </row>
    <row r="272" spans="1:23" ht="15.75" customHeight="1">
      <c r="A272" s="769"/>
      <c r="B272" s="785"/>
      <c r="C272" s="512"/>
      <c r="D272" s="471"/>
      <c r="E272" s="548"/>
      <c r="F272" s="567"/>
      <c r="G272" s="567"/>
      <c r="H272" s="818"/>
      <c r="I272" s="573"/>
      <c r="J272" s="471"/>
      <c r="K272" s="573"/>
      <c r="L272" s="430"/>
      <c r="M272" s="760"/>
      <c r="N272" s="760"/>
      <c r="O272" s="760"/>
      <c r="P272" s="815"/>
      <c r="Q272" s="803"/>
      <c r="R272" s="430"/>
      <c r="S272" s="803"/>
      <c r="T272" s="527"/>
      <c r="U272" s="146" t="s">
        <v>75</v>
      </c>
      <c r="V272" s="112">
        <f>SUM('[8]Resultado 3'!J8)</f>
        <v>400</v>
      </c>
      <c r="W272" s="364">
        <v>0</v>
      </c>
    </row>
    <row r="273" spans="1:23" ht="15.75" customHeight="1">
      <c r="A273" s="769"/>
      <c r="B273" s="785"/>
      <c r="C273" s="512"/>
      <c r="D273" s="471"/>
      <c r="E273" s="548"/>
      <c r="F273" s="567"/>
      <c r="G273" s="567"/>
      <c r="H273" s="818"/>
      <c r="I273" s="573"/>
      <c r="J273" s="471"/>
      <c r="K273" s="573"/>
      <c r="L273" s="430"/>
      <c r="M273" s="760"/>
      <c r="N273" s="760"/>
      <c r="O273" s="760"/>
      <c r="P273" s="815"/>
      <c r="Q273" s="803"/>
      <c r="R273" s="430"/>
      <c r="S273" s="803"/>
      <c r="T273" s="527"/>
      <c r="U273" s="146" t="s">
        <v>44</v>
      </c>
      <c r="V273" s="112">
        <f>SUM('[8]Resultado 3'!J9)</f>
        <v>2000</v>
      </c>
      <c r="W273" s="364">
        <v>0</v>
      </c>
    </row>
    <row r="274" spans="1:23" ht="15.75" customHeight="1">
      <c r="A274" s="769"/>
      <c r="B274" s="785"/>
      <c r="C274" s="512"/>
      <c r="D274" s="471"/>
      <c r="E274" s="548"/>
      <c r="F274" s="567"/>
      <c r="G274" s="567"/>
      <c r="H274" s="818"/>
      <c r="I274" s="573"/>
      <c r="J274" s="471"/>
      <c r="K274" s="573"/>
      <c r="L274" s="430"/>
      <c r="M274" s="760"/>
      <c r="N274" s="760"/>
      <c r="O274" s="760"/>
      <c r="P274" s="815"/>
      <c r="Q274" s="803"/>
      <c r="R274" s="430"/>
      <c r="S274" s="803"/>
      <c r="T274" s="527"/>
      <c r="U274" s="146" t="s">
        <v>76</v>
      </c>
      <c r="V274" s="112">
        <f>SUM('[8]Resultado 3'!J10)</f>
        <v>5200</v>
      </c>
      <c r="W274" s="364">
        <v>0</v>
      </c>
    </row>
    <row r="275" spans="1:23" ht="15.75" customHeight="1" thickBot="1">
      <c r="A275" s="769"/>
      <c r="B275" s="785"/>
      <c r="C275" s="513"/>
      <c r="D275" s="472"/>
      <c r="E275" s="774"/>
      <c r="F275" s="639"/>
      <c r="G275" s="639"/>
      <c r="H275" s="819"/>
      <c r="I275" s="574"/>
      <c r="J275" s="471"/>
      <c r="K275" s="574"/>
      <c r="L275" s="473"/>
      <c r="M275" s="761"/>
      <c r="N275" s="761"/>
      <c r="O275" s="761"/>
      <c r="P275" s="816"/>
      <c r="Q275" s="804"/>
      <c r="R275" s="430"/>
      <c r="S275" s="804"/>
      <c r="T275" s="528"/>
      <c r="U275" s="147" t="s">
        <v>77</v>
      </c>
      <c r="V275" s="188">
        <f>SUM('[8]Resultado 3'!J11)</f>
        <v>1000</v>
      </c>
      <c r="W275" s="367">
        <v>0</v>
      </c>
    </row>
    <row r="276" spans="1:23" ht="39" customHeight="1">
      <c r="A276" s="769"/>
      <c r="B276" s="785"/>
      <c r="C276" s="511" t="s">
        <v>615</v>
      </c>
      <c r="D276" s="474"/>
      <c r="E276" s="547"/>
      <c r="F276" s="566"/>
      <c r="G276" s="566"/>
      <c r="H276" s="817"/>
      <c r="I276" s="572" t="s">
        <v>57</v>
      </c>
      <c r="J276" s="470"/>
      <c r="K276" s="572" t="s">
        <v>387</v>
      </c>
      <c r="L276" s="430" t="s">
        <v>616</v>
      </c>
      <c r="M276" s="759"/>
      <c r="N276" s="759"/>
      <c r="O276" s="759"/>
      <c r="P276" s="814"/>
      <c r="Q276" s="802" t="s">
        <v>57</v>
      </c>
      <c r="R276" s="438"/>
      <c r="S276" s="802" t="s">
        <v>617</v>
      </c>
      <c r="T276" s="526" t="s">
        <v>161</v>
      </c>
      <c r="U276" s="145" t="s">
        <v>40</v>
      </c>
      <c r="V276" s="111">
        <f>SUM('[8]Resultado 3'!J13)</f>
        <v>0</v>
      </c>
      <c r="W276" s="362">
        <f>(+SUM(V276:V283))*2</f>
        <v>0</v>
      </c>
    </row>
    <row r="277" spans="1:23" ht="39.75" customHeight="1">
      <c r="A277" s="769"/>
      <c r="B277" s="785"/>
      <c r="C277" s="512"/>
      <c r="D277" s="474"/>
      <c r="E277" s="548"/>
      <c r="F277" s="567"/>
      <c r="G277" s="567"/>
      <c r="H277" s="818"/>
      <c r="I277" s="573"/>
      <c r="J277" s="471"/>
      <c r="K277" s="573"/>
      <c r="L277" s="430" t="s">
        <v>618</v>
      </c>
      <c r="M277" s="760"/>
      <c r="N277" s="760"/>
      <c r="O277" s="760"/>
      <c r="P277" s="815"/>
      <c r="Q277" s="803"/>
      <c r="R277" s="430"/>
      <c r="S277" s="803"/>
      <c r="T277" s="527"/>
      <c r="U277" s="146" t="s">
        <v>41</v>
      </c>
      <c r="V277" s="112">
        <f>SUM('[8]Resultado 3'!J14)</f>
        <v>0</v>
      </c>
      <c r="W277" s="364">
        <v>0</v>
      </c>
    </row>
    <row r="278" spans="1:23" ht="15.75" customHeight="1">
      <c r="A278" s="769"/>
      <c r="B278" s="785"/>
      <c r="C278" s="512"/>
      <c r="D278" s="471"/>
      <c r="E278" s="548"/>
      <c r="F278" s="567"/>
      <c r="G278" s="567"/>
      <c r="H278" s="818"/>
      <c r="I278" s="573"/>
      <c r="J278" s="471"/>
      <c r="K278" s="573"/>
      <c r="L278" s="430"/>
      <c r="M278" s="760"/>
      <c r="N278" s="760"/>
      <c r="O278" s="760"/>
      <c r="P278" s="815"/>
      <c r="Q278" s="803"/>
      <c r="R278" s="430"/>
      <c r="S278" s="803"/>
      <c r="T278" s="527"/>
      <c r="U278" s="146" t="s">
        <v>42</v>
      </c>
      <c r="V278" s="112">
        <f>SUM('[8]Resultado 3'!J15)</f>
        <v>0</v>
      </c>
      <c r="W278" s="364">
        <v>0</v>
      </c>
    </row>
    <row r="279" spans="1:23" ht="15.75" customHeight="1">
      <c r="A279" s="769"/>
      <c r="B279" s="785"/>
      <c r="C279" s="512"/>
      <c r="D279" s="471"/>
      <c r="E279" s="548"/>
      <c r="F279" s="567"/>
      <c r="G279" s="567"/>
      <c r="H279" s="818"/>
      <c r="I279" s="573"/>
      <c r="J279" s="471"/>
      <c r="K279" s="573"/>
      <c r="L279" s="430"/>
      <c r="M279" s="760"/>
      <c r="N279" s="760"/>
      <c r="O279" s="760"/>
      <c r="P279" s="815"/>
      <c r="Q279" s="803"/>
      <c r="R279" s="430"/>
      <c r="S279" s="803"/>
      <c r="T279" s="527"/>
      <c r="U279" s="146" t="s">
        <v>43</v>
      </c>
      <c r="V279" s="112">
        <f>SUM('[8]Resultado 3'!J16)</f>
        <v>0</v>
      </c>
      <c r="W279" s="364">
        <v>0</v>
      </c>
    </row>
    <row r="280" spans="1:23" ht="15.75" customHeight="1">
      <c r="A280" s="769"/>
      <c r="B280" s="785"/>
      <c r="C280" s="512"/>
      <c r="D280" s="471"/>
      <c r="E280" s="548"/>
      <c r="F280" s="567"/>
      <c r="G280" s="567"/>
      <c r="H280" s="818"/>
      <c r="I280" s="573"/>
      <c r="J280" s="471"/>
      <c r="K280" s="573"/>
      <c r="L280" s="430"/>
      <c r="M280" s="760"/>
      <c r="N280" s="760"/>
      <c r="O280" s="760"/>
      <c r="P280" s="815"/>
      <c r="Q280" s="803"/>
      <c r="R280" s="430"/>
      <c r="S280" s="803"/>
      <c r="T280" s="527"/>
      <c r="U280" s="146" t="s">
        <v>75</v>
      </c>
      <c r="V280" s="112">
        <f>SUM('[8]Resultado 3'!J17)</f>
        <v>0</v>
      </c>
      <c r="W280" s="364">
        <v>0</v>
      </c>
    </row>
    <row r="281" spans="1:23" ht="15.75" customHeight="1">
      <c r="A281" s="769"/>
      <c r="B281" s="785"/>
      <c r="C281" s="512"/>
      <c r="D281" s="471"/>
      <c r="E281" s="548"/>
      <c r="F281" s="567"/>
      <c r="G281" s="567"/>
      <c r="H281" s="818"/>
      <c r="I281" s="573"/>
      <c r="J281" s="471"/>
      <c r="K281" s="573"/>
      <c r="L281" s="430"/>
      <c r="M281" s="760"/>
      <c r="N281" s="760"/>
      <c r="O281" s="760"/>
      <c r="P281" s="815"/>
      <c r="Q281" s="803"/>
      <c r="R281" s="430"/>
      <c r="S281" s="803"/>
      <c r="T281" s="527"/>
      <c r="U281" s="146" t="s">
        <v>44</v>
      </c>
      <c r="V281" s="112">
        <f>SUM('[8]Resultado 3'!J18)</f>
        <v>0</v>
      </c>
      <c r="W281" s="364">
        <v>0</v>
      </c>
    </row>
    <row r="282" spans="1:23" ht="15.75" customHeight="1">
      <c r="A282" s="769"/>
      <c r="B282" s="785"/>
      <c r="C282" s="512"/>
      <c r="D282" s="471"/>
      <c r="E282" s="548"/>
      <c r="F282" s="567"/>
      <c r="G282" s="567"/>
      <c r="H282" s="818"/>
      <c r="I282" s="573"/>
      <c r="J282" s="471"/>
      <c r="K282" s="573"/>
      <c r="L282" s="430"/>
      <c r="M282" s="760"/>
      <c r="N282" s="760"/>
      <c r="O282" s="760"/>
      <c r="P282" s="815"/>
      <c r="Q282" s="803"/>
      <c r="R282" s="430"/>
      <c r="S282" s="803"/>
      <c r="T282" s="527"/>
      <c r="U282" s="146" t="s">
        <v>76</v>
      </c>
      <c r="V282" s="112">
        <f>SUM('[8]Resultado 3'!J19)</f>
        <v>0</v>
      </c>
      <c r="W282" s="364">
        <v>0</v>
      </c>
    </row>
    <row r="283" spans="1:23" ht="15.75" customHeight="1" thickBot="1">
      <c r="A283" s="769"/>
      <c r="B283" s="785"/>
      <c r="C283" s="513"/>
      <c r="D283" s="471"/>
      <c r="E283" s="774"/>
      <c r="F283" s="639"/>
      <c r="G283" s="639"/>
      <c r="H283" s="819"/>
      <c r="I283" s="574"/>
      <c r="J283" s="471"/>
      <c r="K283" s="574"/>
      <c r="L283" s="430"/>
      <c r="M283" s="761"/>
      <c r="N283" s="761"/>
      <c r="O283" s="761"/>
      <c r="P283" s="816"/>
      <c r="Q283" s="804"/>
      <c r="R283" s="430"/>
      <c r="S283" s="804"/>
      <c r="T283" s="528"/>
      <c r="U283" s="147" t="s">
        <v>77</v>
      </c>
      <c r="V283" s="188">
        <f>SUM('[8]Resultado 3'!J20)</f>
        <v>0</v>
      </c>
      <c r="W283" s="367">
        <v>0</v>
      </c>
    </row>
    <row r="284" spans="1:23" ht="32.25" customHeight="1">
      <c r="A284" s="769"/>
      <c r="B284" s="785"/>
      <c r="C284" s="511" t="s">
        <v>234</v>
      </c>
      <c r="D284" s="475" t="s">
        <v>619</v>
      </c>
      <c r="E284" s="547" t="s">
        <v>139</v>
      </c>
      <c r="F284" s="566" t="s">
        <v>139</v>
      </c>
      <c r="G284" s="566" t="s">
        <v>139</v>
      </c>
      <c r="H284" s="817" t="s">
        <v>139</v>
      </c>
      <c r="I284" s="572" t="s">
        <v>57</v>
      </c>
      <c r="J284" s="470" t="s">
        <v>386</v>
      </c>
      <c r="K284" s="572" t="s">
        <v>387</v>
      </c>
      <c r="L284" s="438" t="s">
        <v>620</v>
      </c>
      <c r="M284" s="759" t="s">
        <v>139</v>
      </c>
      <c r="N284" s="759" t="s">
        <v>139</v>
      </c>
      <c r="O284" s="759" t="s">
        <v>139</v>
      </c>
      <c r="P284" s="814" t="s">
        <v>139</v>
      </c>
      <c r="Q284" s="802" t="s">
        <v>57</v>
      </c>
      <c r="R284" s="438" t="s">
        <v>392</v>
      </c>
      <c r="S284" s="802" t="s">
        <v>621</v>
      </c>
      <c r="T284" s="526" t="s">
        <v>161</v>
      </c>
      <c r="U284" s="145" t="s">
        <v>40</v>
      </c>
      <c r="V284" s="111">
        <f>SUM('[8]Resultado 3'!J22)</f>
        <v>1000</v>
      </c>
      <c r="W284" s="362">
        <f>(+SUM(V284:V291))*2</f>
        <v>10000</v>
      </c>
    </row>
    <row r="285" spans="1:23" ht="42.75">
      <c r="A285" s="769"/>
      <c r="B285" s="785"/>
      <c r="C285" s="512"/>
      <c r="D285" s="476" t="s">
        <v>622</v>
      </c>
      <c r="E285" s="548"/>
      <c r="F285" s="567"/>
      <c r="G285" s="567"/>
      <c r="H285" s="818"/>
      <c r="I285" s="573"/>
      <c r="J285" s="471" t="s">
        <v>386</v>
      </c>
      <c r="K285" s="573"/>
      <c r="L285" s="430" t="s">
        <v>623</v>
      </c>
      <c r="M285" s="760"/>
      <c r="N285" s="760"/>
      <c r="O285" s="760"/>
      <c r="P285" s="815"/>
      <c r="Q285" s="803"/>
      <c r="R285" s="430" t="s">
        <v>392</v>
      </c>
      <c r="S285" s="803"/>
      <c r="T285" s="527"/>
      <c r="U285" s="146" t="s">
        <v>41</v>
      </c>
      <c r="V285" s="112">
        <f>SUM('[8]Resultado 3'!J23)</f>
        <v>1750</v>
      </c>
      <c r="W285" s="364">
        <v>0</v>
      </c>
    </row>
    <row r="286" spans="1:23" ht="28.5">
      <c r="A286" s="769"/>
      <c r="B286" s="785"/>
      <c r="C286" s="512"/>
      <c r="D286" s="476" t="s">
        <v>624</v>
      </c>
      <c r="E286" s="548"/>
      <c r="F286" s="567"/>
      <c r="G286" s="567"/>
      <c r="H286" s="818"/>
      <c r="I286" s="573"/>
      <c r="J286" s="471" t="s">
        <v>386</v>
      </c>
      <c r="K286" s="573"/>
      <c r="L286" s="430" t="s">
        <v>624</v>
      </c>
      <c r="M286" s="760"/>
      <c r="N286" s="760"/>
      <c r="O286" s="760"/>
      <c r="P286" s="815"/>
      <c r="Q286" s="803"/>
      <c r="R286" s="430" t="s">
        <v>392</v>
      </c>
      <c r="S286" s="803"/>
      <c r="T286" s="527"/>
      <c r="U286" s="146" t="s">
        <v>42</v>
      </c>
      <c r="V286" s="112">
        <f>SUM('[8]Resultado 3'!J24)</f>
        <v>750</v>
      </c>
      <c r="W286" s="364">
        <v>0</v>
      </c>
    </row>
    <row r="287" spans="1:23" ht="42.75">
      <c r="A287" s="769"/>
      <c r="B287" s="785"/>
      <c r="C287" s="512"/>
      <c r="D287" s="476" t="s">
        <v>625</v>
      </c>
      <c r="E287" s="548"/>
      <c r="F287" s="567"/>
      <c r="G287" s="567"/>
      <c r="H287" s="818"/>
      <c r="I287" s="573"/>
      <c r="J287" s="471" t="s">
        <v>386</v>
      </c>
      <c r="K287" s="573"/>
      <c r="L287" s="430" t="s">
        <v>626</v>
      </c>
      <c r="M287" s="760"/>
      <c r="N287" s="760"/>
      <c r="O287" s="760"/>
      <c r="P287" s="815"/>
      <c r="Q287" s="803"/>
      <c r="R287" s="430" t="s">
        <v>627</v>
      </c>
      <c r="S287" s="803"/>
      <c r="T287" s="527"/>
      <c r="U287" s="146" t="s">
        <v>43</v>
      </c>
      <c r="V287" s="112">
        <f>SUM('[8]Resultado 3'!J25)</f>
        <v>250</v>
      </c>
      <c r="W287" s="364">
        <v>0</v>
      </c>
    </row>
    <row r="288" spans="1:23" ht="15.75" customHeight="1">
      <c r="A288" s="769"/>
      <c r="B288" s="785"/>
      <c r="C288" s="512"/>
      <c r="D288" s="471"/>
      <c r="E288" s="548"/>
      <c r="F288" s="567"/>
      <c r="G288" s="567"/>
      <c r="H288" s="818"/>
      <c r="I288" s="573"/>
      <c r="J288" s="471"/>
      <c r="K288" s="573"/>
      <c r="L288" s="430"/>
      <c r="M288" s="760"/>
      <c r="N288" s="760"/>
      <c r="O288" s="760"/>
      <c r="P288" s="815"/>
      <c r="Q288" s="803"/>
      <c r="R288" s="430"/>
      <c r="S288" s="803"/>
      <c r="T288" s="527"/>
      <c r="U288" s="146" t="s">
        <v>75</v>
      </c>
      <c r="V288" s="112">
        <f>SUM('[8]Resultado 3'!J26)</f>
        <v>250</v>
      </c>
      <c r="W288" s="364">
        <v>0</v>
      </c>
    </row>
    <row r="289" spans="1:23" ht="15.75" customHeight="1">
      <c r="A289" s="769"/>
      <c r="B289" s="785"/>
      <c r="C289" s="512"/>
      <c r="D289" s="471"/>
      <c r="E289" s="548"/>
      <c r="F289" s="567"/>
      <c r="G289" s="567"/>
      <c r="H289" s="818"/>
      <c r="I289" s="573"/>
      <c r="J289" s="471"/>
      <c r="K289" s="573"/>
      <c r="L289" s="430"/>
      <c r="M289" s="760"/>
      <c r="N289" s="760"/>
      <c r="O289" s="760"/>
      <c r="P289" s="815"/>
      <c r="Q289" s="803"/>
      <c r="R289" s="430"/>
      <c r="S289" s="803"/>
      <c r="T289" s="527"/>
      <c r="U289" s="146" t="s">
        <v>44</v>
      </c>
      <c r="V289" s="112">
        <f>SUM('[8]Resultado 3'!J27)</f>
        <v>750</v>
      </c>
      <c r="W289" s="364">
        <v>0</v>
      </c>
    </row>
    <row r="290" spans="1:23" ht="15.75" customHeight="1">
      <c r="A290" s="769"/>
      <c r="B290" s="785"/>
      <c r="C290" s="512"/>
      <c r="D290" s="471"/>
      <c r="E290" s="548"/>
      <c r="F290" s="567"/>
      <c r="G290" s="567"/>
      <c r="H290" s="818"/>
      <c r="I290" s="573"/>
      <c r="J290" s="471"/>
      <c r="K290" s="573"/>
      <c r="L290" s="430"/>
      <c r="M290" s="760"/>
      <c r="N290" s="760"/>
      <c r="O290" s="760"/>
      <c r="P290" s="815"/>
      <c r="Q290" s="803"/>
      <c r="R290" s="430"/>
      <c r="S290" s="803"/>
      <c r="T290" s="527"/>
      <c r="U290" s="146" t="s">
        <v>76</v>
      </c>
      <c r="V290" s="112">
        <f>SUM('[8]Resultado 3'!J28)</f>
        <v>0</v>
      </c>
      <c r="W290" s="364">
        <v>0</v>
      </c>
    </row>
    <row r="291" spans="1:23" ht="15.75" customHeight="1" thickBot="1">
      <c r="A291" s="769"/>
      <c r="B291" s="786"/>
      <c r="C291" s="513"/>
      <c r="D291" s="471"/>
      <c r="E291" s="774"/>
      <c r="F291" s="639"/>
      <c r="G291" s="639"/>
      <c r="H291" s="819"/>
      <c r="I291" s="574"/>
      <c r="J291" s="471"/>
      <c r="K291" s="574"/>
      <c r="L291" s="430"/>
      <c r="M291" s="761"/>
      <c r="N291" s="761"/>
      <c r="O291" s="761"/>
      <c r="P291" s="816"/>
      <c r="Q291" s="804"/>
      <c r="R291" s="430"/>
      <c r="S291" s="804"/>
      <c r="T291" s="528"/>
      <c r="U291" s="147" t="s">
        <v>77</v>
      </c>
      <c r="V291" s="188">
        <f>SUM('[8]Resultado 3'!J29)</f>
        <v>250</v>
      </c>
      <c r="W291" s="367">
        <v>0</v>
      </c>
    </row>
    <row r="292" spans="1:23" ht="29.25" customHeight="1">
      <c r="A292" s="769"/>
      <c r="B292" s="784" t="s">
        <v>628</v>
      </c>
      <c r="C292" s="511" t="s">
        <v>217</v>
      </c>
      <c r="D292" s="470" t="s">
        <v>629</v>
      </c>
      <c r="E292" s="547" t="s">
        <v>139</v>
      </c>
      <c r="F292" s="566" t="s">
        <v>139</v>
      </c>
      <c r="G292" s="566"/>
      <c r="H292" s="817"/>
      <c r="I292" s="572" t="s">
        <v>57</v>
      </c>
      <c r="J292" s="470" t="s">
        <v>386</v>
      </c>
      <c r="K292" s="572" t="s">
        <v>387</v>
      </c>
      <c r="L292" s="438" t="s">
        <v>629</v>
      </c>
      <c r="M292" s="759" t="s">
        <v>139</v>
      </c>
      <c r="N292" s="759" t="s">
        <v>139</v>
      </c>
      <c r="O292" s="759"/>
      <c r="P292" s="814"/>
      <c r="Q292" s="802" t="s">
        <v>57</v>
      </c>
      <c r="R292" s="438" t="s">
        <v>630</v>
      </c>
      <c r="S292" s="802" t="s">
        <v>631</v>
      </c>
      <c r="T292" s="526" t="s">
        <v>161</v>
      </c>
      <c r="U292" s="145" t="s">
        <v>40</v>
      </c>
      <c r="V292" s="111">
        <f>SUM('[8]Resultado 3'!J33)</f>
        <v>4000</v>
      </c>
      <c r="W292" s="362">
        <f>(+SUM(V292:V299))*2</f>
        <v>40000</v>
      </c>
    </row>
    <row r="293" spans="1:23" ht="28.5">
      <c r="A293" s="769"/>
      <c r="B293" s="785"/>
      <c r="C293" s="512"/>
      <c r="D293" s="471" t="s">
        <v>632</v>
      </c>
      <c r="E293" s="548"/>
      <c r="F293" s="567"/>
      <c r="G293" s="567"/>
      <c r="H293" s="818"/>
      <c r="I293" s="573"/>
      <c r="J293" s="471" t="s">
        <v>386</v>
      </c>
      <c r="K293" s="573"/>
      <c r="L293" s="430" t="s">
        <v>632</v>
      </c>
      <c r="M293" s="760"/>
      <c r="N293" s="760"/>
      <c r="O293" s="760"/>
      <c r="P293" s="815"/>
      <c r="Q293" s="803"/>
      <c r="R293" s="430" t="s">
        <v>630</v>
      </c>
      <c r="S293" s="803"/>
      <c r="T293" s="527"/>
      <c r="U293" s="146" t="s">
        <v>41</v>
      </c>
      <c r="V293" s="112">
        <f>SUM('[8]Resultado 3'!J34)</f>
        <v>8000</v>
      </c>
      <c r="W293" s="364">
        <v>0</v>
      </c>
    </row>
    <row r="294" spans="1:23" ht="71.25">
      <c r="A294" s="769"/>
      <c r="B294" s="785"/>
      <c r="C294" s="512"/>
      <c r="D294" s="471" t="s">
        <v>633</v>
      </c>
      <c r="E294" s="548"/>
      <c r="F294" s="567"/>
      <c r="G294" s="567"/>
      <c r="H294" s="818"/>
      <c r="I294" s="573"/>
      <c r="J294" s="471" t="s">
        <v>386</v>
      </c>
      <c r="K294" s="573"/>
      <c r="L294" s="430" t="s">
        <v>633</v>
      </c>
      <c r="M294" s="760"/>
      <c r="N294" s="760"/>
      <c r="O294" s="760"/>
      <c r="P294" s="815"/>
      <c r="Q294" s="803"/>
      <c r="R294" s="430" t="s">
        <v>506</v>
      </c>
      <c r="S294" s="803"/>
      <c r="T294" s="527"/>
      <c r="U294" s="146" t="s">
        <v>42</v>
      </c>
      <c r="V294" s="112">
        <f>SUM('[8]Resultado 3'!J35)</f>
        <v>0</v>
      </c>
      <c r="W294" s="364">
        <v>0</v>
      </c>
    </row>
    <row r="295" spans="1:23" ht="15.75" customHeight="1">
      <c r="A295" s="769"/>
      <c r="B295" s="785"/>
      <c r="C295" s="512"/>
      <c r="D295" s="471" t="s">
        <v>634</v>
      </c>
      <c r="E295" s="548"/>
      <c r="F295" s="567"/>
      <c r="G295" s="567"/>
      <c r="H295" s="818"/>
      <c r="I295" s="573"/>
      <c r="J295" s="471" t="s">
        <v>386</v>
      </c>
      <c r="K295" s="573"/>
      <c r="L295" s="430" t="s">
        <v>634</v>
      </c>
      <c r="M295" s="760"/>
      <c r="N295" s="760"/>
      <c r="O295" s="760"/>
      <c r="P295" s="815"/>
      <c r="Q295" s="803"/>
      <c r="R295" s="430" t="s">
        <v>630</v>
      </c>
      <c r="S295" s="803"/>
      <c r="T295" s="527"/>
      <c r="U295" s="146" t="s">
        <v>43</v>
      </c>
      <c r="V295" s="112">
        <f>SUM('[8]Resultado 3'!J36)</f>
        <v>1000</v>
      </c>
      <c r="W295" s="364">
        <v>0</v>
      </c>
    </row>
    <row r="296" spans="1:23" ht="28.5">
      <c r="A296" s="769"/>
      <c r="B296" s="785"/>
      <c r="C296" s="512"/>
      <c r="D296" s="471" t="s">
        <v>635</v>
      </c>
      <c r="E296" s="548"/>
      <c r="F296" s="567"/>
      <c r="G296" s="567"/>
      <c r="H296" s="818"/>
      <c r="I296" s="573"/>
      <c r="J296" s="471" t="s">
        <v>386</v>
      </c>
      <c r="K296" s="573"/>
      <c r="L296" s="430" t="s">
        <v>635</v>
      </c>
      <c r="M296" s="760"/>
      <c r="N296" s="760"/>
      <c r="O296" s="760"/>
      <c r="P296" s="815"/>
      <c r="Q296" s="803"/>
      <c r="R296" s="430" t="s">
        <v>630</v>
      </c>
      <c r="S296" s="803"/>
      <c r="T296" s="527"/>
      <c r="U296" s="146" t="s">
        <v>75</v>
      </c>
      <c r="V296" s="112">
        <f>SUM('[8]Resultado 3'!J37)</f>
        <v>1000</v>
      </c>
      <c r="W296" s="364">
        <v>0</v>
      </c>
    </row>
    <row r="297" spans="1:23" ht="42.75">
      <c r="A297" s="769"/>
      <c r="B297" s="785"/>
      <c r="C297" s="512"/>
      <c r="D297" s="471" t="s">
        <v>636</v>
      </c>
      <c r="E297" s="548"/>
      <c r="F297" s="567"/>
      <c r="G297" s="567"/>
      <c r="H297" s="818"/>
      <c r="I297" s="573"/>
      <c r="J297" s="471" t="s">
        <v>386</v>
      </c>
      <c r="K297" s="573"/>
      <c r="L297" s="430" t="s">
        <v>636</v>
      </c>
      <c r="M297" s="760"/>
      <c r="N297" s="760"/>
      <c r="O297" s="760"/>
      <c r="P297" s="815"/>
      <c r="Q297" s="803"/>
      <c r="R297" s="430" t="s">
        <v>630</v>
      </c>
      <c r="S297" s="803"/>
      <c r="T297" s="527"/>
      <c r="U297" s="146" t="s">
        <v>44</v>
      </c>
      <c r="V297" s="112">
        <f>SUM('[8]Resultado 3'!J38)</f>
        <v>2000</v>
      </c>
      <c r="W297" s="364">
        <v>0</v>
      </c>
    </row>
    <row r="298" spans="1:23" ht="42.75">
      <c r="A298" s="769"/>
      <c r="B298" s="785"/>
      <c r="C298" s="512"/>
      <c r="D298" s="471" t="s">
        <v>637</v>
      </c>
      <c r="E298" s="548"/>
      <c r="F298" s="567"/>
      <c r="G298" s="567"/>
      <c r="H298" s="818"/>
      <c r="I298" s="573"/>
      <c r="J298" s="471" t="s">
        <v>386</v>
      </c>
      <c r="K298" s="573"/>
      <c r="L298" s="430"/>
      <c r="M298" s="760"/>
      <c r="N298" s="760"/>
      <c r="O298" s="760"/>
      <c r="P298" s="815"/>
      <c r="Q298" s="803"/>
      <c r="R298" s="430"/>
      <c r="S298" s="803"/>
      <c r="T298" s="527"/>
      <c r="U298" s="146" t="s">
        <v>76</v>
      </c>
      <c r="V298" s="112">
        <f>SUM('[8]Resultado 3'!J39)</f>
        <v>3000</v>
      </c>
      <c r="W298" s="364">
        <v>0</v>
      </c>
    </row>
    <row r="299" spans="1:23" ht="15.75" customHeight="1" thickBot="1">
      <c r="A299" s="769"/>
      <c r="B299" s="785"/>
      <c r="C299" s="513"/>
      <c r="D299" s="471"/>
      <c r="E299" s="774"/>
      <c r="F299" s="639"/>
      <c r="G299" s="639"/>
      <c r="H299" s="819"/>
      <c r="I299" s="574"/>
      <c r="J299" s="471"/>
      <c r="K299" s="574"/>
      <c r="L299" s="430"/>
      <c r="M299" s="761"/>
      <c r="N299" s="761"/>
      <c r="O299" s="761"/>
      <c r="P299" s="816"/>
      <c r="Q299" s="804"/>
      <c r="R299" s="430"/>
      <c r="S299" s="804"/>
      <c r="T299" s="528"/>
      <c r="U299" s="147" t="s">
        <v>77</v>
      </c>
      <c r="V299" s="188">
        <f>SUM('[8]Resultado 3'!J40)</f>
        <v>1000</v>
      </c>
      <c r="W299" s="367">
        <v>0</v>
      </c>
    </row>
    <row r="300" spans="1:23" ht="30" customHeight="1">
      <c r="A300" s="769"/>
      <c r="B300" s="785"/>
      <c r="C300" s="781" t="s">
        <v>218</v>
      </c>
      <c r="D300" s="470" t="s">
        <v>638</v>
      </c>
      <c r="E300" s="547"/>
      <c r="F300" s="566"/>
      <c r="G300" s="566" t="s">
        <v>139</v>
      </c>
      <c r="H300" s="817" t="s">
        <v>139</v>
      </c>
      <c r="I300" s="572" t="s">
        <v>57</v>
      </c>
      <c r="J300" s="477" t="s">
        <v>386</v>
      </c>
      <c r="K300" s="572" t="s">
        <v>387</v>
      </c>
      <c r="L300" s="478" t="s">
        <v>638</v>
      </c>
      <c r="M300" s="759"/>
      <c r="N300" s="759"/>
      <c r="O300" s="759" t="s">
        <v>139</v>
      </c>
      <c r="P300" s="814" t="s">
        <v>139</v>
      </c>
      <c r="Q300" s="802" t="s">
        <v>57</v>
      </c>
      <c r="R300" s="478" t="s">
        <v>445</v>
      </c>
      <c r="S300" s="802" t="s">
        <v>631</v>
      </c>
      <c r="T300" s="526" t="s">
        <v>161</v>
      </c>
      <c r="U300" s="145" t="s">
        <v>40</v>
      </c>
      <c r="V300" s="111">
        <f>SUM('[8]Resultado 3'!J42)</f>
        <v>3250</v>
      </c>
      <c r="W300" s="362">
        <f>(+SUM(V300:V307))*2</f>
        <v>130000</v>
      </c>
    </row>
    <row r="301" spans="1:23" ht="27" customHeight="1">
      <c r="A301" s="769"/>
      <c r="B301" s="785"/>
      <c r="C301" s="782"/>
      <c r="D301" s="479"/>
      <c r="E301" s="548"/>
      <c r="F301" s="567"/>
      <c r="G301" s="567"/>
      <c r="H301" s="818"/>
      <c r="I301" s="573"/>
      <c r="J301" s="479"/>
      <c r="K301" s="573"/>
      <c r="L301" s="480"/>
      <c r="M301" s="760"/>
      <c r="N301" s="760"/>
      <c r="O301" s="760"/>
      <c r="P301" s="815"/>
      <c r="Q301" s="803"/>
      <c r="R301" s="480"/>
      <c r="S301" s="803"/>
      <c r="T301" s="527"/>
      <c r="U301" s="146" t="s">
        <v>41</v>
      </c>
      <c r="V301" s="112">
        <f>SUM('[8]Resultado 3'!J43)</f>
        <v>48750</v>
      </c>
      <c r="W301" s="364">
        <v>0</v>
      </c>
    </row>
    <row r="302" spans="1:23" ht="15.75" customHeight="1">
      <c r="A302" s="769"/>
      <c r="B302" s="785"/>
      <c r="C302" s="782"/>
      <c r="D302" s="479"/>
      <c r="E302" s="548"/>
      <c r="F302" s="567"/>
      <c r="G302" s="567"/>
      <c r="H302" s="818"/>
      <c r="I302" s="573"/>
      <c r="J302" s="479"/>
      <c r="K302" s="573"/>
      <c r="L302" s="480"/>
      <c r="M302" s="760"/>
      <c r="N302" s="760"/>
      <c r="O302" s="760"/>
      <c r="P302" s="815"/>
      <c r="Q302" s="803"/>
      <c r="R302" s="480"/>
      <c r="S302" s="803"/>
      <c r="T302" s="527"/>
      <c r="U302" s="146" t="s">
        <v>42</v>
      </c>
      <c r="V302" s="112">
        <f>SUM('[8]Resultado 3'!J44)</f>
        <v>6500</v>
      </c>
      <c r="W302" s="364">
        <v>0</v>
      </c>
    </row>
    <row r="303" spans="1:23" ht="45">
      <c r="A303" s="769"/>
      <c r="B303" s="785"/>
      <c r="C303" s="782"/>
      <c r="D303" s="479"/>
      <c r="E303" s="548"/>
      <c r="F303" s="567"/>
      <c r="G303" s="567"/>
      <c r="H303" s="818"/>
      <c r="I303" s="573"/>
      <c r="J303" s="481"/>
      <c r="K303" s="573"/>
      <c r="L303" s="480"/>
      <c r="M303" s="760"/>
      <c r="N303" s="760"/>
      <c r="O303" s="760"/>
      <c r="P303" s="815"/>
      <c r="Q303" s="803"/>
      <c r="R303" s="482" t="s">
        <v>639</v>
      </c>
      <c r="S303" s="803"/>
      <c r="T303" s="527"/>
      <c r="U303" s="146" t="s">
        <v>43</v>
      </c>
      <c r="V303" s="112">
        <f>SUM('[8]Resultado 3'!J45)</f>
        <v>3250</v>
      </c>
      <c r="W303" s="364">
        <v>0</v>
      </c>
    </row>
    <row r="304" spans="1:23" ht="15.75" customHeight="1">
      <c r="A304" s="769"/>
      <c r="B304" s="785"/>
      <c r="C304" s="782"/>
      <c r="D304" s="479"/>
      <c r="E304" s="548"/>
      <c r="F304" s="567"/>
      <c r="G304" s="567"/>
      <c r="H304" s="818"/>
      <c r="I304" s="573"/>
      <c r="J304" s="479"/>
      <c r="K304" s="573"/>
      <c r="L304" s="480"/>
      <c r="M304" s="760"/>
      <c r="N304" s="760"/>
      <c r="O304" s="760"/>
      <c r="P304" s="815"/>
      <c r="Q304" s="803"/>
      <c r="R304" s="480"/>
      <c r="S304" s="803"/>
      <c r="T304" s="527"/>
      <c r="U304" s="146" t="s">
        <v>75</v>
      </c>
      <c r="V304" s="112">
        <f>SUM('[8]Resultado 3'!J46)</f>
        <v>3250</v>
      </c>
      <c r="W304" s="364">
        <v>0</v>
      </c>
    </row>
    <row r="305" spans="1:23" ht="15.75" customHeight="1">
      <c r="A305" s="769"/>
      <c r="B305" s="785"/>
      <c r="C305" s="782"/>
      <c r="D305" s="479"/>
      <c r="E305" s="548"/>
      <c r="F305" s="567"/>
      <c r="G305" s="567"/>
      <c r="H305" s="818"/>
      <c r="I305" s="573"/>
      <c r="J305" s="479"/>
      <c r="K305" s="573"/>
      <c r="L305" s="480"/>
      <c r="M305" s="760"/>
      <c r="N305" s="760"/>
      <c r="O305" s="760"/>
      <c r="P305" s="815"/>
      <c r="Q305" s="803"/>
      <c r="R305" s="480"/>
      <c r="S305" s="803"/>
      <c r="T305" s="527"/>
      <c r="U305" s="146" t="s">
        <v>44</v>
      </c>
      <c r="V305" s="112">
        <f>SUM('[8]Resultado 3'!J47)</f>
        <v>0</v>
      </c>
      <c r="W305" s="364">
        <v>0</v>
      </c>
    </row>
    <row r="306" spans="1:23" ht="15.75" customHeight="1">
      <c r="A306" s="769"/>
      <c r="B306" s="785"/>
      <c r="C306" s="782"/>
      <c r="D306" s="479"/>
      <c r="E306" s="548"/>
      <c r="F306" s="567"/>
      <c r="G306" s="567"/>
      <c r="H306" s="818"/>
      <c r="I306" s="573"/>
      <c r="J306" s="479"/>
      <c r="K306" s="573"/>
      <c r="L306" s="480"/>
      <c r="M306" s="760"/>
      <c r="N306" s="760"/>
      <c r="O306" s="760"/>
      <c r="P306" s="815"/>
      <c r="Q306" s="803"/>
      <c r="R306" s="480"/>
      <c r="S306" s="803"/>
      <c r="T306" s="527"/>
      <c r="U306" s="146" t="s">
        <v>76</v>
      </c>
      <c r="V306" s="112">
        <f>SUM('[8]Resultado 3'!J48)</f>
        <v>0</v>
      </c>
      <c r="W306" s="364">
        <v>0</v>
      </c>
    </row>
    <row r="307" spans="1:23" ht="15.75" customHeight="1" thickBot="1">
      <c r="A307" s="770"/>
      <c r="B307" s="786"/>
      <c r="C307" s="783"/>
      <c r="D307" s="479"/>
      <c r="E307" s="774"/>
      <c r="F307" s="639"/>
      <c r="G307" s="639"/>
      <c r="H307" s="819"/>
      <c r="I307" s="574"/>
      <c r="J307" s="479"/>
      <c r="K307" s="574"/>
      <c r="L307" s="480"/>
      <c r="M307" s="761"/>
      <c r="N307" s="761"/>
      <c r="O307" s="761"/>
      <c r="P307" s="816"/>
      <c r="Q307" s="804"/>
      <c r="R307" s="480"/>
      <c r="S307" s="804"/>
      <c r="T307" s="528"/>
      <c r="U307" s="147" t="s">
        <v>77</v>
      </c>
      <c r="V307" s="188">
        <f>SUM('[8]Resultado 3'!J49)</f>
        <v>0</v>
      </c>
      <c r="W307" s="367">
        <v>0</v>
      </c>
    </row>
    <row r="308" spans="1:23" ht="25.5" customHeight="1" thickBot="1">
      <c r="A308" s="589" t="s">
        <v>158</v>
      </c>
      <c r="B308" s="590"/>
      <c r="C308" s="590"/>
      <c r="D308" s="590"/>
      <c r="E308" s="590"/>
      <c r="F308" s="590"/>
      <c r="G308" s="590"/>
      <c r="H308" s="590"/>
      <c r="I308" s="590"/>
      <c r="J308" s="590"/>
      <c r="K308" s="590"/>
      <c r="L308" s="590"/>
      <c r="M308" s="590"/>
      <c r="N308" s="590"/>
      <c r="O308" s="590"/>
      <c r="P308" s="590"/>
      <c r="Q308" s="590"/>
      <c r="R308" s="590"/>
      <c r="S308" s="590"/>
      <c r="T308" s="590"/>
      <c r="U308" s="590"/>
      <c r="V308" s="590"/>
      <c r="W308" s="107">
        <f>+SUM(W268:W307)</f>
        <v>220000</v>
      </c>
    </row>
    <row r="309" spans="1:23" ht="15.75" thickBot="1">
      <c r="A309" s="77"/>
      <c r="B309" s="443"/>
      <c r="C309" s="185"/>
      <c r="D309" s="185"/>
      <c r="E309" s="77"/>
      <c r="F309" s="77"/>
      <c r="G309" s="77"/>
      <c r="H309" s="77"/>
      <c r="I309" s="77"/>
      <c r="J309" s="185"/>
      <c r="K309" s="77"/>
      <c r="L309" s="185"/>
      <c r="M309" s="77"/>
      <c r="N309" s="77"/>
      <c r="O309" s="77"/>
      <c r="P309" s="77"/>
      <c r="Q309" s="77"/>
      <c r="R309" s="185"/>
      <c r="S309" s="77"/>
      <c r="T309" s="77"/>
      <c r="U309" s="102"/>
      <c r="V309" s="77"/>
      <c r="W309" s="77"/>
    </row>
    <row r="310" spans="1:51" s="106" customFormat="1" ht="17.25" customHeight="1">
      <c r="A310" s="606" t="s">
        <v>143</v>
      </c>
      <c r="B310" s="669" t="s">
        <v>144</v>
      </c>
      <c r="C310" s="796" t="s">
        <v>145</v>
      </c>
      <c r="D310" s="796" t="s">
        <v>379</v>
      </c>
      <c r="E310" s="558" t="s">
        <v>146</v>
      </c>
      <c r="F310" s="559"/>
      <c r="G310" s="559"/>
      <c r="H310" s="560"/>
      <c r="I310" s="606" t="s">
        <v>86</v>
      </c>
      <c r="J310" s="796" t="s">
        <v>380</v>
      </c>
      <c r="K310" s="799" t="s">
        <v>381</v>
      </c>
      <c r="L310" s="796" t="s">
        <v>379</v>
      </c>
      <c r="M310" s="558" t="s">
        <v>146</v>
      </c>
      <c r="N310" s="559"/>
      <c r="O310" s="559"/>
      <c r="P310" s="560"/>
      <c r="Q310" s="606" t="s">
        <v>86</v>
      </c>
      <c r="R310" s="796" t="s">
        <v>380</v>
      </c>
      <c r="S310" s="612" t="s">
        <v>523</v>
      </c>
      <c r="T310" s="558" t="s">
        <v>148</v>
      </c>
      <c r="U310" s="559"/>
      <c r="V310" s="559"/>
      <c r="W310" s="560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</row>
    <row r="311" spans="1:51" s="106" customFormat="1" ht="15.75" customHeight="1" thickBot="1">
      <c r="A311" s="607"/>
      <c r="B311" s="801"/>
      <c r="C311" s="797"/>
      <c r="D311" s="797"/>
      <c r="E311" s="561"/>
      <c r="F311" s="562"/>
      <c r="G311" s="562"/>
      <c r="H311" s="563"/>
      <c r="I311" s="607"/>
      <c r="J311" s="797"/>
      <c r="K311" s="613"/>
      <c r="L311" s="797"/>
      <c r="M311" s="561"/>
      <c r="N311" s="562"/>
      <c r="O311" s="562"/>
      <c r="P311" s="563"/>
      <c r="Q311" s="607"/>
      <c r="R311" s="797"/>
      <c r="S311" s="613"/>
      <c r="T311" s="561"/>
      <c r="U311" s="562"/>
      <c r="V311" s="562"/>
      <c r="W311" s="563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</row>
    <row r="312" spans="1:51" s="106" customFormat="1" ht="45" customHeight="1" thickBot="1">
      <c r="A312" s="608"/>
      <c r="B312" s="670"/>
      <c r="C312" s="800"/>
      <c r="D312" s="800"/>
      <c r="E312" s="97" t="s">
        <v>149</v>
      </c>
      <c r="F312" s="97" t="s">
        <v>150</v>
      </c>
      <c r="G312" s="97" t="s">
        <v>151</v>
      </c>
      <c r="H312" s="97" t="s">
        <v>152</v>
      </c>
      <c r="I312" s="608"/>
      <c r="J312" s="797"/>
      <c r="K312" s="614"/>
      <c r="L312" s="800"/>
      <c r="M312" s="97" t="s">
        <v>149</v>
      </c>
      <c r="N312" s="97" t="s">
        <v>150</v>
      </c>
      <c r="O312" s="97" t="s">
        <v>151</v>
      </c>
      <c r="P312" s="97" t="s">
        <v>152</v>
      </c>
      <c r="Q312" s="608"/>
      <c r="R312" s="800"/>
      <c r="S312" s="614"/>
      <c r="T312" s="98" t="s">
        <v>153</v>
      </c>
      <c r="U312" s="564" t="s">
        <v>154</v>
      </c>
      <c r="V312" s="565"/>
      <c r="W312" s="98" t="s">
        <v>155</v>
      </c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</row>
    <row r="313" spans="1:23" ht="60.75" customHeight="1">
      <c r="A313" s="768" t="str">
        <f>'[8]Resultado 4'!A1:M1</f>
        <v>Resultado 4: Fortalecidas las identidades culturales de los pueblos indígenas y afrodescendientes de la Costa Caribe a través de  emprendimientos culturales y creativos. </v>
      </c>
      <c r="B313" s="784" t="s">
        <v>640</v>
      </c>
      <c r="C313" s="781" t="s">
        <v>235</v>
      </c>
      <c r="D313" s="477" t="s">
        <v>641</v>
      </c>
      <c r="E313" s="547"/>
      <c r="F313" s="547"/>
      <c r="G313" s="547" t="s">
        <v>139</v>
      </c>
      <c r="H313" s="547" t="s">
        <v>139</v>
      </c>
      <c r="I313" s="687" t="s">
        <v>57</v>
      </c>
      <c r="J313" s="479" t="s">
        <v>642</v>
      </c>
      <c r="K313" s="687" t="s">
        <v>387</v>
      </c>
      <c r="L313" s="478" t="s">
        <v>641</v>
      </c>
      <c r="M313" s="759"/>
      <c r="N313" s="759"/>
      <c r="O313" s="759" t="s">
        <v>139</v>
      </c>
      <c r="P313" s="759" t="s">
        <v>139</v>
      </c>
      <c r="Q313" s="765" t="s">
        <v>57</v>
      </c>
      <c r="R313" s="478"/>
      <c r="S313" s="765" t="s">
        <v>643</v>
      </c>
      <c r="T313" s="526" t="s">
        <v>161</v>
      </c>
      <c r="U313" s="145" t="s">
        <v>40</v>
      </c>
      <c r="V313" s="111">
        <f>SUM('[8]Resultado 4'!J4)</f>
        <v>2800</v>
      </c>
      <c r="W313" s="362">
        <f>(+SUM(V313:V320))*2</f>
        <v>28000</v>
      </c>
    </row>
    <row r="314" spans="1:23" ht="75">
      <c r="A314" s="769"/>
      <c r="B314" s="785"/>
      <c r="C314" s="782"/>
      <c r="D314" s="479" t="s">
        <v>407</v>
      </c>
      <c r="E314" s="548"/>
      <c r="F314" s="548"/>
      <c r="G314" s="548"/>
      <c r="H314" s="548"/>
      <c r="I314" s="688"/>
      <c r="J314" s="479" t="s">
        <v>642</v>
      </c>
      <c r="K314" s="688"/>
      <c r="L314" s="480" t="s">
        <v>407</v>
      </c>
      <c r="M314" s="760"/>
      <c r="N314" s="760"/>
      <c r="O314" s="760"/>
      <c r="P314" s="760"/>
      <c r="Q314" s="766"/>
      <c r="R314" s="480"/>
      <c r="S314" s="766"/>
      <c r="T314" s="527"/>
      <c r="U314" s="146" t="s">
        <v>41</v>
      </c>
      <c r="V314" s="112">
        <f>SUM('[8]Resultado 4'!J5)</f>
        <v>4200</v>
      </c>
      <c r="W314" s="364">
        <v>0</v>
      </c>
    </row>
    <row r="315" spans="1:23" ht="75">
      <c r="A315" s="769"/>
      <c r="B315" s="785"/>
      <c r="C315" s="782"/>
      <c r="D315" s="479" t="s">
        <v>644</v>
      </c>
      <c r="E315" s="548"/>
      <c r="F315" s="548"/>
      <c r="G315" s="548"/>
      <c r="H315" s="548"/>
      <c r="I315" s="688"/>
      <c r="J315" s="479" t="s">
        <v>642</v>
      </c>
      <c r="K315" s="688"/>
      <c r="L315" s="480" t="s">
        <v>644</v>
      </c>
      <c r="M315" s="760"/>
      <c r="N315" s="760"/>
      <c r="O315" s="760"/>
      <c r="P315" s="760"/>
      <c r="Q315" s="766"/>
      <c r="R315" s="480"/>
      <c r="S315" s="766"/>
      <c r="T315" s="527"/>
      <c r="U315" s="146" t="s">
        <v>42</v>
      </c>
      <c r="V315" s="112">
        <f>SUM('[8]Resultado 4'!J6)</f>
        <v>700</v>
      </c>
      <c r="W315" s="364">
        <v>0</v>
      </c>
    </row>
    <row r="316" spans="1:23" ht="45">
      <c r="A316" s="769"/>
      <c r="B316" s="785"/>
      <c r="C316" s="782"/>
      <c r="D316" s="479" t="s">
        <v>415</v>
      </c>
      <c r="E316" s="548"/>
      <c r="F316" s="548"/>
      <c r="G316" s="548"/>
      <c r="H316" s="548"/>
      <c r="I316" s="688"/>
      <c r="J316" s="479" t="s">
        <v>473</v>
      </c>
      <c r="K316" s="688"/>
      <c r="L316" s="480" t="s">
        <v>415</v>
      </c>
      <c r="M316" s="760"/>
      <c r="N316" s="760"/>
      <c r="O316" s="760"/>
      <c r="P316" s="760"/>
      <c r="Q316" s="766"/>
      <c r="R316" s="480"/>
      <c r="S316" s="766"/>
      <c r="T316" s="527"/>
      <c r="U316" s="146" t="s">
        <v>43</v>
      </c>
      <c r="V316" s="112">
        <f>SUM('[8]Resultado 4'!J7)</f>
        <v>280</v>
      </c>
      <c r="W316" s="364">
        <v>0</v>
      </c>
    </row>
    <row r="317" spans="1:23" ht="75">
      <c r="A317" s="769"/>
      <c r="B317" s="785"/>
      <c r="C317" s="782"/>
      <c r="D317" s="479" t="s">
        <v>411</v>
      </c>
      <c r="E317" s="548"/>
      <c r="F317" s="548"/>
      <c r="G317" s="548"/>
      <c r="H317" s="548"/>
      <c r="I317" s="688"/>
      <c r="J317" s="479" t="s">
        <v>642</v>
      </c>
      <c r="K317" s="688"/>
      <c r="L317" s="480" t="s">
        <v>411</v>
      </c>
      <c r="M317" s="760"/>
      <c r="N317" s="760"/>
      <c r="O317" s="760"/>
      <c r="P317" s="760"/>
      <c r="Q317" s="766"/>
      <c r="R317" s="480"/>
      <c r="S317" s="766"/>
      <c r="T317" s="527"/>
      <c r="U317" s="146" t="s">
        <v>75</v>
      </c>
      <c r="V317" s="112">
        <f>SUM('[8]Resultado 4'!J8)</f>
        <v>280</v>
      </c>
      <c r="W317" s="364">
        <v>0</v>
      </c>
    </row>
    <row r="318" spans="1:23" ht="75">
      <c r="A318" s="769"/>
      <c r="B318" s="785"/>
      <c r="C318" s="782"/>
      <c r="D318" s="479" t="s">
        <v>413</v>
      </c>
      <c r="E318" s="548"/>
      <c r="F318" s="548"/>
      <c r="G318" s="548"/>
      <c r="H318" s="548"/>
      <c r="I318" s="688"/>
      <c r="J318" s="479" t="s">
        <v>642</v>
      </c>
      <c r="K318" s="688"/>
      <c r="L318" s="480" t="s">
        <v>413</v>
      </c>
      <c r="M318" s="760"/>
      <c r="N318" s="760"/>
      <c r="O318" s="760"/>
      <c r="P318" s="760"/>
      <c r="Q318" s="766"/>
      <c r="R318" s="480"/>
      <c r="S318" s="766"/>
      <c r="T318" s="527"/>
      <c r="U318" s="146" t="s">
        <v>44</v>
      </c>
      <c r="V318" s="112">
        <f>SUM('[8]Resultado 4'!J9)</f>
        <v>1400</v>
      </c>
      <c r="W318" s="364">
        <v>0</v>
      </c>
    </row>
    <row r="319" spans="1:23" ht="15.75" customHeight="1">
      <c r="A319" s="769"/>
      <c r="B319" s="785"/>
      <c r="C319" s="782"/>
      <c r="D319" s="479"/>
      <c r="E319" s="548"/>
      <c r="F319" s="548"/>
      <c r="G319" s="548"/>
      <c r="H319" s="548"/>
      <c r="I319" s="688"/>
      <c r="J319" s="479"/>
      <c r="K319" s="688"/>
      <c r="L319" s="480"/>
      <c r="M319" s="760"/>
      <c r="N319" s="760"/>
      <c r="O319" s="760"/>
      <c r="P319" s="760"/>
      <c r="Q319" s="766"/>
      <c r="R319" s="480"/>
      <c r="S319" s="766"/>
      <c r="T319" s="527"/>
      <c r="U319" s="146" t="s">
        <v>76</v>
      </c>
      <c r="V319" s="112">
        <f>SUM('[8]Resultado 4'!J10)</f>
        <v>3640</v>
      </c>
      <c r="W319" s="364">
        <v>0</v>
      </c>
    </row>
    <row r="320" spans="1:23" ht="15.75" customHeight="1" thickBot="1">
      <c r="A320" s="769"/>
      <c r="B320" s="785"/>
      <c r="C320" s="783"/>
      <c r="D320" s="479"/>
      <c r="E320" s="774"/>
      <c r="F320" s="774"/>
      <c r="G320" s="774"/>
      <c r="H320" s="774"/>
      <c r="I320" s="689"/>
      <c r="J320" s="479"/>
      <c r="K320" s="689"/>
      <c r="L320" s="480"/>
      <c r="M320" s="761"/>
      <c r="N320" s="761"/>
      <c r="O320" s="761"/>
      <c r="P320" s="761"/>
      <c r="Q320" s="767"/>
      <c r="R320" s="480"/>
      <c r="S320" s="767"/>
      <c r="T320" s="528"/>
      <c r="U320" s="147" t="s">
        <v>77</v>
      </c>
      <c r="V320" s="188">
        <f>SUM('[8]Resultado 4'!J11)</f>
        <v>700</v>
      </c>
      <c r="W320" s="367">
        <v>0</v>
      </c>
    </row>
    <row r="321" spans="1:23" ht="15.75" customHeight="1">
      <c r="A321" s="769"/>
      <c r="B321" s="785"/>
      <c r="C321" s="781" t="s">
        <v>236</v>
      </c>
      <c r="D321" s="477"/>
      <c r="E321" s="547"/>
      <c r="F321" s="547"/>
      <c r="G321" s="547"/>
      <c r="H321" s="547"/>
      <c r="I321" s="687" t="s">
        <v>57</v>
      </c>
      <c r="J321" s="477"/>
      <c r="K321" s="687" t="s">
        <v>645</v>
      </c>
      <c r="L321" s="478"/>
      <c r="M321" s="759"/>
      <c r="N321" s="759"/>
      <c r="O321" s="759"/>
      <c r="P321" s="759"/>
      <c r="Q321" s="765" t="s">
        <v>57</v>
      </c>
      <c r="R321" s="478"/>
      <c r="S321" s="765" t="s">
        <v>643</v>
      </c>
      <c r="T321" s="526" t="s">
        <v>161</v>
      </c>
      <c r="U321" s="145" t="s">
        <v>40</v>
      </c>
      <c r="V321" s="111">
        <f>SUM('[8]Resultado 4'!J13)</f>
        <v>0</v>
      </c>
      <c r="W321" s="362">
        <f>(+SUM(V321:V328))*2</f>
        <v>0</v>
      </c>
    </row>
    <row r="322" spans="1:23" ht="90">
      <c r="A322" s="769"/>
      <c r="B322" s="785"/>
      <c r="C322" s="782"/>
      <c r="D322" s="479" t="s">
        <v>646</v>
      </c>
      <c r="E322" s="548"/>
      <c r="F322" s="548"/>
      <c r="G322" s="548"/>
      <c r="H322" s="548"/>
      <c r="I322" s="688"/>
      <c r="J322" s="479"/>
      <c r="K322" s="688"/>
      <c r="L322" s="480" t="s">
        <v>646</v>
      </c>
      <c r="M322" s="760"/>
      <c r="N322" s="760"/>
      <c r="O322" s="760"/>
      <c r="P322" s="760"/>
      <c r="Q322" s="766"/>
      <c r="R322" s="480"/>
      <c r="S322" s="766"/>
      <c r="T322" s="527"/>
      <c r="U322" s="146" t="s">
        <v>41</v>
      </c>
      <c r="V322" s="112">
        <f>SUM('[8]Resultado 4'!J14)</f>
        <v>0</v>
      </c>
      <c r="W322" s="364">
        <v>0</v>
      </c>
    </row>
    <row r="323" spans="1:23" ht="60">
      <c r="A323" s="769"/>
      <c r="B323" s="785"/>
      <c r="C323" s="782"/>
      <c r="D323" s="479" t="s">
        <v>647</v>
      </c>
      <c r="E323" s="548"/>
      <c r="F323" s="548"/>
      <c r="G323" s="548"/>
      <c r="H323" s="548"/>
      <c r="I323" s="688"/>
      <c r="J323" s="479"/>
      <c r="K323" s="688"/>
      <c r="L323" s="480" t="s">
        <v>647</v>
      </c>
      <c r="M323" s="760"/>
      <c r="N323" s="760"/>
      <c r="O323" s="760"/>
      <c r="P323" s="760"/>
      <c r="Q323" s="766"/>
      <c r="R323" s="480"/>
      <c r="S323" s="766"/>
      <c r="T323" s="527"/>
      <c r="U323" s="146" t="s">
        <v>42</v>
      </c>
      <c r="V323" s="112">
        <f>SUM('[8]Resultado 4'!J15)</f>
        <v>0</v>
      </c>
      <c r="W323" s="364">
        <v>0</v>
      </c>
    </row>
    <row r="324" spans="1:23" ht="15.75" customHeight="1">
      <c r="A324" s="769"/>
      <c r="B324" s="785"/>
      <c r="C324" s="782"/>
      <c r="D324" s="479"/>
      <c r="E324" s="548"/>
      <c r="F324" s="548"/>
      <c r="G324" s="548"/>
      <c r="H324" s="548"/>
      <c r="I324" s="688"/>
      <c r="J324" s="479"/>
      <c r="K324" s="688"/>
      <c r="L324" s="480"/>
      <c r="M324" s="760"/>
      <c r="N324" s="760"/>
      <c r="O324" s="760"/>
      <c r="P324" s="760"/>
      <c r="Q324" s="766"/>
      <c r="R324" s="480"/>
      <c r="S324" s="766"/>
      <c r="T324" s="527"/>
      <c r="U324" s="146" t="s">
        <v>43</v>
      </c>
      <c r="V324" s="112">
        <f>SUM('[8]Resultado 4'!J16)</f>
        <v>0</v>
      </c>
      <c r="W324" s="364">
        <v>0</v>
      </c>
    </row>
    <row r="325" spans="1:23" ht="15.75" customHeight="1">
      <c r="A325" s="769"/>
      <c r="B325" s="785"/>
      <c r="C325" s="782"/>
      <c r="D325" s="479"/>
      <c r="E325" s="548"/>
      <c r="F325" s="548"/>
      <c r="G325" s="548"/>
      <c r="H325" s="548"/>
      <c r="I325" s="688"/>
      <c r="J325" s="479"/>
      <c r="K325" s="688"/>
      <c r="L325" s="480"/>
      <c r="M325" s="760"/>
      <c r="N325" s="760"/>
      <c r="O325" s="760"/>
      <c r="P325" s="760"/>
      <c r="Q325" s="766"/>
      <c r="R325" s="480"/>
      <c r="S325" s="766"/>
      <c r="T325" s="527"/>
      <c r="U325" s="146" t="s">
        <v>75</v>
      </c>
      <c r="V325" s="112">
        <f>SUM('[8]Resultado 4'!J17)</f>
        <v>0</v>
      </c>
      <c r="W325" s="364">
        <v>0</v>
      </c>
    </row>
    <row r="326" spans="1:23" ht="15.75" customHeight="1">
      <c r="A326" s="769"/>
      <c r="B326" s="785"/>
      <c r="C326" s="782"/>
      <c r="D326" s="479"/>
      <c r="E326" s="548"/>
      <c r="F326" s="548"/>
      <c r="G326" s="548"/>
      <c r="H326" s="548"/>
      <c r="I326" s="688"/>
      <c r="J326" s="479"/>
      <c r="K326" s="688"/>
      <c r="L326" s="480"/>
      <c r="M326" s="760"/>
      <c r="N326" s="760"/>
      <c r="O326" s="760"/>
      <c r="P326" s="760"/>
      <c r="Q326" s="766"/>
      <c r="R326" s="480"/>
      <c r="S326" s="766"/>
      <c r="T326" s="527"/>
      <c r="U326" s="146" t="s">
        <v>44</v>
      </c>
      <c r="V326" s="112">
        <f>SUM('[8]Resultado 4'!J18)</f>
        <v>0</v>
      </c>
      <c r="W326" s="364">
        <v>0</v>
      </c>
    </row>
    <row r="327" spans="1:23" ht="15.75" customHeight="1">
      <c r="A327" s="769"/>
      <c r="B327" s="785"/>
      <c r="C327" s="782"/>
      <c r="D327" s="479"/>
      <c r="E327" s="548"/>
      <c r="F327" s="548"/>
      <c r="G327" s="548"/>
      <c r="H327" s="548"/>
      <c r="I327" s="688"/>
      <c r="J327" s="479"/>
      <c r="K327" s="688"/>
      <c r="L327" s="480"/>
      <c r="M327" s="760"/>
      <c r="N327" s="760"/>
      <c r="O327" s="760"/>
      <c r="P327" s="760"/>
      <c r="Q327" s="766"/>
      <c r="R327" s="480"/>
      <c r="S327" s="766"/>
      <c r="T327" s="527"/>
      <c r="U327" s="146" t="s">
        <v>76</v>
      </c>
      <c r="V327" s="112">
        <f>SUM('[8]Resultado 4'!J19)</f>
        <v>0</v>
      </c>
      <c r="W327" s="364">
        <v>0</v>
      </c>
    </row>
    <row r="328" spans="1:23" ht="15.75" customHeight="1" thickBot="1">
      <c r="A328" s="769"/>
      <c r="B328" s="785"/>
      <c r="C328" s="783"/>
      <c r="D328" s="479"/>
      <c r="E328" s="774"/>
      <c r="F328" s="774"/>
      <c r="G328" s="774"/>
      <c r="H328" s="774"/>
      <c r="I328" s="689"/>
      <c r="J328" s="483"/>
      <c r="K328" s="689"/>
      <c r="L328" s="480"/>
      <c r="M328" s="761"/>
      <c r="N328" s="761"/>
      <c r="O328" s="761"/>
      <c r="P328" s="761"/>
      <c r="Q328" s="767"/>
      <c r="R328" s="480"/>
      <c r="S328" s="767"/>
      <c r="T328" s="528"/>
      <c r="U328" s="147" t="s">
        <v>77</v>
      </c>
      <c r="V328" s="188">
        <f>SUM('[8]Resultado 4'!J20)</f>
        <v>0</v>
      </c>
      <c r="W328" s="367">
        <v>0</v>
      </c>
    </row>
    <row r="329" spans="1:23" ht="45.75" customHeight="1">
      <c r="A329" s="769"/>
      <c r="B329" s="785"/>
      <c r="C329" s="781" t="s">
        <v>237</v>
      </c>
      <c r="D329" s="484" t="s">
        <v>648</v>
      </c>
      <c r="E329" s="547"/>
      <c r="F329" s="547"/>
      <c r="G329" s="547" t="s">
        <v>139</v>
      </c>
      <c r="H329" s="547" t="s">
        <v>139</v>
      </c>
      <c r="I329" s="811" t="s">
        <v>59</v>
      </c>
      <c r="J329" s="447" t="s">
        <v>649</v>
      </c>
      <c r="K329" s="572" t="s">
        <v>650</v>
      </c>
      <c r="L329" s="485" t="s">
        <v>648</v>
      </c>
      <c r="M329" s="759"/>
      <c r="N329" s="759"/>
      <c r="O329" s="759" t="s">
        <v>139</v>
      </c>
      <c r="P329" s="759" t="s">
        <v>139</v>
      </c>
      <c r="Q329" s="762" t="s">
        <v>59</v>
      </c>
      <c r="R329" s="486" t="s">
        <v>651</v>
      </c>
      <c r="S329" s="802" t="s">
        <v>652</v>
      </c>
      <c r="T329" s="526" t="s">
        <v>161</v>
      </c>
      <c r="U329" s="145" t="s">
        <v>40</v>
      </c>
      <c r="V329" s="111">
        <f>SUM('[8]Resultado 4'!J22)</f>
        <v>2500</v>
      </c>
      <c r="W329" s="362">
        <f>(+SUM(V329:V336))*2</f>
        <v>23000</v>
      </c>
    </row>
    <row r="330" spans="1:23" ht="45">
      <c r="A330" s="769"/>
      <c r="B330" s="785"/>
      <c r="C330" s="782"/>
      <c r="D330" s="484" t="s">
        <v>653</v>
      </c>
      <c r="E330" s="548"/>
      <c r="F330" s="548"/>
      <c r="G330" s="548"/>
      <c r="H330" s="548"/>
      <c r="I330" s="812"/>
      <c r="J330" s="447" t="s">
        <v>649</v>
      </c>
      <c r="K330" s="573"/>
      <c r="L330" s="485" t="s">
        <v>653</v>
      </c>
      <c r="M330" s="760"/>
      <c r="N330" s="760"/>
      <c r="O330" s="760"/>
      <c r="P330" s="760"/>
      <c r="Q330" s="763"/>
      <c r="R330" s="487" t="s">
        <v>651</v>
      </c>
      <c r="S330" s="803"/>
      <c r="T330" s="527"/>
      <c r="U330" s="146" t="s">
        <v>41</v>
      </c>
      <c r="V330" s="112">
        <f>SUM('[8]Resultado 4'!J23)</f>
        <v>5000</v>
      </c>
      <c r="W330" s="364">
        <v>0</v>
      </c>
    </row>
    <row r="331" spans="1:23" ht="45">
      <c r="A331" s="769"/>
      <c r="B331" s="785"/>
      <c r="C331" s="782"/>
      <c r="D331" s="479" t="s">
        <v>654</v>
      </c>
      <c r="E331" s="548"/>
      <c r="F331" s="548"/>
      <c r="G331" s="548"/>
      <c r="H331" s="548"/>
      <c r="I331" s="812"/>
      <c r="J331" s="447" t="s">
        <v>649</v>
      </c>
      <c r="K331" s="573"/>
      <c r="L331" s="480" t="s">
        <v>654</v>
      </c>
      <c r="M331" s="760"/>
      <c r="N331" s="760"/>
      <c r="O331" s="760"/>
      <c r="P331" s="760"/>
      <c r="Q331" s="763"/>
      <c r="R331" s="487" t="s">
        <v>651</v>
      </c>
      <c r="S331" s="803"/>
      <c r="T331" s="527"/>
      <c r="U331" s="146" t="s">
        <v>42</v>
      </c>
      <c r="V331" s="112">
        <f>SUM('[8]Resultado 4'!J24)</f>
        <v>1000</v>
      </c>
      <c r="W331" s="364">
        <v>0</v>
      </c>
    </row>
    <row r="332" spans="1:23" ht="15.75" customHeight="1">
      <c r="A332" s="769"/>
      <c r="B332" s="785"/>
      <c r="C332" s="782"/>
      <c r="D332" s="479"/>
      <c r="E332" s="548"/>
      <c r="F332" s="548"/>
      <c r="G332" s="548"/>
      <c r="H332" s="548"/>
      <c r="I332" s="812"/>
      <c r="J332" s="447"/>
      <c r="K332" s="573"/>
      <c r="L332" s="480"/>
      <c r="M332" s="760"/>
      <c r="N332" s="760"/>
      <c r="O332" s="760"/>
      <c r="P332" s="760"/>
      <c r="Q332" s="763"/>
      <c r="R332" s="488"/>
      <c r="S332" s="803"/>
      <c r="T332" s="527"/>
      <c r="U332" s="146" t="s">
        <v>43</v>
      </c>
      <c r="V332" s="112">
        <f>SUM('[8]Resultado 4'!J25)</f>
        <v>500</v>
      </c>
      <c r="W332" s="364">
        <v>0</v>
      </c>
    </row>
    <row r="333" spans="1:23" ht="15.75" customHeight="1">
      <c r="A333" s="769"/>
      <c r="B333" s="785"/>
      <c r="C333" s="782"/>
      <c r="D333" s="479"/>
      <c r="E333" s="548"/>
      <c r="F333" s="548"/>
      <c r="G333" s="548"/>
      <c r="H333" s="548"/>
      <c r="I333" s="812"/>
      <c r="J333" s="447"/>
      <c r="K333" s="573"/>
      <c r="L333" s="480"/>
      <c r="M333" s="760"/>
      <c r="N333" s="760"/>
      <c r="O333" s="760"/>
      <c r="P333" s="760"/>
      <c r="Q333" s="763"/>
      <c r="R333" s="488"/>
      <c r="S333" s="803"/>
      <c r="T333" s="527"/>
      <c r="U333" s="146" t="s">
        <v>75</v>
      </c>
      <c r="V333" s="112">
        <f>SUM('[8]Resultado 4'!J26)</f>
        <v>0</v>
      </c>
      <c r="W333" s="364">
        <v>0</v>
      </c>
    </row>
    <row r="334" spans="1:23" ht="15.75" customHeight="1">
      <c r="A334" s="769"/>
      <c r="B334" s="785"/>
      <c r="C334" s="782"/>
      <c r="D334" s="479"/>
      <c r="E334" s="548"/>
      <c r="F334" s="548"/>
      <c r="G334" s="548"/>
      <c r="H334" s="548"/>
      <c r="I334" s="812"/>
      <c r="J334" s="447"/>
      <c r="K334" s="573"/>
      <c r="L334" s="480"/>
      <c r="M334" s="760"/>
      <c r="N334" s="760"/>
      <c r="O334" s="760"/>
      <c r="P334" s="760"/>
      <c r="Q334" s="763"/>
      <c r="R334" s="488"/>
      <c r="S334" s="803"/>
      <c r="T334" s="527"/>
      <c r="U334" s="146" t="s">
        <v>44</v>
      </c>
      <c r="V334" s="112">
        <f>SUM('[8]Resultado 4'!J27)</f>
        <v>2500</v>
      </c>
      <c r="W334" s="364">
        <v>0</v>
      </c>
    </row>
    <row r="335" spans="1:23" ht="15.75" customHeight="1">
      <c r="A335" s="769"/>
      <c r="B335" s="785"/>
      <c r="C335" s="782"/>
      <c r="D335" s="479"/>
      <c r="E335" s="548"/>
      <c r="F335" s="548"/>
      <c r="G335" s="548"/>
      <c r="H335" s="548"/>
      <c r="I335" s="812"/>
      <c r="J335" s="447"/>
      <c r="K335" s="573"/>
      <c r="L335" s="480"/>
      <c r="M335" s="760"/>
      <c r="N335" s="760"/>
      <c r="O335" s="760"/>
      <c r="P335" s="760"/>
      <c r="Q335" s="763"/>
      <c r="R335" s="488"/>
      <c r="S335" s="803"/>
      <c r="T335" s="527"/>
      <c r="U335" s="146" t="s">
        <v>76</v>
      </c>
      <c r="V335" s="112">
        <f>SUM('[8]Resultado 4'!J28)</f>
        <v>0</v>
      </c>
      <c r="W335" s="364">
        <v>0</v>
      </c>
    </row>
    <row r="336" spans="1:23" ht="15.75" customHeight="1" thickBot="1">
      <c r="A336" s="769"/>
      <c r="B336" s="785"/>
      <c r="C336" s="783"/>
      <c r="D336" s="479"/>
      <c r="E336" s="774"/>
      <c r="F336" s="774"/>
      <c r="G336" s="774"/>
      <c r="H336" s="774"/>
      <c r="I336" s="813"/>
      <c r="J336" s="468"/>
      <c r="K336" s="574"/>
      <c r="L336" s="480"/>
      <c r="M336" s="761"/>
      <c r="N336" s="761"/>
      <c r="O336" s="761"/>
      <c r="P336" s="761"/>
      <c r="Q336" s="764"/>
      <c r="R336" s="489"/>
      <c r="S336" s="804"/>
      <c r="T336" s="528"/>
      <c r="U336" s="147" t="s">
        <v>77</v>
      </c>
      <c r="V336" s="188">
        <f>SUM('[8]Resultado 4'!J29)</f>
        <v>0</v>
      </c>
      <c r="W336" s="367">
        <v>0</v>
      </c>
    </row>
    <row r="337" spans="1:23" ht="15.75" customHeight="1">
      <c r="A337" s="769"/>
      <c r="B337" s="785"/>
      <c r="C337" s="781" t="s">
        <v>238</v>
      </c>
      <c r="D337" s="477"/>
      <c r="E337" s="547"/>
      <c r="F337" s="547"/>
      <c r="G337" s="547"/>
      <c r="H337" s="547"/>
      <c r="I337" s="687" t="s">
        <v>239</v>
      </c>
      <c r="J337" s="477"/>
      <c r="K337" s="687" t="s">
        <v>645</v>
      </c>
      <c r="L337" s="478"/>
      <c r="M337" s="759"/>
      <c r="N337" s="759"/>
      <c r="O337" s="759"/>
      <c r="P337" s="759"/>
      <c r="Q337" s="765" t="s">
        <v>239</v>
      </c>
      <c r="R337" s="478"/>
      <c r="S337" s="765" t="s">
        <v>655</v>
      </c>
      <c r="T337" s="526" t="s">
        <v>161</v>
      </c>
      <c r="U337" s="145" t="s">
        <v>40</v>
      </c>
      <c r="V337" s="111">
        <f>SUM('[8]Resultado 4'!J31)</f>
        <v>0</v>
      </c>
      <c r="W337" s="362">
        <f>(+SUM(V337:V344))*2</f>
        <v>0</v>
      </c>
    </row>
    <row r="338" spans="1:23" ht="15.75" customHeight="1">
      <c r="A338" s="769"/>
      <c r="B338" s="785"/>
      <c r="C338" s="782"/>
      <c r="D338" s="479"/>
      <c r="E338" s="548"/>
      <c r="F338" s="548"/>
      <c r="G338" s="548"/>
      <c r="H338" s="548"/>
      <c r="I338" s="688"/>
      <c r="J338" s="479"/>
      <c r="K338" s="688"/>
      <c r="L338" s="480"/>
      <c r="M338" s="760"/>
      <c r="N338" s="760"/>
      <c r="O338" s="760"/>
      <c r="P338" s="760"/>
      <c r="Q338" s="766"/>
      <c r="R338" s="480"/>
      <c r="S338" s="766"/>
      <c r="T338" s="527"/>
      <c r="U338" s="146" t="s">
        <v>41</v>
      </c>
      <c r="V338" s="112">
        <f>SUM('[8]Resultado 4'!J32)</f>
        <v>0</v>
      </c>
      <c r="W338" s="364">
        <v>0</v>
      </c>
    </row>
    <row r="339" spans="1:23" ht="15.75" customHeight="1">
      <c r="A339" s="769"/>
      <c r="B339" s="785"/>
      <c r="C339" s="782"/>
      <c r="D339" s="479"/>
      <c r="E339" s="548"/>
      <c r="F339" s="548"/>
      <c r="G339" s="548"/>
      <c r="H339" s="548"/>
      <c r="I339" s="688"/>
      <c r="J339" s="479"/>
      <c r="K339" s="688"/>
      <c r="L339" s="480"/>
      <c r="M339" s="760"/>
      <c r="N339" s="760"/>
      <c r="O339" s="760"/>
      <c r="P339" s="760"/>
      <c r="Q339" s="766"/>
      <c r="R339" s="480"/>
      <c r="S339" s="766"/>
      <c r="T339" s="527"/>
      <c r="U339" s="146" t="s">
        <v>42</v>
      </c>
      <c r="V339" s="112">
        <f>SUM('[8]Resultado 4'!J33)</f>
        <v>0</v>
      </c>
      <c r="W339" s="364">
        <v>0</v>
      </c>
    </row>
    <row r="340" spans="1:23" ht="15.75" customHeight="1">
      <c r="A340" s="769"/>
      <c r="B340" s="785"/>
      <c r="C340" s="782"/>
      <c r="D340" s="479"/>
      <c r="E340" s="548"/>
      <c r="F340" s="548"/>
      <c r="G340" s="548"/>
      <c r="H340" s="548"/>
      <c r="I340" s="688"/>
      <c r="J340" s="479"/>
      <c r="K340" s="688"/>
      <c r="L340" s="480"/>
      <c r="M340" s="760"/>
      <c r="N340" s="760"/>
      <c r="O340" s="760"/>
      <c r="P340" s="760"/>
      <c r="Q340" s="766"/>
      <c r="R340" s="480"/>
      <c r="S340" s="766"/>
      <c r="T340" s="527"/>
      <c r="U340" s="146" t="s">
        <v>43</v>
      </c>
      <c r="V340" s="112">
        <f>SUM('[8]Resultado 4'!J34)</f>
        <v>0</v>
      </c>
      <c r="W340" s="364">
        <v>0</v>
      </c>
    </row>
    <row r="341" spans="1:23" ht="15.75" customHeight="1">
      <c r="A341" s="769"/>
      <c r="B341" s="785"/>
      <c r="C341" s="782"/>
      <c r="D341" s="479"/>
      <c r="E341" s="548"/>
      <c r="F341" s="548"/>
      <c r="G341" s="548"/>
      <c r="H341" s="548"/>
      <c r="I341" s="688"/>
      <c r="J341" s="479"/>
      <c r="K341" s="688"/>
      <c r="L341" s="480"/>
      <c r="M341" s="760"/>
      <c r="N341" s="760"/>
      <c r="O341" s="760"/>
      <c r="P341" s="760"/>
      <c r="Q341" s="766"/>
      <c r="R341" s="480"/>
      <c r="S341" s="766"/>
      <c r="T341" s="527"/>
      <c r="U341" s="146" t="s">
        <v>75</v>
      </c>
      <c r="V341" s="112">
        <f>SUM('[8]Resultado 4'!J35)</f>
        <v>0</v>
      </c>
      <c r="W341" s="364">
        <v>0</v>
      </c>
    </row>
    <row r="342" spans="1:23" ht="15.75" customHeight="1">
      <c r="A342" s="769"/>
      <c r="B342" s="785"/>
      <c r="C342" s="782"/>
      <c r="D342" s="479"/>
      <c r="E342" s="548"/>
      <c r="F342" s="548"/>
      <c r="G342" s="548"/>
      <c r="H342" s="548"/>
      <c r="I342" s="688"/>
      <c r="J342" s="479"/>
      <c r="K342" s="688"/>
      <c r="L342" s="480"/>
      <c r="M342" s="760"/>
      <c r="N342" s="760"/>
      <c r="O342" s="760"/>
      <c r="P342" s="760"/>
      <c r="Q342" s="766"/>
      <c r="R342" s="480"/>
      <c r="S342" s="766"/>
      <c r="T342" s="527"/>
      <c r="U342" s="146" t="s">
        <v>44</v>
      </c>
      <c r="V342" s="112">
        <f>SUM('[8]Resultado 4'!J36)</f>
        <v>0</v>
      </c>
      <c r="W342" s="364">
        <v>0</v>
      </c>
    </row>
    <row r="343" spans="1:23" ht="15.75" customHeight="1">
      <c r="A343" s="769"/>
      <c r="B343" s="785"/>
      <c r="C343" s="782"/>
      <c r="D343" s="479"/>
      <c r="E343" s="548"/>
      <c r="F343" s="548"/>
      <c r="G343" s="548"/>
      <c r="H343" s="548"/>
      <c r="I343" s="688"/>
      <c r="J343" s="479"/>
      <c r="K343" s="688"/>
      <c r="L343" s="480"/>
      <c r="M343" s="760"/>
      <c r="N343" s="760"/>
      <c r="O343" s="760"/>
      <c r="P343" s="760"/>
      <c r="Q343" s="766"/>
      <c r="R343" s="480"/>
      <c r="S343" s="766"/>
      <c r="T343" s="527"/>
      <c r="U343" s="146" t="s">
        <v>76</v>
      </c>
      <c r="V343" s="112">
        <f>SUM('[8]Resultado 4'!J37)</f>
        <v>0</v>
      </c>
      <c r="W343" s="364">
        <v>0</v>
      </c>
    </row>
    <row r="344" spans="1:23" ht="51" customHeight="1" thickBot="1">
      <c r="A344" s="769"/>
      <c r="B344" s="785"/>
      <c r="C344" s="783"/>
      <c r="D344" s="483"/>
      <c r="E344" s="774"/>
      <c r="F344" s="774"/>
      <c r="G344" s="774"/>
      <c r="H344" s="774"/>
      <c r="I344" s="689"/>
      <c r="J344" s="479"/>
      <c r="K344" s="689"/>
      <c r="L344" s="480"/>
      <c r="M344" s="761"/>
      <c r="N344" s="761"/>
      <c r="O344" s="761"/>
      <c r="P344" s="761"/>
      <c r="Q344" s="767"/>
      <c r="R344" s="480"/>
      <c r="S344" s="767"/>
      <c r="T344" s="528"/>
      <c r="U344" s="147" t="s">
        <v>77</v>
      </c>
      <c r="V344" s="188">
        <f>SUM('[8]Resultado 4'!J38)</f>
        <v>0</v>
      </c>
      <c r="W344" s="367">
        <v>0</v>
      </c>
    </row>
    <row r="345" spans="1:23" ht="30.75" thickBot="1">
      <c r="A345" s="769"/>
      <c r="B345" s="785"/>
      <c r="C345" s="781" t="str">
        <f>+'[9]Resultado 4'!$C$7</f>
        <v>4.1.5 Desarrollar redes de productores artesanales y compradores para facilitar la producción y la participación en exposiciones y ferias comerciales para proporcionar nuevas oportunidades de comercialización a nivel nacional e internacional</v>
      </c>
      <c r="D345" s="479" t="s">
        <v>656</v>
      </c>
      <c r="E345" s="547"/>
      <c r="F345" s="547"/>
      <c r="G345" s="547" t="s">
        <v>139</v>
      </c>
      <c r="H345" s="547" t="s">
        <v>139</v>
      </c>
      <c r="I345" s="805" t="s">
        <v>59</v>
      </c>
      <c r="J345" s="447" t="s">
        <v>649</v>
      </c>
      <c r="K345" s="808" t="s">
        <v>657</v>
      </c>
      <c r="L345" s="478" t="s">
        <v>658</v>
      </c>
      <c r="M345" s="759"/>
      <c r="N345" s="759"/>
      <c r="O345" s="759" t="s">
        <v>139</v>
      </c>
      <c r="P345" s="759" t="s">
        <v>139</v>
      </c>
      <c r="Q345" s="765" t="s">
        <v>59</v>
      </c>
      <c r="R345" s="490" t="s">
        <v>659</v>
      </c>
      <c r="S345" s="765" t="s">
        <v>660</v>
      </c>
      <c r="T345" s="526" t="s">
        <v>161</v>
      </c>
      <c r="U345" s="145" t="s">
        <v>40</v>
      </c>
      <c r="V345" s="111">
        <f>SUM('[8]Resultado 4'!J40)</f>
        <v>5000</v>
      </c>
      <c r="W345" s="362">
        <f>(+SUM(V345:V352))*2</f>
        <v>42000</v>
      </c>
    </row>
    <row r="346" spans="1:23" ht="30">
      <c r="A346" s="769"/>
      <c r="B346" s="785"/>
      <c r="C346" s="782"/>
      <c r="D346" s="477" t="s">
        <v>658</v>
      </c>
      <c r="E346" s="548"/>
      <c r="F346" s="548"/>
      <c r="G346" s="548"/>
      <c r="H346" s="548"/>
      <c r="I346" s="806"/>
      <c r="J346" s="447" t="s">
        <v>649</v>
      </c>
      <c r="K346" s="809"/>
      <c r="L346" s="480" t="s">
        <v>656</v>
      </c>
      <c r="M346" s="760"/>
      <c r="N346" s="760"/>
      <c r="O346" s="760"/>
      <c r="P346" s="760"/>
      <c r="Q346" s="766"/>
      <c r="R346" s="491" t="s">
        <v>659</v>
      </c>
      <c r="S346" s="766"/>
      <c r="T346" s="527"/>
      <c r="U346" s="146" t="s">
        <v>41</v>
      </c>
      <c r="V346" s="112">
        <f>SUM('[8]Resultado 4'!J41)</f>
        <v>5000</v>
      </c>
      <c r="W346" s="364">
        <v>0</v>
      </c>
    </row>
    <row r="347" spans="1:23" ht="30">
      <c r="A347" s="769"/>
      <c r="B347" s="785"/>
      <c r="C347" s="782"/>
      <c r="D347" s="479" t="s">
        <v>661</v>
      </c>
      <c r="E347" s="548"/>
      <c r="F347" s="548"/>
      <c r="G347" s="548"/>
      <c r="H347" s="548"/>
      <c r="I347" s="806"/>
      <c r="J347" s="447" t="s">
        <v>649</v>
      </c>
      <c r="K347" s="809"/>
      <c r="L347" s="480" t="s">
        <v>661</v>
      </c>
      <c r="M347" s="760"/>
      <c r="N347" s="760"/>
      <c r="O347" s="760"/>
      <c r="P347" s="760"/>
      <c r="Q347" s="766"/>
      <c r="R347" s="491" t="s">
        <v>659</v>
      </c>
      <c r="S347" s="766"/>
      <c r="T347" s="527"/>
      <c r="U347" s="146" t="s">
        <v>42</v>
      </c>
      <c r="V347" s="112">
        <f>SUM('[8]Resultado 4'!J42)</f>
        <v>1500</v>
      </c>
      <c r="W347" s="364">
        <v>0</v>
      </c>
    </row>
    <row r="348" spans="1:23" ht="40.5" customHeight="1">
      <c r="A348" s="769"/>
      <c r="B348" s="785"/>
      <c r="C348" s="782"/>
      <c r="D348" s="479" t="s">
        <v>662</v>
      </c>
      <c r="E348" s="548"/>
      <c r="F348" s="548"/>
      <c r="G348" s="548"/>
      <c r="H348" s="548"/>
      <c r="I348" s="806"/>
      <c r="J348" s="447" t="s">
        <v>649</v>
      </c>
      <c r="K348" s="809"/>
      <c r="L348" s="480" t="s">
        <v>662</v>
      </c>
      <c r="M348" s="760"/>
      <c r="N348" s="760"/>
      <c r="O348" s="760"/>
      <c r="P348" s="760"/>
      <c r="Q348" s="766"/>
      <c r="R348" s="491" t="s">
        <v>659</v>
      </c>
      <c r="S348" s="766"/>
      <c r="T348" s="527"/>
      <c r="U348" s="146" t="s">
        <v>43</v>
      </c>
      <c r="V348" s="112">
        <f>SUM('[8]Resultado 4'!J43)</f>
        <v>1000</v>
      </c>
      <c r="W348" s="364">
        <v>0</v>
      </c>
    </row>
    <row r="349" spans="1:23" ht="45">
      <c r="A349" s="769"/>
      <c r="B349" s="785"/>
      <c r="C349" s="782"/>
      <c r="D349" s="479" t="s">
        <v>663</v>
      </c>
      <c r="E349" s="548"/>
      <c r="F349" s="548"/>
      <c r="G349" s="548"/>
      <c r="H349" s="548"/>
      <c r="I349" s="806"/>
      <c r="J349" s="447" t="s">
        <v>649</v>
      </c>
      <c r="K349" s="809"/>
      <c r="L349" s="480" t="s">
        <v>663</v>
      </c>
      <c r="M349" s="760"/>
      <c r="N349" s="760"/>
      <c r="O349" s="760"/>
      <c r="P349" s="760"/>
      <c r="Q349" s="766"/>
      <c r="R349" s="491" t="s">
        <v>659</v>
      </c>
      <c r="S349" s="766"/>
      <c r="T349" s="527"/>
      <c r="U349" s="146" t="s">
        <v>75</v>
      </c>
      <c r="V349" s="112">
        <f>SUM('[8]Resultado 4'!J44)</f>
        <v>500</v>
      </c>
      <c r="W349" s="364">
        <v>0</v>
      </c>
    </row>
    <row r="350" spans="1:23" ht="30">
      <c r="A350" s="769"/>
      <c r="B350" s="785"/>
      <c r="C350" s="782"/>
      <c r="D350" s="479" t="s">
        <v>664</v>
      </c>
      <c r="E350" s="548"/>
      <c r="F350" s="548"/>
      <c r="G350" s="548"/>
      <c r="H350" s="548"/>
      <c r="I350" s="806"/>
      <c r="J350" s="447" t="s">
        <v>649</v>
      </c>
      <c r="K350" s="809"/>
      <c r="L350" s="480" t="s">
        <v>664</v>
      </c>
      <c r="M350" s="760"/>
      <c r="N350" s="760"/>
      <c r="O350" s="760"/>
      <c r="P350" s="760"/>
      <c r="Q350" s="766"/>
      <c r="R350" s="491" t="s">
        <v>659</v>
      </c>
      <c r="S350" s="766"/>
      <c r="T350" s="527"/>
      <c r="U350" s="146" t="s">
        <v>44</v>
      </c>
      <c r="V350" s="112">
        <f>SUM('[8]Resultado 4'!J45)</f>
        <v>8000</v>
      </c>
      <c r="W350" s="364">
        <v>0</v>
      </c>
    </row>
    <row r="351" spans="1:23" ht="30">
      <c r="A351" s="769"/>
      <c r="B351" s="785"/>
      <c r="C351" s="782"/>
      <c r="D351" s="479" t="s">
        <v>665</v>
      </c>
      <c r="E351" s="548"/>
      <c r="F351" s="548"/>
      <c r="G351" s="548"/>
      <c r="H351" s="548"/>
      <c r="I351" s="806"/>
      <c r="J351" s="447" t="s">
        <v>649</v>
      </c>
      <c r="K351" s="809"/>
      <c r="L351" s="480" t="s">
        <v>665</v>
      </c>
      <c r="M351" s="760"/>
      <c r="N351" s="760"/>
      <c r="O351" s="760"/>
      <c r="P351" s="760"/>
      <c r="Q351" s="766"/>
      <c r="R351" s="491" t="s">
        <v>659</v>
      </c>
      <c r="S351" s="766"/>
      <c r="T351" s="527"/>
      <c r="U351" s="146" t="s">
        <v>76</v>
      </c>
      <c r="V351" s="112">
        <f>SUM('[8]Resultado 4'!J46)</f>
        <v>0</v>
      </c>
      <c r="W351" s="364">
        <v>0</v>
      </c>
    </row>
    <row r="352" spans="1:23" ht="27" customHeight="1" thickBot="1">
      <c r="A352" s="769"/>
      <c r="B352" s="785"/>
      <c r="C352" s="783"/>
      <c r="D352" s="479"/>
      <c r="E352" s="774"/>
      <c r="F352" s="774"/>
      <c r="G352" s="774"/>
      <c r="H352" s="774"/>
      <c r="I352" s="807"/>
      <c r="J352" s="479"/>
      <c r="K352" s="810"/>
      <c r="L352" s="480"/>
      <c r="M352" s="761"/>
      <c r="N352" s="761"/>
      <c r="O352" s="761"/>
      <c r="P352" s="761"/>
      <c r="Q352" s="767"/>
      <c r="R352" s="480"/>
      <c r="S352" s="767"/>
      <c r="T352" s="528"/>
      <c r="U352" s="147" t="s">
        <v>77</v>
      </c>
      <c r="V352" s="188">
        <f>SUM('[8]Resultado 4'!J47)</f>
        <v>0</v>
      </c>
      <c r="W352" s="367">
        <v>0</v>
      </c>
    </row>
    <row r="353" spans="1:23" ht="15.75" customHeight="1">
      <c r="A353" s="769"/>
      <c r="B353" s="785"/>
      <c r="C353" s="781" t="str">
        <f>+'[9]Resultado 4'!$C$8</f>
        <v>4.1.6 Crear cuatro nuevos espacios físicos para la comercialización y promoción de los productos culturales de la Costa Caribe y el mecanismo para su funcionamiento y sostenibilidad</v>
      </c>
      <c r="D353" s="477"/>
      <c r="E353" s="547"/>
      <c r="F353" s="547"/>
      <c r="G353" s="547"/>
      <c r="H353" s="547"/>
      <c r="I353" s="687" t="s">
        <v>60</v>
      </c>
      <c r="J353" s="477"/>
      <c r="K353" s="687" t="s">
        <v>657</v>
      </c>
      <c r="L353" s="478"/>
      <c r="M353" s="759"/>
      <c r="N353" s="759"/>
      <c r="O353" s="759"/>
      <c r="P353" s="759"/>
      <c r="Q353" s="765" t="s">
        <v>60</v>
      </c>
      <c r="R353" s="478"/>
      <c r="S353" s="765" t="s">
        <v>660</v>
      </c>
      <c r="T353" s="526" t="s">
        <v>161</v>
      </c>
      <c r="U353" s="145" t="s">
        <v>40</v>
      </c>
      <c r="V353" s="111">
        <f>SUM('[8]Resultado 4'!J49)</f>
        <v>0</v>
      </c>
      <c r="W353" s="362">
        <f>(+SUM(V353:V360))*2</f>
        <v>0</v>
      </c>
    </row>
    <row r="354" spans="1:23" ht="15.75" customHeight="1">
      <c r="A354" s="769"/>
      <c r="B354" s="785"/>
      <c r="C354" s="782"/>
      <c r="D354" s="479"/>
      <c r="E354" s="548"/>
      <c r="F354" s="548"/>
      <c r="G354" s="548"/>
      <c r="H354" s="548"/>
      <c r="I354" s="688"/>
      <c r="J354" s="479"/>
      <c r="K354" s="688"/>
      <c r="L354" s="480"/>
      <c r="M354" s="760"/>
      <c r="N354" s="760"/>
      <c r="O354" s="760"/>
      <c r="P354" s="760"/>
      <c r="Q354" s="766"/>
      <c r="R354" s="480"/>
      <c r="S354" s="766"/>
      <c r="T354" s="527"/>
      <c r="U354" s="146" t="s">
        <v>41</v>
      </c>
      <c r="V354" s="112">
        <f>SUM('[8]Resultado 4'!J50)</f>
        <v>0</v>
      </c>
      <c r="W354" s="364">
        <v>0</v>
      </c>
    </row>
    <row r="355" spans="1:23" ht="15.75" customHeight="1">
      <c r="A355" s="769"/>
      <c r="B355" s="785"/>
      <c r="C355" s="782"/>
      <c r="D355" s="479"/>
      <c r="E355" s="548"/>
      <c r="F355" s="548"/>
      <c r="G355" s="548"/>
      <c r="H355" s="548"/>
      <c r="I355" s="688"/>
      <c r="J355" s="479"/>
      <c r="K355" s="688"/>
      <c r="L355" s="480"/>
      <c r="M355" s="760"/>
      <c r="N355" s="760"/>
      <c r="O355" s="760"/>
      <c r="P355" s="760"/>
      <c r="Q355" s="766"/>
      <c r="R355" s="480"/>
      <c r="S355" s="766"/>
      <c r="T355" s="527"/>
      <c r="U355" s="146" t="s">
        <v>42</v>
      </c>
      <c r="V355" s="112">
        <f>SUM('[8]Resultado 4'!J51)</f>
        <v>0</v>
      </c>
      <c r="W355" s="364">
        <v>0</v>
      </c>
    </row>
    <row r="356" spans="1:23" ht="15.75" customHeight="1">
      <c r="A356" s="769"/>
      <c r="B356" s="785"/>
      <c r="C356" s="782"/>
      <c r="D356" s="479"/>
      <c r="E356" s="548"/>
      <c r="F356" s="548"/>
      <c r="G356" s="548"/>
      <c r="H356" s="548"/>
      <c r="I356" s="688"/>
      <c r="J356" s="479"/>
      <c r="K356" s="688"/>
      <c r="L356" s="480"/>
      <c r="M356" s="760"/>
      <c r="N356" s="760"/>
      <c r="O356" s="760"/>
      <c r="P356" s="760"/>
      <c r="Q356" s="766"/>
      <c r="R356" s="480"/>
      <c r="S356" s="766"/>
      <c r="T356" s="527"/>
      <c r="U356" s="146" t="s">
        <v>43</v>
      </c>
      <c r="V356" s="112">
        <f>SUM('[8]Resultado 4'!J52)</f>
        <v>0</v>
      </c>
      <c r="W356" s="364">
        <v>0</v>
      </c>
    </row>
    <row r="357" spans="1:23" ht="15.75" customHeight="1">
      <c r="A357" s="769"/>
      <c r="B357" s="785"/>
      <c r="C357" s="782"/>
      <c r="D357" s="479"/>
      <c r="E357" s="548"/>
      <c r="F357" s="548"/>
      <c r="G357" s="548"/>
      <c r="H357" s="548"/>
      <c r="I357" s="688"/>
      <c r="J357" s="479"/>
      <c r="K357" s="688"/>
      <c r="L357" s="480"/>
      <c r="M357" s="760"/>
      <c r="N357" s="760"/>
      <c r="O357" s="760"/>
      <c r="P357" s="760"/>
      <c r="Q357" s="766"/>
      <c r="R357" s="480"/>
      <c r="S357" s="766"/>
      <c r="T357" s="527"/>
      <c r="U357" s="146" t="s">
        <v>75</v>
      </c>
      <c r="V357" s="112">
        <f>SUM('[8]Resultado 4'!J53)</f>
        <v>0</v>
      </c>
      <c r="W357" s="364">
        <v>0</v>
      </c>
    </row>
    <row r="358" spans="1:23" ht="15.75" customHeight="1">
      <c r="A358" s="769"/>
      <c r="B358" s="785"/>
      <c r="C358" s="782"/>
      <c r="D358" s="479"/>
      <c r="E358" s="548"/>
      <c r="F358" s="548"/>
      <c r="G358" s="548"/>
      <c r="H358" s="548"/>
      <c r="I358" s="688"/>
      <c r="J358" s="479"/>
      <c r="K358" s="688"/>
      <c r="L358" s="480"/>
      <c r="M358" s="760"/>
      <c r="N358" s="760"/>
      <c r="O358" s="760"/>
      <c r="P358" s="760"/>
      <c r="Q358" s="766"/>
      <c r="R358" s="480"/>
      <c r="S358" s="766"/>
      <c r="T358" s="527"/>
      <c r="U358" s="146" t="s">
        <v>44</v>
      </c>
      <c r="V358" s="112">
        <f>SUM('[8]Resultado 4'!J54)</f>
        <v>0</v>
      </c>
      <c r="W358" s="364">
        <v>0</v>
      </c>
    </row>
    <row r="359" spans="1:23" ht="40.5" customHeight="1">
      <c r="A359" s="769"/>
      <c r="B359" s="785"/>
      <c r="C359" s="782"/>
      <c r="D359" s="479"/>
      <c r="E359" s="548"/>
      <c r="F359" s="548"/>
      <c r="G359" s="548"/>
      <c r="H359" s="548"/>
      <c r="I359" s="688"/>
      <c r="J359" s="479"/>
      <c r="K359" s="688"/>
      <c r="L359" s="480"/>
      <c r="M359" s="760"/>
      <c r="N359" s="760"/>
      <c r="O359" s="760"/>
      <c r="P359" s="760"/>
      <c r="Q359" s="766"/>
      <c r="R359" s="480"/>
      <c r="S359" s="766"/>
      <c r="T359" s="527"/>
      <c r="U359" s="146" t="s">
        <v>76</v>
      </c>
      <c r="V359" s="112">
        <f>SUM('[8]Resultado 4'!J55)</f>
        <v>0</v>
      </c>
      <c r="W359" s="364">
        <v>0</v>
      </c>
    </row>
    <row r="360" spans="1:23" ht="26.25" customHeight="1" thickBot="1">
      <c r="A360" s="769"/>
      <c r="B360" s="786"/>
      <c r="C360" s="783"/>
      <c r="D360" s="479"/>
      <c r="E360" s="774"/>
      <c r="F360" s="774"/>
      <c r="G360" s="774"/>
      <c r="H360" s="774"/>
      <c r="I360" s="689"/>
      <c r="J360" s="479"/>
      <c r="K360" s="689"/>
      <c r="L360" s="480"/>
      <c r="M360" s="761"/>
      <c r="N360" s="761"/>
      <c r="O360" s="761"/>
      <c r="P360" s="761"/>
      <c r="Q360" s="767"/>
      <c r="R360" s="480"/>
      <c r="S360" s="767"/>
      <c r="T360" s="528"/>
      <c r="U360" s="147" t="s">
        <v>77</v>
      </c>
      <c r="V360" s="188">
        <f>SUM('[8]Resultado 4'!J56)</f>
        <v>0</v>
      </c>
      <c r="W360" s="367">
        <v>0</v>
      </c>
    </row>
    <row r="361" spans="1:23" ht="15.75" customHeight="1">
      <c r="A361" s="769"/>
      <c r="B361" s="784" t="s">
        <v>666</v>
      </c>
      <c r="C361" s="781" t="s">
        <v>240</v>
      </c>
      <c r="D361" s="477"/>
      <c r="E361" s="547"/>
      <c r="F361" s="547"/>
      <c r="G361" s="547"/>
      <c r="H361" s="547"/>
      <c r="I361" s="687" t="s">
        <v>59</v>
      </c>
      <c r="J361" s="477"/>
      <c r="K361" s="687" t="s">
        <v>667</v>
      </c>
      <c r="L361" s="478"/>
      <c r="M361" s="759"/>
      <c r="N361" s="759"/>
      <c r="O361" s="759"/>
      <c r="P361" s="759"/>
      <c r="Q361" s="765" t="s">
        <v>59</v>
      </c>
      <c r="R361" s="478"/>
      <c r="S361" s="765" t="s">
        <v>668</v>
      </c>
      <c r="T361" s="526" t="s">
        <v>161</v>
      </c>
      <c r="U361" s="145" t="s">
        <v>40</v>
      </c>
      <c r="V361" s="111">
        <f>SUM('[8]Resultado 4'!J60)</f>
        <v>0</v>
      </c>
      <c r="W361" s="362">
        <f>(+SUM(V361:V368))*2</f>
        <v>0</v>
      </c>
    </row>
    <row r="362" spans="1:23" ht="15.75" customHeight="1">
      <c r="A362" s="769"/>
      <c r="B362" s="785"/>
      <c r="C362" s="782"/>
      <c r="D362" s="479"/>
      <c r="E362" s="548"/>
      <c r="F362" s="548"/>
      <c r="G362" s="548"/>
      <c r="H362" s="548"/>
      <c r="I362" s="688"/>
      <c r="J362" s="479"/>
      <c r="K362" s="688"/>
      <c r="L362" s="480"/>
      <c r="M362" s="760"/>
      <c r="N362" s="760"/>
      <c r="O362" s="760"/>
      <c r="P362" s="760"/>
      <c r="Q362" s="766"/>
      <c r="R362" s="480"/>
      <c r="S362" s="766"/>
      <c r="T362" s="527"/>
      <c r="U362" s="146" t="s">
        <v>41</v>
      </c>
      <c r="V362" s="112">
        <f>SUM('[8]Resultado 4'!J61)</f>
        <v>0</v>
      </c>
      <c r="W362" s="364">
        <v>0</v>
      </c>
    </row>
    <row r="363" spans="1:23" ht="15.75" customHeight="1">
      <c r="A363" s="769"/>
      <c r="B363" s="785"/>
      <c r="C363" s="782"/>
      <c r="D363" s="479"/>
      <c r="E363" s="548"/>
      <c r="F363" s="548"/>
      <c r="G363" s="548"/>
      <c r="H363" s="548"/>
      <c r="I363" s="688"/>
      <c r="J363" s="479"/>
      <c r="K363" s="688"/>
      <c r="L363" s="480"/>
      <c r="M363" s="760"/>
      <c r="N363" s="760"/>
      <c r="O363" s="760"/>
      <c r="P363" s="760"/>
      <c r="Q363" s="766"/>
      <c r="R363" s="480"/>
      <c r="S363" s="766"/>
      <c r="T363" s="527"/>
      <c r="U363" s="146" t="s">
        <v>42</v>
      </c>
      <c r="V363" s="112">
        <f>SUM('[8]Resultado 4'!J62)</f>
        <v>0</v>
      </c>
      <c r="W363" s="364">
        <v>0</v>
      </c>
    </row>
    <row r="364" spans="1:23" ht="15.75" customHeight="1">
      <c r="A364" s="769"/>
      <c r="B364" s="785"/>
      <c r="C364" s="782"/>
      <c r="D364" s="479"/>
      <c r="E364" s="548"/>
      <c r="F364" s="548"/>
      <c r="G364" s="548"/>
      <c r="H364" s="548"/>
      <c r="I364" s="688"/>
      <c r="J364" s="479"/>
      <c r="K364" s="688"/>
      <c r="L364" s="480"/>
      <c r="M364" s="760"/>
      <c r="N364" s="760"/>
      <c r="O364" s="760"/>
      <c r="P364" s="760"/>
      <c r="Q364" s="766"/>
      <c r="R364" s="480"/>
      <c r="S364" s="766"/>
      <c r="T364" s="527"/>
      <c r="U364" s="146" t="s">
        <v>43</v>
      </c>
      <c r="V364" s="112">
        <f>SUM('[8]Resultado 4'!J63)</f>
        <v>0</v>
      </c>
      <c r="W364" s="364">
        <v>0</v>
      </c>
    </row>
    <row r="365" spans="1:23" ht="15.75" customHeight="1">
      <c r="A365" s="769"/>
      <c r="B365" s="785"/>
      <c r="C365" s="782"/>
      <c r="D365" s="479"/>
      <c r="E365" s="548"/>
      <c r="F365" s="548"/>
      <c r="G365" s="548"/>
      <c r="H365" s="548"/>
      <c r="I365" s="688"/>
      <c r="J365" s="479"/>
      <c r="K365" s="688"/>
      <c r="L365" s="480"/>
      <c r="M365" s="760"/>
      <c r="N365" s="760"/>
      <c r="O365" s="760"/>
      <c r="P365" s="760"/>
      <c r="Q365" s="766"/>
      <c r="R365" s="480"/>
      <c r="S365" s="766"/>
      <c r="T365" s="527"/>
      <c r="U365" s="146" t="s">
        <v>75</v>
      </c>
      <c r="V365" s="112">
        <f>SUM('[8]Resultado 4'!J64)</f>
        <v>0</v>
      </c>
      <c r="W365" s="364">
        <v>0</v>
      </c>
    </row>
    <row r="366" spans="1:23" ht="15.75" customHeight="1">
      <c r="A366" s="769"/>
      <c r="B366" s="785"/>
      <c r="C366" s="782"/>
      <c r="D366" s="479"/>
      <c r="E366" s="548"/>
      <c r="F366" s="548"/>
      <c r="G366" s="548"/>
      <c r="H366" s="548"/>
      <c r="I366" s="688"/>
      <c r="J366" s="479"/>
      <c r="K366" s="688"/>
      <c r="L366" s="480"/>
      <c r="M366" s="760"/>
      <c r="N366" s="760"/>
      <c r="O366" s="760"/>
      <c r="P366" s="760"/>
      <c r="Q366" s="766"/>
      <c r="R366" s="480"/>
      <c r="S366" s="766"/>
      <c r="T366" s="527"/>
      <c r="U366" s="146" t="s">
        <v>44</v>
      </c>
      <c r="V366" s="112">
        <f>SUM('[8]Resultado 4'!J65)</f>
        <v>0</v>
      </c>
      <c r="W366" s="364">
        <v>0</v>
      </c>
    </row>
    <row r="367" spans="1:23" ht="15.75" customHeight="1">
      <c r="A367" s="769"/>
      <c r="B367" s="785"/>
      <c r="C367" s="782"/>
      <c r="D367" s="479"/>
      <c r="E367" s="548"/>
      <c r="F367" s="548"/>
      <c r="G367" s="548"/>
      <c r="H367" s="548"/>
      <c r="I367" s="688"/>
      <c r="J367" s="479"/>
      <c r="K367" s="688"/>
      <c r="L367" s="480"/>
      <c r="M367" s="760"/>
      <c r="N367" s="760"/>
      <c r="O367" s="760"/>
      <c r="P367" s="760"/>
      <c r="Q367" s="766"/>
      <c r="R367" s="480"/>
      <c r="S367" s="766"/>
      <c r="T367" s="527"/>
      <c r="U367" s="146" t="s">
        <v>76</v>
      </c>
      <c r="V367" s="112">
        <f>SUM('[8]Resultado 4'!J66)</f>
        <v>0</v>
      </c>
      <c r="W367" s="364">
        <v>0</v>
      </c>
    </row>
    <row r="368" spans="1:23" ht="15.75" customHeight="1" thickBot="1">
      <c r="A368" s="769"/>
      <c r="B368" s="785"/>
      <c r="C368" s="783"/>
      <c r="D368" s="479"/>
      <c r="E368" s="774"/>
      <c r="F368" s="774"/>
      <c r="G368" s="774"/>
      <c r="H368" s="774"/>
      <c r="I368" s="689"/>
      <c r="J368" s="479"/>
      <c r="K368" s="689"/>
      <c r="L368" s="480"/>
      <c r="M368" s="761"/>
      <c r="N368" s="761"/>
      <c r="O368" s="761"/>
      <c r="P368" s="761"/>
      <c r="Q368" s="767"/>
      <c r="R368" s="480"/>
      <c r="S368" s="767"/>
      <c r="T368" s="528"/>
      <c r="U368" s="147" t="s">
        <v>77</v>
      </c>
      <c r="V368" s="188">
        <f>SUM('[8]Resultado 4'!J67)</f>
        <v>0</v>
      </c>
      <c r="W368" s="367">
        <v>0</v>
      </c>
    </row>
    <row r="369" spans="1:23" ht="15.75" customHeight="1">
      <c r="A369" s="769"/>
      <c r="B369" s="785"/>
      <c r="C369" s="781" t="s">
        <v>241</v>
      </c>
      <c r="D369" s="477"/>
      <c r="E369" s="547"/>
      <c r="F369" s="547"/>
      <c r="G369" s="547"/>
      <c r="H369" s="547"/>
      <c r="I369" s="687" t="s">
        <v>59</v>
      </c>
      <c r="J369" s="477"/>
      <c r="K369" s="687" t="s">
        <v>650</v>
      </c>
      <c r="L369" s="478"/>
      <c r="M369" s="759"/>
      <c r="N369" s="759"/>
      <c r="O369" s="759"/>
      <c r="P369" s="759"/>
      <c r="Q369" s="765" t="s">
        <v>59</v>
      </c>
      <c r="R369" s="478"/>
      <c r="S369" s="765" t="s">
        <v>669</v>
      </c>
      <c r="T369" s="526" t="s">
        <v>161</v>
      </c>
      <c r="U369" s="145" t="s">
        <v>40</v>
      </c>
      <c r="V369" s="111">
        <f>SUM('[8]Resultado 4'!J69)</f>
        <v>0</v>
      </c>
      <c r="W369" s="362">
        <f>(+SUM(V369:V376))*2</f>
        <v>0</v>
      </c>
    </row>
    <row r="370" spans="1:23" ht="15.75" customHeight="1">
      <c r="A370" s="769"/>
      <c r="B370" s="785"/>
      <c r="C370" s="782"/>
      <c r="D370" s="479"/>
      <c r="E370" s="548"/>
      <c r="F370" s="548"/>
      <c r="G370" s="548"/>
      <c r="H370" s="548"/>
      <c r="I370" s="688"/>
      <c r="J370" s="479"/>
      <c r="K370" s="688"/>
      <c r="L370" s="480"/>
      <c r="M370" s="760"/>
      <c r="N370" s="760"/>
      <c r="O370" s="760"/>
      <c r="P370" s="760"/>
      <c r="Q370" s="766"/>
      <c r="R370" s="480"/>
      <c r="S370" s="766"/>
      <c r="T370" s="527"/>
      <c r="U370" s="146" t="s">
        <v>41</v>
      </c>
      <c r="V370" s="112">
        <f>SUM('[8]Resultado 4'!J70)</f>
        <v>0</v>
      </c>
      <c r="W370" s="364">
        <v>0</v>
      </c>
    </row>
    <row r="371" spans="1:23" ht="15.75" customHeight="1">
      <c r="A371" s="769"/>
      <c r="B371" s="785"/>
      <c r="C371" s="782"/>
      <c r="D371" s="479"/>
      <c r="E371" s="548"/>
      <c r="F371" s="548"/>
      <c r="G371" s="548"/>
      <c r="H371" s="548"/>
      <c r="I371" s="688"/>
      <c r="J371" s="479"/>
      <c r="K371" s="688"/>
      <c r="L371" s="480"/>
      <c r="M371" s="760"/>
      <c r="N371" s="760"/>
      <c r="O371" s="760"/>
      <c r="P371" s="760"/>
      <c r="Q371" s="766"/>
      <c r="R371" s="480"/>
      <c r="S371" s="766"/>
      <c r="T371" s="527"/>
      <c r="U371" s="146" t="s">
        <v>42</v>
      </c>
      <c r="V371" s="112">
        <f>SUM('[8]Resultado 4'!J71)</f>
        <v>0</v>
      </c>
      <c r="W371" s="364">
        <v>0</v>
      </c>
    </row>
    <row r="372" spans="1:23" ht="15.75" customHeight="1">
      <c r="A372" s="769"/>
      <c r="B372" s="785"/>
      <c r="C372" s="782"/>
      <c r="D372" s="479"/>
      <c r="E372" s="548"/>
      <c r="F372" s="548"/>
      <c r="G372" s="548"/>
      <c r="H372" s="548"/>
      <c r="I372" s="688"/>
      <c r="J372" s="479"/>
      <c r="K372" s="688"/>
      <c r="L372" s="480"/>
      <c r="M372" s="760"/>
      <c r="N372" s="760"/>
      <c r="O372" s="760"/>
      <c r="P372" s="760"/>
      <c r="Q372" s="766"/>
      <c r="R372" s="480"/>
      <c r="S372" s="766"/>
      <c r="T372" s="527"/>
      <c r="U372" s="146" t="s">
        <v>43</v>
      </c>
      <c r="V372" s="112">
        <f>SUM('[8]Resultado 4'!J72)</f>
        <v>0</v>
      </c>
      <c r="W372" s="364">
        <v>0</v>
      </c>
    </row>
    <row r="373" spans="1:23" ht="15.75" customHeight="1">
      <c r="A373" s="769"/>
      <c r="B373" s="785"/>
      <c r="C373" s="782"/>
      <c r="D373" s="479"/>
      <c r="E373" s="548"/>
      <c r="F373" s="548"/>
      <c r="G373" s="548"/>
      <c r="H373" s="548"/>
      <c r="I373" s="688"/>
      <c r="J373" s="479"/>
      <c r="K373" s="688"/>
      <c r="L373" s="480"/>
      <c r="M373" s="760"/>
      <c r="N373" s="760"/>
      <c r="O373" s="760"/>
      <c r="P373" s="760"/>
      <c r="Q373" s="766"/>
      <c r="R373" s="480"/>
      <c r="S373" s="766"/>
      <c r="T373" s="527"/>
      <c r="U373" s="146" t="s">
        <v>75</v>
      </c>
      <c r="V373" s="112">
        <f>SUM('[8]Resultado 4'!J73)</f>
        <v>0</v>
      </c>
      <c r="W373" s="364">
        <v>0</v>
      </c>
    </row>
    <row r="374" spans="1:23" ht="15.75" customHeight="1">
      <c r="A374" s="769"/>
      <c r="B374" s="785"/>
      <c r="C374" s="782"/>
      <c r="D374" s="479"/>
      <c r="E374" s="548"/>
      <c r="F374" s="548"/>
      <c r="G374" s="548"/>
      <c r="H374" s="548"/>
      <c r="I374" s="688"/>
      <c r="J374" s="479"/>
      <c r="K374" s="688"/>
      <c r="L374" s="480"/>
      <c r="M374" s="760"/>
      <c r="N374" s="760"/>
      <c r="O374" s="760"/>
      <c r="P374" s="760"/>
      <c r="Q374" s="766"/>
      <c r="R374" s="480"/>
      <c r="S374" s="766"/>
      <c r="T374" s="527"/>
      <c r="U374" s="146" t="s">
        <v>44</v>
      </c>
      <c r="V374" s="112">
        <f>SUM('[8]Resultado 4'!J74)</f>
        <v>0</v>
      </c>
      <c r="W374" s="364">
        <v>0</v>
      </c>
    </row>
    <row r="375" spans="1:23" ht="15.75" customHeight="1">
      <c r="A375" s="769"/>
      <c r="B375" s="785"/>
      <c r="C375" s="782"/>
      <c r="D375" s="479"/>
      <c r="E375" s="548"/>
      <c r="F375" s="548"/>
      <c r="G375" s="548"/>
      <c r="H375" s="548"/>
      <c r="I375" s="688"/>
      <c r="J375" s="479"/>
      <c r="K375" s="688"/>
      <c r="L375" s="480"/>
      <c r="M375" s="760"/>
      <c r="N375" s="760"/>
      <c r="O375" s="760"/>
      <c r="P375" s="760"/>
      <c r="Q375" s="766"/>
      <c r="R375" s="480"/>
      <c r="S375" s="766"/>
      <c r="T375" s="527"/>
      <c r="U375" s="146" t="s">
        <v>76</v>
      </c>
      <c r="V375" s="112">
        <f>SUM('[8]Resultado 4'!J75)</f>
        <v>0</v>
      </c>
      <c r="W375" s="364">
        <v>0</v>
      </c>
    </row>
    <row r="376" spans="1:23" ht="15.75" customHeight="1" thickBot="1">
      <c r="A376" s="769"/>
      <c r="B376" s="786"/>
      <c r="C376" s="783"/>
      <c r="D376" s="479"/>
      <c r="E376" s="774"/>
      <c r="F376" s="774"/>
      <c r="G376" s="774"/>
      <c r="H376" s="774"/>
      <c r="I376" s="689"/>
      <c r="J376" s="479"/>
      <c r="K376" s="689"/>
      <c r="L376" s="480"/>
      <c r="M376" s="761"/>
      <c r="N376" s="761"/>
      <c r="O376" s="761"/>
      <c r="P376" s="761"/>
      <c r="Q376" s="767"/>
      <c r="R376" s="480"/>
      <c r="S376" s="767"/>
      <c r="T376" s="528"/>
      <c r="U376" s="147" t="s">
        <v>77</v>
      </c>
      <c r="V376" s="188">
        <f>SUM('[8]Resultado 4'!J76)</f>
        <v>0</v>
      </c>
      <c r="W376" s="367">
        <v>0</v>
      </c>
    </row>
    <row r="377" spans="1:23" ht="45.75" customHeight="1">
      <c r="A377" s="769"/>
      <c r="B377" s="784" t="s">
        <v>670</v>
      </c>
      <c r="C377" s="781" t="s">
        <v>242</v>
      </c>
      <c r="D377" s="477" t="s">
        <v>671</v>
      </c>
      <c r="E377" s="547" t="s">
        <v>139</v>
      </c>
      <c r="F377" s="547" t="s">
        <v>139</v>
      </c>
      <c r="G377" s="547" t="s">
        <v>139</v>
      </c>
      <c r="H377" s="547" t="s">
        <v>139</v>
      </c>
      <c r="I377" s="775" t="s">
        <v>59</v>
      </c>
      <c r="J377" s="447" t="s">
        <v>649</v>
      </c>
      <c r="K377" s="572" t="s">
        <v>650</v>
      </c>
      <c r="L377" s="478" t="s">
        <v>671</v>
      </c>
      <c r="M377" s="759" t="s">
        <v>139</v>
      </c>
      <c r="N377" s="759" t="s">
        <v>139</v>
      </c>
      <c r="O377" s="759" t="s">
        <v>139</v>
      </c>
      <c r="P377" s="759" t="s">
        <v>139</v>
      </c>
      <c r="Q377" s="762" t="s">
        <v>59</v>
      </c>
      <c r="R377" s="486" t="s">
        <v>651</v>
      </c>
      <c r="S377" s="802" t="s">
        <v>672</v>
      </c>
      <c r="T377" s="526" t="s">
        <v>161</v>
      </c>
      <c r="U377" s="145" t="s">
        <v>40</v>
      </c>
      <c r="V377" s="111">
        <f>SUM('[8]Resultado 4'!J80)</f>
        <v>4000</v>
      </c>
      <c r="W377" s="362">
        <f>(+SUM(V377:V384))*2</f>
        <v>24000</v>
      </c>
    </row>
    <row r="378" spans="1:23" ht="45">
      <c r="A378" s="769"/>
      <c r="B378" s="785"/>
      <c r="C378" s="782"/>
      <c r="D378" s="479" t="s">
        <v>673</v>
      </c>
      <c r="E378" s="548"/>
      <c r="F378" s="548"/>
      <c r="G378" s="548"/>
      <c r="H378" s="548"/>
      <c r="I378" s="776"/>
      <c r="J378" s="447" t="s">
        <v>649</v>
      </c>
      <c r="K378" s="573"/>
      <c r="L378" s="480" t="s">
        <v>673</v>
      </c>
      <c r="M378" s="760"/>
      <c r="N378" s="760"/>
      <c r="O378" s="760"/>
      <c r="P378" s="760"/>
      <c r="Q378" s="763"/>
      <c r="R378" s="487" t="s">
        <v>651</v>
      </c>
      <c r="S378" s="803"/>
      <c r="T378" s="527"/>
      <c r="U378" s="146" t="s">
        <v>41</v>
      </c>
      <c r="V378" s="112">
        <f>SUM('[8]Resultado 4'!J81)</f>
        <v>3500</v>
      </c>
      <c r="W378" s="364">
        <v>0</v>
      </c>
    </row>
    <row r="379" spans="1:23" ht="45">
      <c r="A379" s="769"/>
      <c r="B379" s="785"/>
      <c r="C379" s="782"/>
      <c r="D379" s="479" t="s">
        <v>674</v>
      </c>
      <c r="E379" s="548"/>
      <c r="F379" s="548"/>
      <c r="G379" s="548"/>
      <c r="H379" s="548"/>
      <c r="I379" s="776"/>
      <c r="J379" s="447" t="s">
        <v>649</v>
      </c>
      <c r="K379" s="573"/>
      <c r="L379" s="480" t="s">
        <v>674</v>
      </c>
      <c r="M379" s="760"/>
      <c r="N379" s="760"/>
      <c r="O379" s="760"/>
      <c r="P379" s="760"/>
      <c r="Q379" s="763"/>
      <c r="R379" s="487" t="s">
        <v>651</v>
      </c>
      <c r="S379" s="803"/>
      <c r="T379" s="527"/>
      <c r="U379" s="146" t="s">
        <v>42</v>
      </c>
      <c r="V379" s="112">
        <f>SUM('[8]Resultado 4'!J82)</f>
        <v>0</v>
      </c>
      <c r="W379" s="364">
        <v>0</v>
      </c>
    </row>
    <row r="380" spans="1:23" ht="45">
      <c r="A380" s="769"/>
      <c r="B380" s="785"/>
      <c r="C380" s="782"/>
      <c r="D380" s="479" t="s">
        <v>675</v>
      </c>
      <c r="E380" s="548"/>
      <c r="F380" s="548"/>
      <c r="G380" s="548"/>
      <c r="H380" s="548"/>
      <c r="I380" s="776"/>
      <c r="J380" s="447" t="s">
        <v>649</v>
      </c>
      <c r="K380" s="573"/>
      <c r="L380" s="480" t="s">
        <v>675</v>
      </c>
      <c r="M380" s="760"/>
      <c r="N380" s="760"/>
      <c r="O380" s="760"/>
      <c r="P380" s="760"/>
      <c r="Q380" s="763"/>
      <c r="R380" s="487" t="s">
        <v>651</v>
      </c>
      <c r="S380" s="803"/>
      <c r="T380" s="527"/>
      <c r="U380" s="146" t="s">
        <v>43</v>
      </c>
      <c r="V380" s="112">
        <f>SUM('[8]Resultado 4'!J83)</f>
        <v>1000</v>
      </c>
      <c r="W380" s="364">
        <v>0</v>
      </c>
    </row>
    <row r="381" spans="1:23" ht="30">
      <c r="A381" s="769"/>
      <c r="B381" s="785"/>
      <c r="C381" s="782"/>
      <c r="D381" s="479" t="s">
        <v>676</v>
      </c>
      <c r="E381" s="548"/>
      <c r="F381" s="548"/>
      <c r="G381" s="548"/>
      <c r="H381" s="548"/>
      <c r="I381" s="776"/>
      <c r="J381" s="447" t="s">
        <v>649</v>
      </c>
      <c r="K381" s="573"/>
      <c r="L381" s="480" t="s">
        <v>676</v>
      </c>
      <c r="M381" s="760"/>
      <c r="N381" s="760"/>
      <c r="O381" s="760"/>
      <c r="P381" s="760"/>
      <c r="Q381" s="763"/>
      <c r="R381" s="487" t="s">
        <v>659</v>
      </c>
      <c r="S381" s="803"/>
      <c r="T381" s="527"/>
      <c r="U381" s="146" t="s">
        <v>75</v>
      </c>
      <c r="V381" s="112">
        <f>SUM('[8]Resultado 4'!J84)</f>
        <v>0</v>
      </c>
      <c r="W381" s="364">
        <v>0</v>
      </c>
    </row>
    <row r="382" spans="1:23" ht="30">
      <c r="A382" s="769"/>
      <c r="B382" s="785"/>
      <c r="C382" s="782"/>
      <c r="D382" s="479" t="s">
        <v>664</v>
      </c>
      <c r="E382" s="548"/>
      <c r="F382" s="548"/>
      <c r="G382" s="548"/>
      <c r="H382" s="548"/>
      <c r="I382" s="776"/>
      <c r="J382" s="447" t="s">
        <v>649</v>
      </c>
      <c r="K382" s="573"/>
      <c r="L382" s="480" t="s">
        <v>664</v>
      </c>
      <c r="M382" s="760"/>
      <c r="N382" s="760"/>
      <c r="O382" s="760"/>
      <c r="P382" s="760"/>
      <c r="Q382" s="763"/>
      <c r="R382" s="487" t="s">
        <v>659</v>
      </c>
      <c r="S382" s="803"/>
      <c r="T382" s="527"/>
      <c r="U382" s="146" t="s">
        <v>44</v>
      </c>
      <c r="V382" s="112">
        <f>SUM('[8]Resultado 4'!J85)</f>
        <v>3500</v>
      </c>
      <c r="W382" s="364">
        <v>0</v>
      </c>
    </row>
    <row r="383" spans="1:23" ht="30">
      <c r="A383" s="769"/>
      <c r="B383" s="785"/>
      <c r="C383" s="782"/>
      <c r="D383" s="479" t="s">
        <v>665</v>
      </c>
      <c r="E383" s="548"/>
      <c r="F383" s="548"/>
      <c r="G383" s="548"/>
      <c r="H383" s="548"/>
      <c r="I383" s="776"/>
      <c r="J383" s="447" t="s">
        <v>649</v>
      </c>
      <c r="K383" s="573"/>
      <c r="L383" s="480" t="s">
        <v>665</v>
      </c>
      <c r="M383" s="760"/>
      <c r="N383" s="760"/>
      <c r="O383" s="760"/>
      <c r="P383" s="760"/>
      <c r="Q383" s="763"/>
      <c r="R383" s="487" t="s">
        <v>659</v>
      </c>
      <c r="S383" s="803"/>
      <c r="T383" s="527"/>
      <c r="U383" s="146" t="s">
        <v>76</v>
      </c>
      <c r="V383" s="112">
        <f>SUM('[8]Resultado 4'!J86)</f>
        <v>0</v>
      </c>
      <c r="W383" s="364">
        <v>0</v>
      </c>
    </row>
    <row r="384" spans="1:23" ht="15.75" customHeight="1" thickBot="1">
      <c r="A384" s="769"/>
      <c r="B384" s="785"/>
      <c r="C384" s="783"/>
      <c r="D384" s="479"/>
      <c r="E384" s="774"/>
      <c r="F384" s="774"/>
      <c r="G384" s="774"/>
      <c r="H384" s="774"/>
      <c r="I384" s="777"/>
      <c r="J384" s="468"/>
      <c r="K384" s="574"/>
      <c r="L384" s="480"/>
      <c r="M384" s="761"/>
      <c r="N384" s="761"/>
      <c r="O384" s="761"/>
      <c r="P384" s="761"/>
      <c r="Q384" s="764"/>
      <c r="R384" s="489"/>
      <c r="S384" s="804"/>
      <c r="T384" s="528"/>
      <c r="U384" s="147" t="s">
        <v>77</v>
      </c>
      <c r="V384" s="188">
        <f>SUM('[8]Resultado 4'!J87)</f>
        <v>0</v>
      </c>
      <c r="W384" s="367">
        <v>0</v>
      </c>
    </row>
    <row r="385" spans="1:23" ht="30.75" customHeight="1">
      <c r="A385" s="769"/>
      <c r="B385" s="785"/>
      <c r="C385" s="781" t="s">
        <v>243</v>
      </c>
      <c r="D385" s="477" t="s">
        <v>677</v>
      </c>
      <c r="E385" s="547"/>
      <c r="F385" s="547" t="s">
        <v>139</v>
      </c>
      <c r="G385" s="547" t="s">
        <v>139</v>
      </c>
      <c r="H385" s="547" t="s">
        <v>139</v>
      </c>
      <c r="I385" s="653" t="s">
        <v>59</v>
      </c>
      <c r="J385" s="492" t="s">
        <v>473</v>
      </c>
      <c r="K385" s="653" t="s">
        <v>650</v>
      </c>
      <c r="L385" s="478" t="s">
        <v>677</v>
      </c>
      <c r="M385" s="759"/>
      <c r="N385" s="759" t="s">
        <v>139</v>
      </c>
      <c r="O385" s="759" t="s">
        <v>139</v>
      </c>
      <c r="P385" s="759" t="s">
        <v>139</v>
      </c>
      <c r="Q385" s="765" t="s">
        <v>59</v>
      </c>
      <c r="R385" s="493" t="s">
        <v>678</v>
      </c>
      <c r="S385" s="765" t="s">
        <v>652</v>
      </c>
      <c r="T385" s="526" t="s">
        <v>161</v>
      </c>
      <c r="U385" s="145" t="s">
        <v>40</v>
      </c>
      <c r="V385" s="111">
        <f>SUM('[8]Resultado 4'!J89)</f>
        <v>4000</v>
      </c>
      <c r="W385" s="362">
        <f>(+SUM(V385:V392))*2</f>
        <v>61000</v>
      </c>
    </row>
    <row r="386" spans="1:23" ht="45">
      <c r="A386" s="769"/>
      <c r="B386" s="785"/>
      <c r="C386" s="782"/>
      <c r="D386" s="479" t="s">
        <v>679</v>
      </c>
      <c r="E386" s="548"/>
      <c r="F386" s="548"/>
      <c r="G386" s="548"/>
      <c r="H386" s="548"/>
      <c r="I386" s="654"/>
      <c r="J386" s="357" t="s">
        <v>649</v>
      </c>
      <c r="K386" s="654"/>
      <c r="L386" s="480" t="s">
        <v>679</v>
      </c>
      <c r="M386" s="760"/>
      <c r="N386" s="760"/>
      <c r="O386" s="760"/>
      <c r="P386" s="760"/>
      <c r="Q386" s="766"/>
      <c r="R386" s="360" t="s">
        <v>652</v>
      </c>
      <c r="S386" s="766"/>
      <c r="T386" s="527"/>
      <c r="U386" s="146" t="s">
        <v>41</v>
      </c>
      <c r="V386" s="112">
        <f>SUM('[8]Resultado 4'!J90)</f>
        <v>2500</v>
      </c>
      <c r="W386" s="364">
        <v>0</v>
      </c>
    </row>
    <row r="387" spans="1:23" ht="30">
      <c r="A387" s="769"/>
      <c r="B387" s="785"/>
      <c r="C387" s="782"/>
      <c r="D387" s="479" t="s">
        <v>680</v>
      </c>
      <c r="E387" s="548"/>
      <c r="F387" s="548"/>
      <c r="G387" s="548"/>
      <c r="H387" s="548"/>
      <c r="I387" s="654"/>
      <c r="J387" s="357" t="s">
        <v>649</v>
      </c>
      <c r="K387" s="654"/>
      <c r="L387" s="480" t="s">
        <v>680</v>
      </c>
      <c r="M387" s="760"/>
      <c r="N387" s="760"/>
      <c r="O387" s="760"/>
      <c r="P387" s="760"/>
      <c r="Q387" s="766"/>
      <c r="R387" s="360" t="s">
        <v>659</v>
      </c>
      <c r="S387" s="766"/>
      <c r="T387" s="527"/>
      <c r="U387" s="146" t="s">
        <v>42</v>
      </c>
      <c r="V387" s="112">
        <f>SUM('[8]Resultado 4'!J91)</f>
        <v>7500</v>
      </c>
      <c r="W387" s="364">
        <v>0</v>
      </c>
    </row>
    <row r="388" spans="1:23" ht="30">
      <c r="A388" s="769"/>
      <c r="B388" s="785"/>
      <c r="C388" s="782"/>
      <c r="D388" s="479" t="s">
        <v>681</v>
      </c>
      <c r="E388" s="548"/>
      <c r="F388" s="548"/>
      <c r="G388" s="548"/>
      <c r="H388" s="548"/>
      <c r="I388" s="654"/>
      <c r="J388" s="357" t="s">
        <v>649</v>
      </c>
      <c r="K388" s="654"/>
      <c r="L388" s="480" t="s">
        <v>681</v>
      </c>
      <c r="M388" s="760"/>
      <c r="N388" s="760"/>
      <c r="O388" s="760"/>
      <c r="P388" s="760"/>
      <c r="Q388" s="766"/>
      <c r="R388" s="360" t="s">
        <v>659</v>
      </c>
      <c r="S388" s="766"/>
      <c r="T388" s="527"/>
      <c r="U388" s="146" t="s">
        <v>43</v>
      </c>
      <c r="V388" s="112">
        <f>SUM('[8]Resultado 4'!J92)</f>
        <v>3500</v>
      </c>
      <c r="W388" s="364">
        <v>0</v>
      </c>
    </row>
    <row r="389" spans="1:23" ht="45">
      <c r="A389" s="769"/>
      <c r="B389" s="785"/>
      <c r="C389" s="782"/>
      <c r="D389" s="479" t="s">
        <v>682</v>
      </c>
      <c r="E389" s="548"/>
      <c r="F389" s="548"/>
      <c r="G389" s="548"/>
      <c r="H389" s="548"/>
      <c r="I389" s="654"/>
      <c r="J389" s="357" t="s">
        <v>649</v>
      </c>
      <c r="K389" s="654"/>
      <c r="L389" s="480" t="s">
        <v>682</v>
      </c>
      <c r="M389" s="760"/>
      <c r="N389" s="760"/>
      <c r="O389" s="760"/>
      <c r="P389" s="760"/>
      <c r="Q389" s="766"/>
      <c r="R389" s="360" t="s">
        <v>652</v>
      </c>
      <c r="S389" s="766"/>
      <c r="T389" s="527"/>
      <c r="U389" s="146" t="s">
        <v>75</v>
      </c>
      <c r="V389" s="112">
        <f>SUM('[8]Resultado 4'!J93)</f>
        <v>500</v>
      </c>
      <c r="W389" s="364">
        <v>0</v>
      </c>
    </row>
    <row r="390" spans="1:23" ht="45">
      <c r="A390" s="769"/>
      <c r="B390" s="785"/>
      <c r="C390" s="782"/>
      <c r="D390" s="479" t="s">
        <v>683</v>
      </c>
      <c r="E390" s="548"/>
      <c r="F390" s="548"/>
      <c r="G390" s="548"/>
      <c r="H390" s="548"/>
      <c r="I390" s="654"/>
      <c r="J390" s="357" t="s">
        <v>473</v>
      </c>
      <c r="K390" s="654"/>
      <c r="L390" s="480" t="s">
        <v>683</v>
      </c>
      <c r="M390" s="760"/>
      <c r="N390" s="760"/>
      <c r="O390" s="760"/>
      <c r="P390" s="760"/>
      <c r="Q390" s="766"/>
      <c r="R390" s="360" t="s">
        <v>652</v>
      </c>
      <c r="S390" s="766"/>
      <c r="T390" s="527"/>
      <c r="U390" s="146" t="s">
        <v>44</v>
      </c>
      <c r="V390" s="112">
        <f>SUM('[8]Resultado 4'!J94)</f>
        <v>5000</v>
      </c>
      <c r="W390" s="364">
        <v>0</v>
      </c>
    </row>
    <row r="391" spans="1:23" ht="15.75" customHeight="1">
      <c r="A391" s="769"/>
      <c r="B391" s="785"/>
      <c r="C391" s="782"/>
      <c r="D391" s="479"/>
      <c r="E391" s="548"/>
      <c r="F391" s="548"/>
      <c r="G391" s="548"/>
      <c r="H391" s="548"/>
      <c r="I391" s="654"/>
      <c r="J391" s="479"/>
      <c r="K391" s="654"/>
      <c r="L391" s="480"/>
      <c r="M391" s="760"/>
      <c r="N391" s="760"/>
      <c r="O391" s="760"/>
      <c r="P391" s="760"/>
      <c r="Q391" s="766"/>
      <c r="R391" s="480"/>
      <c r="S391" s="766"/>
      <c r="T391" s="527"/>
      <c r="U391" s="146" t="s">
        <v>76</v>
      </c>
      <c r="V391" s="112">
        <f>SUM('[8]Resultado 4'!J95)</f>
        <v>7500</v>
      </c>
      <c r="W391" s="364">
        <v>0</v>
      </c>
    </row>
    <row r="392" spans="1:23" ht="15.75" customHeight="1" thickBot="1">
      <c r="A392" s="769"/>
      <c r="B392" s="786"/>
      <c r="C392" s="783"/>
      <c r="D392" s="479"/>
      <c r="E392" s="774"/>
      <c r="F392" s="774"/>
      <c r="G392" s="774"/>
      <c r="H392" s="774"/>
      <c r="I392" s="655"/>
      <c r="J392" s="479"/>
      <c r="K392" s="655"/>
      <c r="L392" s="480"/>
      <c r="M392" s="761"/>
      <c r="N392" s="761"/>
      <c r="O392" s="761"/>
      <c r="P392" s="761"/>
      <c r="Q392" s="767"/>
      <c r="R392" s="480"/>
      <c r="S392" s="767"/>
      <c r="T392" s="528"/>
      <c r="U392" s="147" t="s">
        <v>77</v>
      </c>
      <c r="V392" s="188">
        <f>SUM('[8]Resultado 4'!J96)</f>
        <v>0</v>
      </c>
      <c r="W392" s="367">
        <v>0</v>
      </c>
    </row>
    <row r="393" spans="1:23" ht="45.75" customHeight="1" thickBot="1">
      <c r="A393" s="769"/>
      <c r="B393" s="784" t="s">
        <v>684</v>
      </c>
      <c r="C393" s="781" t="s">
        <v>244</v>
      </c>
      <c r="D393" s="477" t="s">
        <v>685</v>
      </c>
      <c r="E393" s="547" t="s">
        <v>139</v>
      </c>
      <c r="F393" s="547" t="s">
        <v>139</v>
      </c>
      <c r="G393" s="547" t="s">
        <v>139</v>
      </c>
      <c r="H393" s="547" t="s">
        <v>139</v>
      </c>
      <c r="I393" s="653" t="s">
        <v>58</v>
      </c>
      <c r="J393" s="477" t="s">
        <v>686</v>
      </c>
      <c r="K393" s="653" t="s">
        <v>687</v>
      </c>
      <c r="L393" s="478" t="s">
        <v>685</v>
      </c>
      <c r="M393" s="759" t="s">
        <v>139</v>
      </c>
      <c r="N393" s="759" t="s">
        <v>139</v>
      </c>
      <c r="O393" s="759" t="s">
        <v>139</v>
      </c>
      <c r="P393" s="759" t="s">
        <v>139</v>
      </c>
      <c r="Q393" s="765" t="s">
        <v>58</v>
      </c>
      <c r="R393" s="478" t="s">
        <v>58</v>
      </c>
      <c r="S393" s="765" t="s">
        <v>688</v>
      </c>
      <c r="T393" s="526" t="s">
        <v>161</v>
      </c>
      <c r="U393" s="145" t="s">
        <v>40</v>
      </c>
      <c r="V393" s="111">
        <f>SUM('[8]Resultado 4'!J100)</f>
        <v>15000</v>
      </c>
      <c r="W393" s="362">
        <f>(+SUM(V393:V400))*2</f>
        <v>129000</v>
      </c>
    </row>
    <row r="394" spans="1:23" ht="45.75" thickBot="1">
      <c r="A394" s="769"/>
      <c r="B394" s="785"/>
      <c r="C394" s="782"/>
      <c r="D394" s="479" t="s">
        <v>689</v>
      </c>
      <c r="E394" s="548"/>
      <c r="F394" s="548"/>
      <c r="G394" s="548"/>
      <c r="H394" s="548"/>
      <c r="I394" s="654"/>
      <c r="J394" s="477" t="s">
        <v>686</v>
      </c>
      <c r="K394" s="654"/>
      <c r="L394" s="480" t="s">
        <v>689</v>
      </c>
      <c r="M394" s="760"/>
      <c r="N394" s="760"/>
      <c r="O394" s="760"/>
      <c r="P394" s="760"/>
      <c r="Q394" s="766"/>
      <c r="R394" s="480" t="s">
        <v>58</v>
      </c>
      <c r="S394" s="766"/>
      <c r="T394" s="527"/>
      <c r="U394" s="146" t="s">
        <v>41</v>
      </c>
      <c r="V394" s="112">
        <f>SUM('[8]Resultado 4'!J101)</f>
        <v>45000</v>
      </c>
      <c r="W394" s="364">
        <v>0</v>
      </c>
    </row>
    <row r="395" spans="1:23" ht="45.75" thickBot="1">
      <c r="A395" s="769"/>
      <c r="B395" s="785"/>
      <c r="C395" s="782"/>
      <c r="D395" s="479" t="s">
        <v>690</v>
      </c>
      <c r="E395" s="548"/>
      <c r="F395" s="548"/>
      <c r="G395" s="548"/>
      <c r="H395" s="548"/>
      <c r="I395" s="654"/>
      <c r="J395" s="477" t="s">
        <v>686</v>
      </c>
      <c r="K395" s="654"/>
      <c r="L395" s="480" t="s">
        <v>690</v>
      </c>
      <c r="M395" s="760"/>
      <c r="N395" s="760"/>
      <c r="O395" s="760"/>
      <c r="P395" s="760"/>
      <c r="Q395" s="766"/>
      <c r="R395" s="480"/>
      <c r="S395" s="766"/>
      <c r="T395" s="527"/>
      <c r="U395" s="146" t="s">
        <v>42</v>
      </c>
      <c r="V395" s="112">
        <f>SUM('[8]Resultado 4'!J102)</f>
        <v>0</v>
      </c>
      <c r="W395" s="364">
        <v>0</v>
      </c>
    </row>
    <row r="396" spans="1:23" ht="45">
      <c r="A396" s="769"/>
      <c r="B396" s="785"/>
      <c r="C396" s="782"/>
      <c r="D396" s="479" t="s">
        <v>691</v>
      </c>
      <c r="E396" s="548"/>
      <c r="F396" s="548"/>
      <c r="G396" s="548"/>
      <c r="H396" s="548"/>
      <c r="I396" s="654"/>
      <c r="J396" s="477" t="s">
        <v>686</v>
      </c>
      <c r="K396" s="654"/>
      <c r="L396" s="480" t="s">
        <v>691</v>
      </c>
      <c r="M396" s="760"/>
      <c r="N396" s="760"/>
      <c r="O396" s="760"/>
      <c r="P396" s="760"/>
      <c r="Q396" s="766"/>
      <c r="R396" s="480"/>
      <c r="S396" s="766"/>
      <c r="T396" s="527"/>
      <c r="U396" s="146" t="s">
        <v>43</v>
      </c>
      <c r="V396" s="112">
        <f>SUM('[8]Resultado 4'!J103)</f>
        <v>500</v>
      </c>
      <c r="W396" s="364">
        <v>0</v>
      </c>
    </row>
    <row r="397" spans="1:23" ht="15.75" customHeight="1">
      <c r="A397" s="769"/>
      <c r="B397" s="785"/>
      <c r="C397" s="782"/>
      <c r="D397" s="479" t="s">
        <v>692</v>
      </c>
      <c r="E397" s="548"/>
      <c r="F397" s="548"/>
      <c r="G397" s="548"/>
      <c r="H397" s="548"/>
      <c r="I397" s="654"/>
      <c r="J397" s="479"/>
      <c r="K397" s="654"/>
      <c r="L397" s="480" t="s">
        <v>692</v>
      </c>
      <c r="M397" s="760"/>
      <c r="N397" s="760"/>
      <c r="O397" s="760"/>
      <c r="P397" s="760"/>
      <c r="Q397" s="766"/>
      <c r="R397" s="480"/>
      <c r="S397" s="766"/>
      <c r="T397" s="527"/>
      <c r="U397" s="146" t="s">
        <v>75</v>
      </c>
      <c r="V397" s="112">
        <f>SUM('[8]Resultado 4'!J104)</f>
        <v>500</v>
      </c>
      <c r="W397" s="364">
        <v>0</v>
      </c>
    </row>
    <row r="398" spans="1:23" ht="15.75" customHeight="1">
      <c r="A398" s="769"/>
      <c r="B398" s="785"/>
      <c r="C398" s="782"/>
      <c r="D398" s="479" t="s">
        <v>693</v>
      </c>
      <c r="E398" s="548"/>
      <c r="F398" s="548"/>
      <c r="G398" s="548"/>
      <c r="H398" s="548"/>
      <c r="I398" s="654"/>
      <c r="J398" s="479"/>
      <c r="K398" s="654"/>
      <c r="L398" s="480" t="s">
        <v>693</v>
      </c>
      <c r="M398" s="760"/>
      <c r="N398" s="760"/>
      <c r="O398" s="760"/>
      <c r="P398" s="760"/>
      <c r="Q398" s="766"/>
      <c r="R398" s="480"/>
      <c r="S398" s="766"/>
      <c r="T398" s="527"/>
      <c r="U398" s="146" t="s">
        <v>44</v>
      </c>
      <c r="V398" s="112">
        <f>SUM('[8]Resultado 4'!J105)</f>
        <v>2500</v>
      </c>
      <c r="W398" s="364">
        <v>0</v>
      </c>
    </row>
    <row r="399" spans="1:23" ht="15.75" customHeight="1">
      <c r="A399" s="769"/>
      <c r="B399" s="785"/>
      <c r="C399" s="782"/>
      <c r="D399" s="479"/>
      <c r="E399" s="548"/>
      <c r="F399" s="548"/>
      <c r="G399" s="548"/>
      <c r="H399" s="548"/>
      <c r="I399" s="654"/>
      <c r="J399" s="479"/>
      <c r="K399" s="654"/>
      <c r="L399" s="480"/>
      <c r="M399" s="760"/>
      <c r="N399" s="760"/>
      <c r="O399" s="760"/>
      <c r="P399" s="760"/>
      <c r="Q399" s="766"/>
      <c r="R399" s="480"/>
      <c r="S399" s="766"/>
      <c r="T399" s="527"/>
      <c r="U399" s="146" t="s">
        <v>76</v>
      </c>
      <c r="V399" s="112">
        <f>SUM('[8]Resultado 4'!J106)</f>
        <v>0</v>
      </c>
      <c r="W399" s="364">
        <v>0</v>
      </c>
    </row>
    <row r="400" spans="1:23" ht="15.75" customHeight="1" thickBot="1">
      <c r="A400" s="770"/>
      <c r="B400" s="786"/>
      <c r="C400" s="783"/>
      <c r="D400" s="479"/>
      <c r="E400" s="774"/>
      <c r="F400" s="774"/>
      <c r="G400" s="774"/>
      <c r="H400" s="774"/>
      <c r="I400" s="655"/>
      <c r="J400" s="479"/>
      <c r="K400" s="655"/>
      <c r="L400" s="480"/>
      <c r="M400" s="761"/>
      <c r="N400" s="761"/>
      <c r="O400" s="761"/>
      <c r="P400" s="761"/>
      <c r="Q400" s="767"/>
      <c r="R400" s="480"/>
      <c r="S400" s="767"/>
      <c r="T400" s="528"/>
      <c r="U400" s="147" t="s">
        <v>77</v>
      </c>
      <c r="V400" s="188">
        <f>SUM('[8]Resultado 4'!J107)</f>
        <v>1000</v>
      </c>
      <c r="W400" s="367">
        <v>0</v>
      </c>
    </row>
    <row r="401" spans="1:23" s="108" customFormat="1" ht="25.5" customHeight="1" thickBot="1">
      <c r="A401" s="589" t="s">
        <v>159</v>
      </c>
      <c r="B401" s="590"/>
      <c r="C401" s="590"/>
      <c r="D401" s="590"/>
      <c r="E401" s="590"/>
      <c r="F401" s="590"/>
      <c r="G401" s="590"/>
      <c r="H401" s="590"/>
      <c r="I401" s="590"/>
      <c r="J401" s="590"/>
      <c r="K401" s="590"/>
      <c r="L401" s="590"/>
      <c r="M401" s="590"/>
      <c r="N401" s="590"/>
      <c r="O401" s="590"/>
      <c r="P401" s="590"/>
      <c r="Q401" s="590"/>
      <c r="R401" s="590"/>
      <c r="S401" s="590"/>
      <c r="T401" s="590"/>
      <c r="U401" s="590"/>
      <c r="V401" s="590"/>
      <c r="W401" s="107">
        <f>+SUM(W313:W400)</f>
        <v>307000</v>
      </c>
    </row>
    <row r="402" spans="1:23" ht="15.75" thickBot="1">
      <c r="A402" s="77"/>
      <c r="B402" s="443"/>
      <c r="C402" s="185"/>
      <c r="D402" s="185"/>
      <c r="E402" s="77"/>
      <c r="F402" s="77"/>
      <c r="G402" s="77"/>
      <c r="H402" s="77"/>
      <c r="I402" s="77"/>
      <c r="J402" s="185"/>
      <c r="K402" s="77"/>
      <c r="L402" s="185"/>
      <c r="M402" s="77"/>
      <c r="N402" s="77"/>
      <c r="O402" s="77"/>
      <c r="P402" s="77"/>
      <c r="Q402" s="77"/>
      <c r="R402" s="185"/>
      <c r="S402" s="77"/>
      <c r="T402" s="77"/>
      <c r="U402" s="102"/>
      <c r="V402" s="77"/>
      <c r="W402" s="77"/>
    </row>
    <row r="403" spans="1:51" s="106" customFormat="1" ht="17.25" customHeight="1">
      <c r="A403" s="606" t="s">
        <v>143</v>
      </c>
      <c r="B403" s="669" t="s">
        <v>144</v>
      </c>
      <c r="C403" s="796" t="s">
        <v>145</v>
      </c>
      <c r="D403" s="796" t="s">
        <v>379</v>
      </c>
      <c r="E403" s="558" t="s">
        <v>146</v>
      </c>
      <c r="F403" s="559"/>
      <c r="G403" s="559"/>
      <c r="H403" s="560"/>
      <c r="I403" s="606" t="s">
        <v>86</v>
      </c>
      <c r="J403" s="796" t="s">
        <v>380</v>
      </c>
      <c r="K403" s="799" t="s">
        <v>694</v>
      </c>
      <c r="L403" s="796" t="s">
        <v>379</v>
      </c>
      <c r="M403" s="558" t="s">
        <v>146</v>
      </c>
      <c r="N403" s="559"/>
      <c r="O403" s="559"/>
      <c r="P403" s="560"/>
      <c r="Q403" s="606" t="s">
        <v>86</v>
      </c>
      <c r="R403" s="796" t="s">
        <v>380</v>
      </c>
      <c r="S403" s="612" t="s">
        <v>523</v>
      </c>
      <c r="T403" s="558" t="s">
        <v>148</v>
      </c>
      <c r="U403" s="559"/>
      <c r="V403" s="559"/>
      <c r="W403" s="560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</row>
    <row r="404" spans="1:51" s="106" customFormat="1" ht="15.75" customHeight="1" thickBot="1">
      <c r="A404" s="607"/>
      <c r="B404" s="801"/>
      <c r="C404" s="797"/>
      <c r="D404" s="797"/>
      <c r="E404" s="561"/>
      <c r="F404" s="562"/>
      <c r="G404" s="562"/>
      <c r="H404" s="563"/>
      <c r="I404" s="607"/>
      <c r="J404" s="797"/>
      <c r="K404" s="613"/>
      <c r="L404" s="797"/>
      <c r="M404" s="561"/>
      <c r="N404" s="562"/>
      <c r="O404" s="562"/>
      <c r="P404" s="563"/>
      <c r="Q404" s="607"/>
      <c r="R404" s="797"/>
      <c r="S404" s="613"/>
      <c r="T404" s="561"/>
      <c r="U404" s="562"/>
      <c r="V404" s="562"/>
      <c r="W404" s="563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</row>
    <row r="405" spans="1:51" s="106" customFormat="1" ht="45" customHeight="1" thickBot="1">
      <c r="A405" s="608"/>
      <c r="B405" s="670"/>
      <c r="C405" s="800"/>
      <c r="D405" s="800"/>
      <c r="E405" s="97" t="s">
        <v>149</v>
      </c>
      <c r="F405" s="97" t="s">
        <v>150</v>
      </c>
      <c r="G405" s="97" t="s">
        <v>151</v>
      </c>
      <c r="H405" s="97" t="s">
        <v>152</v>
      </c>
      <c r="I405" s="608"/>
      <c r="J405" s="798"/>
      <c r="K405" s="614"/>
      <c r="L405" s="800"/>
      <c r="M405" s="97" t="s">
        <v>149</v>
      </c>
      <c r="N405" s="97" t="s">
        <v>150</v>
      </c>
      <c r="O405" s="97" t="s">
        <v>151</v>
      </c>
      <c r="P405" s="97" t="s">
        <v>152</v>
      </c>
      <c r="Q405" s="608"/>
      <c r="R405" s="798"/>
      <c r="S405" s="614"/>
      <c r="T405" s="98" t="s">
        <v>153</v>
      </c>
      <c r="U405" s="564" t="s">
        <v>154</v>
      </c>
      <c r="V405" s="565"/>
      <c r="W405" s="98" t="s">
        <v>155</v>
      </c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</row>
    <row r="406" spans="1:23" ht="45.75" customHeight="1">
      <c r="A406" s="768" t="str">
        <f>'[8]Resultado 5'!A1:M1</f>
        <v>Resultado 5: Potenciada la herencia cultural y natural de los pueblos indígenas y afrodescendientes de la Costa Caribe a través de un turismo cultural responsable y sostenible que contribuya al desarrollo social y a la preservación del patrimonio tangible e intangible.</v>
      </c>
      <c r="B406" s="784" t="s">
        <v>695</v>
      </c>
      <c r="C406" s="768" t="s">
        <v>245</v>
      </c>
      <c r="D406" s="444" t="s">
        <v>696</v>
      </c>
      <c r="E406" s="771"/>
      <c r="F406" s="547" t="s">
        <v>139</v>
      </c>
      <c r="G406" s="547" t="s">
        <v>139</v>
      </c>
      <c r="H406" s="547" t="s">
        <v>139</v>
      </c>
      <c r="I406" s="653" t="s">
        <v>60</v>
      </c>
      <c r="J406" s="309" t="s">
        <v>697</v>
      </c>
      <c r="K406" s="526" t="s">
        <v>698</v>
      </c>
      <c r="L406" s="494" t="s">
        <v>696</v>
      </c>
      <c r="M406" s="756"/>
      <c r="N406" s="759" t="s">
        <v>139</v>
      </c>
      <c r="O406" s="759" t="s">
        <v>139</v>
      </c>
      <c r="P406" s="759" t="s">
        <v>139</v>
      </c>
      <c r="Q406" s="765" t="s">
        <v>60</v>
      </c>
      <c r="R406" s="495" t="s">
        <v>697</v>
      </c>
      <c r="S406" s="759" t="s">
        <v>699</v>
      </c>
      <c r="T406" s="526" t="s">
        <v>161</v>
      </c>
      <c r="U406" s="145" t="s">
        <v>40</v>
      </c>
      <c r="V406" s="111">
        <f>SUM('[8]Resultado 5'!J4)</f>
        <v>6000</v>
      </c>
      <c r="W406" s="362">
        <f>(+SUM(V406:V413))*2</f>
        <v>65000</v>
      </c>
    </row>
    <row r="407" spans="1:23" ht="30">
      <c r="A407" s="769"/>
      <c r="B407" s="785"/>
      <c r="C407" s="769"/>
      <c r="D407" s="447" t="s">
        <v>700</v>
      </c>
      <c r="E407" s="772"/>
      <c r="F407" s="548"/>
      <c r="G407" s="548"/>
      <c r="H407" s="548"/>
      <c r="I407" s="654"/>
      <c r="J407" s="309" t="s">
        <v>697</v>
      </c>
      <c r="K407" s="527"/>
      <c r="L407" s="488" t="s">
        <v>700</v>
      </c>
      <c r="M407" s="757"/>
      <c r="N407" s="760"/>
      <c r="O407" s="760"/>
      <c r="P407" s="760"/>
      <c r="Q407" s="766"/>
      <c r="R407" s="495" t="s">
        <v>697</v>
      </c>
      <c r="S407" s="760"/>
      <c r="T407" s="527"/>
      <c r="U407" s="146" t="s">
        <v>41</v>
      </c>
      <c r="V407" s="112">
        <f>SUM('[8]Resultado 5'!J5)</f>
        <v>12500</v>
      </c>
      <c r="W407" s="364">
        <v>0</v>
      </c>
    </row>
    <row r="408" spans="1:23" ht="30">
      <c r="A408" s="769"/>
      <c r="B408" s="785"/>
      <c r="C408" s="769"/>
      <c r="D408" s="447" t="s">
        <v>701</v>
      </c>
      <c r="E408" s="772"/>
      <c r="F408" s="548"/>
      <c r="G408" s="548"/>
      <c r="H408" s="548"/>
      <c r="I408" s="654"/>
      <c r="J408" s="309" t="s">
        <v>697</v>
      </c>
      <c r="K408" s="527"/>
      <c r="L408" s="488" t="s">
        <v>701</v>
      </c>
      <c r="M408" s="757"/>
      <c r="N408" s="760"/>
      <c r="O408" s="760"/>
      <c r="P408" s="760"/>
      <c r="Q408" s="766"/>
      <c r="R408" s="495" t="s">
        <v>697</v>
      </c>
      <c r="S408" s="760"/>
      <c r="T408" s="527"/>
      <c r="U408" s="146" t="s">
        <v>42</v>
      </c>
      <c r="V408" s="112">
        <f>SUM('[8]Resultado 5'!J6)</f>
        <v>1000</v>
      </c>
      <c r="W408" s="364">
        <v>0</v>
      </c>
    </row>
    <row r="409" spans="1:23" ht="15.75" customHeight="1">
      <c r="A409" s="769"/>
      <c r="B409" s="785"/>
      <c r="C409" s="769"/>
      <c r="D409" s="447" t="s">
        <v>702</v>
      </c>
      <c r="E409" s="772"/>
      <c r="F409" s="548"/>
      <c r="G409" s="548"/>
      <c r="H409" s="548"/>
      <c r="I409" s="654"/>
      <c r="J409" s="309" t="s">
        <v>697</v>
      </c>
      <c r="K409" s="527"/>
      <c r="L409" s="488" t="s">
        <v>702</v>
      </c>
      <c r="M409" s="757"/>
      <c r="N409" s="760"/>
      <c r="O409" s="760"/>
      <c r="P409" s="760"/>
      <c r="Q409" s="766"/>
      <c r="R409" s="495" t="s">
        <v>697</v>
      </c>
      <c r="S409" s="760"/>
      <c r="T409" s="527"/>
      <c r="U409" s="146" t="s">
        <v>43</v>
      </c>
      <c r="V409" s="112">
        <f>SUM('[8]Resultado 5'!J7)</f>
        <v>2500</v>
      </c>
      <c r="W409" s="364">
        <v>0</v>
      </c>
    </row>
    <row r="410" spans="1:23" ht="15.75" customHeight="1">
      <c r="A410" s="769"/>
      <c r="B410" s="785"/>
      <c r="C410" s="769"/>
      <c r="D410" s="447" t="s">
        <v>703</v>
      </c>
      <c r="E410" s="772"/>
      <c r="F410" s="548"/>
      <c r="G410" s="548"/>
      <c r="H410" s="548"/>
      <c r="I410" s="654"/>
      <c r="J410" s="309" t="s">
        <v>697</v>
      </c>
      <c r="K410" s="527"/>
      <c r="L410" s="488" t="s">
        <v>703</v>
      </c>
      <c r="M410" s="757"/>
      <c r="N410" s="760"/>
      <c r="O410" s="760"/>
      <c r="P410" s="760"/>
      <c r="Q410" s="766"/>
      <c r="R410" s="495" t="s">
        <v>697</v>
      </c>
      <c r="S410" s="760"/>
      <c r="T410" s="527"/>
      <c r="U410" s="146" t="s">
        <v>75</v>
      </c>
      <c r="V410" s="112">
        <f>SUM('[8]Resultado 5'!J8)</f>
        <v>500</v>
      </c>
      <c r="W410" s="364">
        <v>0</v>
      </c>
    </row>
    <row r="411" spans="1:23" ht="30">
      <c r="A411" s="769"/>
      <c r="B411" s="785"/>
      <c r="C411" s="769"/>
      <c r="D411" s="447" t="s">
        <v>704</v>
      </c>
      <c r="E411" s="772"/>
      <c r="F411" s="548"/>
      <c r="G411" s="548"/>
      <c r="H411" s="548"/>
      <c r="I411" s="654"/>
      <c r="J411" s="309" t="s">
        <v>697</v>
      </c>
      <c r="K411" s="527"/>
      <c r="L411" s="488" t="s">
        <v>704</v>
      </c>
      <c r="M411" s="757"/>
      <c r="N411" s="760"/>
      <c r="O411" s="760"/>
      <c r="P411" s="760"/>
      <c r="Q411" s="766"/>
      <c r="R411" s="495" t="s">
        <v>697</v>
      </c>
      <c r="S411" s="760"/>
      <c r="T411" s="527"/>
      <c r="U411" s="146" t="s">
        <v>44</v>
      </c>
      <c r="V411" s="112">
        <f>SUM('[8]Resultado 5'!J9)</f>
        <v>10000</v>
      </c>
      <c r="W411" s="364">
        <v>0</v>
      </c>
    </row>
    <row r="412" spans="1:23" ht="15.75" customHeight="1">
      <c r="A412" s="769"/>
      <c r="B412" s="785"/>
      <c r="C412" s="769"/>
      <c r="D412" s="496"/>
      <c r="E412" s="772"/>
      <c r="F412" s="548"/>
      <c r="G412" s="548"/>
      <c r="H412" s="548"/>
      <c r="I412" s="654"/>
      <c r="K412" s="527"/>
      <c r="L412" s="464"/>
      <c r="M412" s="757"/>
      <c r="N412" s="760"/>
      <c r="O412" s="760"/>
      <c r="P412" s="760"/>
      <c r="Q412" s="766"/>
      <c r="R412" s="450"/>
      <c r="S412" s="760"/>
      <c r="T412" s="527"/>
      <c r="U412" s="146" t="s">
        <v>76</v>
      </c>
      <c r="V412" s="112">
        <f>SUM('[8]Resultado 5'!J10)</f>
        <v>0</v>
      </c>
      <c r="W412" s="364">
        <v>0</v>
      </c>
    </row>
    <row r="413" spans="1:23" ht="15.75" customHeight="1" thickBot="1">
      <c r="A413" s="769"/>
      <c r="B413" s="785"/>
      <c r="C413" s="770"/>
      <c r="D413" s="468"/>
      <c r="E413" s="773"/>
      <c r="F413" s="774"/>
      <c r="G413" s="774"/>
      <c r="H413" s="774"/>
      <c r="I413" s="655"/>
      <c r="J413" s="479"/>
      <c r="K413" s="528"/>
      <c r="L413" s="489"/>
      <c r="M413" s="758"/>
      <c r="N413" s="761"/>
      <c r="O413" s="761"/>
      <c r="P413" s="761"/>
      <c r="Q413" s="767"/>
      <c r="R413" s="480"/>
      <c r="S413" s="761"/>
      <c r="T413" s="528"/>
      <c r="U413" s="147" t="s">
        <v>77</v>
      </c>
      <c r="V413" s="188">
        <f>SUM('[8]Resultado 5'!J11)</f>
        <v>0</v>
      </c>
      <c r="W413" s="367">
        <v>0</v>
      </c>
    </row>
    <row r="414" spans="1:23" ht="60.75" customHeight="1">
      <c r="A414" s="769"/>
      <c r="B414" s="785"/>
      <c r="C414" s="768" t="s">
        <v>246</v>
      </c>
      <c r="D414" s="447" t="s">
        <v>705</v>
      </c>
      <c r="E414" s="771"/>
      <c r="F414" s="547" t="s">
        <v>139</v>
      </c>
      <c r="G414" s="547" t="s">
        <v>139</v>
      </c>
      <c r="H414" s="547" t="s">
        <v>139</v>
      </c>
      <c r="I414" s="653" t="s">
        <v>60</v>
      </c>
      <c r="J414" s="309" t="s">
        <v>706</v>
      </c>
      <c r="K414" s="526" t="s">
        <v>698</v>
      </c>
      <c r="L414" s="488" t="s">
        <v>705</v>
      </c>
      <c r="M414" s="756"/>
      <c r="N414" s="759" t="s">
        <v>139</v>
      </c>
      <c r="O414" s="759" t="s">
        <v>139</v>
      </c>
      <c r="P414" s="759" t="s">
        <v>139</v>
      </c>
      <c r="Q414" s="765" t="s">
        <v>60</v>
      </c>
      <c r="R414" s="495" t="s">
        <v>697</v>
      </c>
      <c r="S414" s="759" t="s">
        <v>699</v>
      </c>
      <c r="T414" s="526" t="s">
        <v>161</v>
      </c>
      <c r="U414" s="145" t="s">
        <v>40</v>
      </c>
      <c r="V414" s="111">
        <f>SUM('[8]Resultado 5'!J13)</f>
        <v>3500</v>
      </c>
      <c r="W414" s="362">
        <f>(+SUM(V414:V421))*2</f>
        <v>29000</v>
      </c>
    </row>
    <row r="415" spans="1:23" ht="105">
      <c r="A415" s="769"/>
      <c r="B415" s="785"/>
      <c r="C415" s="769"/>
      <c r="D415" s="447" t="s">
        <v>707</v>
      </c>
      <c r="E415" s="772"/>
      <c r="F415" s="548"/>
      <c r="G415" s="548"/>
      <c r="H415" s="548"/>
      <c r="I415" s="654"/>
      <c r="J415" s="497" t="s">
        <v>706</v>
      </c>
      <c r="K415" s="527"/>
      <c r="L415" s="488" t="s">
        <v>707</v>
      </c>
      <c r="M415" s="757"/>
      <c r="N415" s="760"/>
      <c r="O415" s="760"/>
      <c r="P415" s="760"/>
      <c r="Q415" s="766"/>
      <c r="R415" s="495" t="s">
        <v>708</v>
      </c>
      <c r="S415" s="760"/>
      <c r="T415" s="527"/>
      <c r="U415" s="146" t="s">
        <v>41</v>
      </c>
      <c r="V415" s="112">
        <f>SUM('[8]Resultado 5'!J14)</f>
        <v>2500</v>
      </c>
      <c r="W415" s="364">
        <v>0</v>
      </c>
    </row>
    <row r="416" spans="1:23" ht="45">
      <c r="A416" s="769"/>
      <c r="B416" s="785"/>
      <c r="C416" s="769"/>
      <c r="D416" s="447" t="s">
        <v>709</v>
      </c>
      <c r="E416" s="772"/>
      <c r="F416" s="548"/>
      <c r="G416" s="548"/>
      <c r="H416" s="548"/>
      <c r="I416" s="654"/>
      <c r="J416" s="497" t="s">
        <v>706</v>
      </c>
      <c r="K416" s="527"/>
      <c r="L416" s="488" t="s">
        <v>709</v>
      </c>
      <c r="M416" s="757"/>
      <c r="N416" s="760"/>
      <c r="O416" s="760"/>
      <c r="P416" s="760"/>
      <c r="Q416" s="766"/>
      <c r="R416" s="495" t="s">
        <v>697</v>
      </c>
      <c r="S416" s="760"/>
      <c r="T416" s="527"/>
      <c r="U416" s="146" t="s">
        <v>42</v>
      </c>
      <c r="V416" s="112">
        <f>SUM('[8]Resultado 5'!J15)</f>
        <v>2500</v>
      </c>
      <c r="W416" s="364">
        <v>0</v>
      </c>
    </row>
    <row r="417" spans="1:23" ht="105">
      <c r="A417" s="769"/>
      <c r="B417" s="785"/>
      <c r="C417" s="769"/>
      <c r="D417" s="447" t="s">
        <v>710</v>
      </c>
      <c r="E417" s="772"/>
      <c r="F417" s="548"/>
      <c r="G417" s="548"/>
      <c r="H417" s="548"/>
      <c r="I417" s="654"/>
      <c r="J417" s="497" t="s">
        <v>711</v>
      </c>
      <c r="K417" s="527"/>
      <c r="L417" s="488" t="s">
        <v>710</v>
      </c>
      <c r="M417" s="757"/>
      <c r="N417" s="760"/>
      <c r="O417" s="760"/>
      <c r="P417" s="760"/>
      <c r="Q417" s="766"/>
      <c r="R417" s="495" t="s">
        <v>712</v>
      </c>
      <c r="S417" s="760"/>
      <c r="T417" s="527"/>
      <c r="U417" s="146" t="s">
        <v>43</v>
      </c>
      <c r="V417" s="112">
        <f>SUM('[8]Resultado 5'!J16)</f>
        <v>1000</v>
      </c>
      <c r="W417" s="364">
        <v>0</v>
      </c>
    </row>
    <row r="418" spans="1:23" ht="15.75" customHeight="1">
      <c r="A418" s="769"/>
      <c r="B418" s="785"/>
      <c r="C418" s="769"/>
      <c r="D418" s="447"/>
      <c r="E418" s="772"/>
      <c r="F418" s="548"/>
      <c r="G418" s="548"/>
      <c r="H418" s="548"/>
      <c r="I418" s="654"/>
      <c r="J418" s="479"/>
      <c r="K418" s="527"/>
      <c r="L418" s="488"/>
      <c r="M418" s="757"/>
      <c r="N418" s="760"/>
      <c r="O418" s="760"/>
      <c r="P418" s="760"/>
      <c r="Q418" s="766"/>
      <c r="R418" s="480"/>
      <c r="S418" s="760"/>
      <c r="T418" s="527"/>
      <c r="U418" s="146" t="s">
        <v>75</v>
      </c>
      <c r="V418" s="112">
        <f>SUM('[8]Resultado 5'!J17)</f>
        <v>500</v>
      </c>
      <c r="W418" s="364">
        <v>0</v>
      </c>
    </row>
    <row r="419" spans="1:23" ht="15.75" customHeight="1">
      <c r="A419" s="769"/>
      <c r="B419" s="785"/>
      <c r="C419" s="769"/>
      <c r="D419" s="447"/>
      <c r="E419" s="772"/>
      <c r="F419" s="548"/>
      <c r="G419" s="548"/>
      <c r="H419" s="548"/>
      <c r="I419" s="654"/>
      <c r="J419" s="479"/>
      <c r="K419" s="527"/>
      <c r="L419" s="488"/>
      <c r="M419" s="757"/>
      <c r="N419" s="760"/>
      <c r="O419" s="760"/>
      <c r="P419" s="760"/>
      <c r="Q419" s="766"/>
      <c r="R419" s="480"/>
      <c r="S419" s="760"/>
      <c r="T419" s="527"/>
      <c r="U419" s="146" t="s">
        <v>44</v>
      </c>
      <c r="V419" s="112">
        <f>SUM('[8]Resultado 5'!J18)</f>
        <v>2000</v>
      </c>
      <c r="W419" s="364">
        <v>0</v>
      </c>
    </row>
    <row r="420" spans="1:23" ht="15.75" customHeight="1">
      <c r="A420" s="769"/>
      <c r="B420" s="785"/>
      <c r="C420" s="769"/>
      <c r="D420" s="447"/>
      <c r="E420" s="772"/>
      <c r="F420" s="548"/>
      <c r="G420" s="548"/>
      <c r="H420" s="548"/>
      <c r="I420" s="654"/>
      <c r="J420" s="479"/>
      <c r="K420" s="527"/>
      <c r="L420" s="488"/>
      <c r="M420" s="757"/>
      <c r="N420" s="760"/>
      <c r="O420" s="760"/>
      <c r="P420" s="760"/>
      <c r="Q420" s="766"/>
      <c r="R420" s="480"/>
      <c r="S420" s="760"/>
      <c r="T420" s="527"/>
      <c r="U420" s="146" t="s">
        <v>76</v>
      </c>
      <c r="V420" s="112">
        <f>SUM('[8]Resultado 5'!J19)</f>
        <v>2500</v>
      </c>
      <c r="W420" s="364">
        <v>0</v>
      </c>
    </row>
    <row r="421" spans="1:23" ht="15.75" customHeight="1" thickBot="1">
      <c r="A421" s="769"/>
      <c r="B421" s="786"/>
      <c r="C421" s="770"/>
      <c r="D421" s="447"/>
      <c r="E421" s="773"/>
      <c r="F421" s="774"/>
      <c r="G421" s="774"/>
      <c r="H421" s="774"/>
      <c r="I421" s="655"/>
      <c r="J421" s="479"/>
      <c r="K421" s="528"/>
      <c r="L421" s="488"/>
      <c r="M421" s="758"/>
      <c r="N421" s="761"/>
      <c r="O421" s="761"/>
      <c r="P421" s="761"/>
      <c r="Q421" s="767"/>
      <c r="R421" s="480"/>
      <c r="S421" s="761"/>
      <c r="T421" s="528"/>
      <c r="U421" s="147" t="s">
        <v>77</v>
      </c>
      <c r="V421" s="188">
        <f>SUM('[8]Resultado 5'!J20)</f>
        <v>0</v>
      </c>
      <c r="W421" s="367">
        <v>0</v>
      </c>
    </row>
    <row r="422" spans="1:23" ht="15.75" customHeight="1">
      <c r="A422" s="769"/>
      <c r="B422" s="784" t="s">
        <v>713</v>
      </c>
      <c r="C422" s="768" t="str">
        <f>+'[9]Resultado 5'!$C$5</f>
        <v>5.2.1 Definir planes de conservación y adecuación de espacios públicos y edificos de relevancia en base a estudios de la evolución histórica y arquitectónica.</v>
      </c>
      <c r="D422" s="444"/>
      <c r="E422" s="771"/>
      <c r="F422" s="547" t="s">
        <v>139</v>
      </c>
      <c r="G422" s="547" t="s">
        <v>139</v>
      </c>
      <c r="H422" s="547"/>
      <c r="I422" s="653" t="s">
        <v>57</v>
      </c>
      <c r="J422" s="477"/>
      <c r="K422" s="526" t="s">
        <v>667</v>
      </c>
      <c r="L422" s="494"/>
      <c r="M422" s="756"/>
      <c r="N422" s="759" t="s">
        <v>139</v>
      </c>
      <c r="O422" s="759" t="s">
        <v>139</v>
      </c>
      <c r="P422" s="759"/>
      <c r="Q422" s="765" t="s">
        <v>57</v>
      </c>
      <c r="R422" s="478"/>
      <c r="S422" s="759" t="s">
        <v>714</v>
      </c>
      <c r="T422" s="526" t="s">
        <v>161</v>
      </c>
      <c r="U422" s="145" t="s">
        <v>40</v>
      </c>
      <c r="V422" s="111">
        <f>SUM('[8]Resultado 5'!J23)</f>
        <v>2500</v>
      </c>
      <c r="W422" s="362">
        <f>(+SUM(V422:V429))*2</f>
        <v>30000</v>
      </c>
    </row>
    <row r="423" spans="1:23" ht="75">
      <c r="A423" s="769"/>
      <c r="B423" s="785"/>
      <c r="C423" s="769"/>
      <c r="D423" s="447" t="s">
        <v>715</v>
      </c>
      <c r="E423" s="772"/>
      <c r="F423" s="548"/>
      <c r="G423" s="548"/>
      <c r="H423" s="548"/>
      <c r="I423" s="654"/>
      <c r="J423" s="479" t="s">
        <v>716</v>
      </c>
      <c r="K423" s="527"/>
      <c r="L423" s="488" t="s">
        <v>715</v>
      </c>
      <c r="M423" s="757"/>
      <c r="N423" s="760"/>
      <c r="O423" s="760"/>
      <c r="P423" s="760"/>
      <c r="Q423" s="766"/>
      <c r="R423" s="480"/>
      <c r="S423" s="760"/>
      <c r="T423" s="527"/>
      <c r="U423" s="146" t="s">
        <v>41</v>
      </c>
      <c r="V423" s="112">
        <f>SUM('[8]Resultado 5'!J24)</f>
        <v>5000</v>
      </c>
      <c r="W423" s="364">
        <v>0</v>
      </c>
    </row>
    <row r="424" spans="1:23" ht="45">
      <c r="A424" s="769"/>
      <c r="B424" s="785"/>
      <c r="C424" s="769"/>
      <c r="D424" s="447" t="s">
        <v>717</v>
      </c>
      <c r="E424" s="772"/>
      <c r="F424" s="548"/>
      <c r="G424" s="548"/>
      <c r="H424" s="548"/>
      <c r="I424" s="654"/>
      <c r="J424" s="479" t="s">
        <v>718</v>
      </c>
      <c r="K424" s="527"/>
      <c r="L424" s="488" t="s">
        <v>717</v>
      </c>
      <c r="M424" s="757"/>
      <c r="N424" s="760"/>
      <c r="O424" s="760"/>
      <c r="P424" s="760"/>
      <c r="Q424" s="766"/>
      <c r="R424" s="480"/>
      <c r="S424" s="760"/>
      <c r="T424" s="527"/>
      <c r="U424" s="146" t="s">
        <v>42</v>
      </c>
      <c r="V424" s="112">
        <f>SUM('[8]Resultado 5'!J25)</f>
        <v>2000</v>
      </c>
      <c r="W424" s="364">
        <v>0</v>
      </c>
    </row>
    <row r="425" spans="1:23" ht="45">
      <c r="A425" s="769"/>
      <c r="B425" s="785"/>
      <c r="C425" s="769"/>
      <c r="D425" s="447" t="s">
        <v>719</v>
      </c>
      <c r="E425" s="772"/>
      <c r="F425" s="548"/>
      <c r="G425" s="548"/>
      <c r="H425" s="548"/>
      <c r="I425" s="654"/>
      <c r="J425" s="479" t="s">
        <v>718</v>
      </c>
      <c r="K425" s="527"/>
      <c r="L425" s="488" t="s">
        <v>719</v>
      </c>
      <c r="M425" s="757"/>
      <c r="N425" s="760"/>
      <c r="O425" s="760"/>
      <c r="P425" s="760"/>
      <c r="Q425" s="766"/>
      <c r="R425" s="480"/>
      <c r="S425" s="760"/>
      <c r="T425" s="527"/>
      <c r="U425" s="146" t="s">
        <v>43</v>
      </c>
      <c r="V425" s="112">
        <f>SUM('[8]Resultado 5'!J26)</f>
        <v>500</v>
      </c>
      <c r="W425" s="364">
        <v>0</v>
      </c>
    </row>
    <row r="426" spans="1:23" ht="45">
      <c r="A426" s="769"/>
      <c r="B426" s="785"/>
      <c r="C426" s="769"/>
      <c r="D426" s="447" t="s">
        <v>720</v>
      </c>
      <c r="E426" s="772"/>
      <c r="F426" s="548"/>
      <c r="G426" s="548"/>
      <c r="H426" s="548"/>
      <c r="I426" s="654"/>
      <c r="J426" s="479" t="s">
        <v>718</v>
      </c>
      <c r="K426" s="527"/>
      <c r="L426" s="488" t="s">
        <v>720</v>
      </c>
      <c r="M426" s="757"/>
      <c r="N426" s="760"/>
      <c r="O426" s="760"/>
      <c r="P426" s="760"/>
      <c r="Q426" s="766"/>
      <c r="R426" s="480"/>
      <c r="S426" s="760"/>
      <c r="T426" s="527"/>
      <c r="U426" s="146" t="s">
        <v>75</v>
      </c>
      <c r="V426" s="112">
        <f>SUM('[8]Resultado 5'!J27)</f>
        <v>500</v>
      </c>
      <c r="W426" s="364">
        <v>0</v>
      </c>
    </row>
    <row r="427" spans="1:23" ht="15.75" customHeight="1">
      <c r="A427" s="769"/>
      <c r="B427" s="785"/>
      <c r="C427" s="769"/>
      <c r="D427" s="447"/>
      <c r="E427" s="772"/>
      <c r="F427" s="548"/>
      <c r="G427" s="548"/>
      <c r="H427" s="548"/>
      <c r="I427" s="654"/>
      <c r="J427" s="479"/>
      <c r="K427" s="527"/>
      <c r="L427" s="488"/>
      <c r="M427" s="757"/>
      <c r="N427" s="760"/>
      <c r="O427" s="760"/>
      <c r="P427" s="760"/>
      <c r="Q427" s="766"/>
      <c r="R427" s="480"/>
      <c r="S427" s="760"/>
      <c r="T427" s="527"/>
      <c r="U427" s="146" t="s">
        <v>44</v>
      </c>
      <c r="V427" s="112">
        <f>SUM('[8]Resultado 5'!J28)</f>
        <v>4000</v>
      </c>
      <c r="W427" s="364">
        <v>0</v>
      </c>
    </row>
    <row r="428" spans="1:23" ht="15.75" customHeight="1">
      <c r="A428" s="769"/>
      <c r="B428" s="785"/>
      <c r="C428" s="769"/>
      <c r="D428" s="447"/>
      <c r="E428" s="772"/>
      <c r="F428" s="548"/>
      <c r="G428" s="548"/>
      <c r="H428" s="548"/>
      <c r="I428" s="654"/>
      <c r="J428" s="479"/>
      <c r="K428" s="527"/>
      <c r="L428" s="488"/>
      <c r="M428" s="757"/>
      <c r="N428" s="760"/>
      <c r="O428" s="760"/>
      <c r="P428" s="760"/>
      <c r="Q428" s="766"/>
      <c r="R428" s="480"/>
      <c r="S428" s="760"/>
      <c r="T428" s="527"/>
      <c r="U428" s="146" t="s">
        <v>76</v>
      </c>
      <c r="V428" s="112">
        <f>SUM('[8]Resultado 5'!J29)</f>
        <v>0</v>
      </c>
      <c r="W428" s="364">
        <v>0</v>
      </c>
    </row>
    <row r="429" spans="1:23" ht="15.75" customHeight="1" thickBot="1">
      <c r="A429" s="769"/>
      <c r="B429" s="785"/>
      <c r="C429" s="770"/>
      <c r="D429" s="468"/>
      <c r="E429" s="773"/>
      <c r="F429" s="774"/>
      <c r="G429" s="774"/>
      <c r="H429" s="774"/>
      <c r="I429" s="655"/>
      <c r="J429" s="479"/>
      <c r="K429" s="528"/>
      <c r="L429" s="489"/>
      <c r="M429" s="758"/>
      <c r="N429" s="761"/>
      <c r="O429" s="761"/>
      <c r="P429" s="761"/>
      <c r="Q429" s="767"/>
      <c r="R429" s="480"/>
      <c r="S429" s="761"/>
      <c r="T429" s="528"/>
      <c r="U429" s="147" t="s">
        <v>77</v>
      </c>
      <c r="V429" s="188">
        <f>SUM('[8]Resultado 5'!J30)</f>
        <v>500</v>
      </c>
      <c r="W429" s="367">
        <v>0</v>
      </c>
    </row>
    <row r="430" spans="1:23" ht="30.75" customHeight="1">
      <c r="A430" s="769"/>
      <c r="B430" s="785"/>
      <c r="C430" s="768" t="str">
        <f>+'[9]Resultado 5'!$C$6</f>
        <v>5.2.2 Recuperar y poner en valor cuatro espacios públicos y edificos de relevancia histórica y cultural  a través de empresas locales y el uso de mano de obra local.</v>
      </c>
      <c r="D430" s="498" t="s">
        <v>721</v>
      </c>
      <c r="E430" s="771"/>
      <c r="F430" s="547"/>
      <c r="G430" s="547"/>
      <c r="H430" s="547" t="s">
        <v>139</v>
      </c>
      <c r="I430" s="653" t="s">
        <v>60</v>
      </c>
      <c r="J430" s="499" t="s">
        <v>722</v>
      </c>
      <c r="K430" s="526" t="s">
        <v>487</v>
      </c>
      <c r="L430" s="488" t="s">
        <v>721</v>
      </c>
      <c r="M430" s="756"/>
      <c r="N430" s="759"/>
      <c r="O430" s="759"/>
      <c r="P430" s="759" t="s">
        <v>139</v>
      </c>
      <c r="Q430" s="765" t="s">
        <v>60</v>
      </c>
      <c r="R430" s="490" t="s">
        <v>723</v>
      </c>
      <c r="S430" s="759" t="s">
        <v>724</v>
      </c>
      <c r="T430" s="526" t="s">
        <v>161</v>
      </c>
      <c r="U430" s="145" t="s">
        <v>40</v>
      </c>
      <c r="V430" s="111">
        <f>SUM('[8]Resultado 5'!J32)</f>
        <v>6000</v>
      </c>
      <c r="W430" s="362">
        <f>(+SUM(V430:V444))*2</f>
        <v>116000</v>
      </c>
    </row>
    <row r="431" spans="1:23" ht="30">
      <c r="A431" s="769"/>
      <c r="B431" s="785"/>
      <c r="C431" s="769"/>
      <c r="D431" s="498" t="s">
        <v>725</v>
      </c>
      <c r="E431" s="772"/>
      <c r="F431" s="548"/>
      <c r="G431" s="548"/>
      <c r="H431" s="548"/>
      <c r="I431" s="654"/>
      <c r="J431" s="500" t="s">
        <v>726</v>
      </c>
      <c r="K431" s="527"/>
      <c r="L431" s="488" t="s">
        <v>725</v>
      </c>
      <c r="M431" s="757"/>
      <c r="N431" s="760"/>
      <c r="O431" s="760"/>
      <c r="P431" s="760"/>
      <c r="Q431" s="766"/>
      <c r="R431" s="491" t="s">
        <v>727</v>
      </c>
      <c r="S431" s="760"/>
      <c r="T431" s="527"/>
      <c r="U431" s="431"/>
      <c r="V431" s="432"/>
      <c r="W431" s="364">
        <v>0</v>
      </c>
    </row>
    <row r="432" spans="1:23" ht="30">
      <c r="A432" s="769"/>
      <c r="B432" s="785"/>
      <c r="C432" s="769"/>
      <c r="D432" s="498" t="s">
        <v>728</v>
      </c>
      <c r="E432" s="772"/>
      <c r="F432" s="548"/>
      <c r="G432" s="548"/>
      <c r="H432" s="548"/>
      <c r="I432" s="654"/>
      <c r="J432" s="500" t="s">
        <v>729</v>
      </c>
      <c r="K432" s="527"/>
      <c r="L432" s="488" t="s">
        <v>728</v>
      </c>
      <c r="M432" s="757"/>
      <c r="N432" s="760"/>
      <c r="O432" s="760"/>
      <c r="P432" s="760"/>
      <c r="Q432" s="766"/>
      <c r="R432" s="491" t="s">
        <v>730</v>
      </c>
      <c r="S432" s="760"/>
      <c r="T432" s="527"/>
      <c r="U432" s="431"/>
      <c r="V432" s="432"/>
      <c r="W432" s="364">
        <v>0</v>
      </c>
    </row>
    <row r="433" spans="1:23" ht="30">
      <c r="A433" s="769"/>
      <c r="B433" s="785"/>
      <c r="C433" s="769"/>
      <c r="D433" s="498" t="s">
        <v>731</v>
      </c>
      <c r="E433" s="772"/>
      <c r="F433" s="548"/>
      <c r="G433" s="548"/>
      <c r="H433" s="548"/>
      <c r="I433" s="654"/>
      <c r="J433" s="500" t="s">
        <v>726</v>
      </c>
      <c r="K433" s="527"/>
      <c r="L433" s="488" t="s">
        <v>731</v>
      </c>
      <c r="M433" s="757"/>
      <c r="N433" s="760"/>
      <c r="O433" s="760"/>
      <c r="P433" s="760"/>
      <c r="Q433" s="766"/>
      <c r="R433" s="491" t="s">
        <v>727</v>
      </c>
      <c r="S433" s="760"/>
      <c r="T433" s="527"/>
      <c r="U433" s="431"/>
      <c r="V433" s="432"/>
      <c r="W433" s="364">
        <v>0</v>
      </c>
    </row>
    <row r="434" spans="1:23" ht="45">
      <c r="A434" s="769"/>
      <c r="B434" s="785"/>
      <c r="C434" s="769"/>
      <c r="D434" s="498" t="s">
        <v>732</v>
      </c>
      <c r="E434" s="772"/>
      <c r="F434" s="548"/>
      <c r="G434" s="548"/>
      <c r="H434" s="548"/>
      <c r="I434" s="654"/>
      <c r="J434" s="500" t="s">
        <v>722</v>
      </c>
      <c r="K434" s="527"/>
      <c r="L434" s="488" t="s">
        <v>732</v>
      </c>
      <c r="M434" s="757"/>
      <c r="N434" s="760"/>
      <c r="O434" s="760"/>
      <c r="P434" s="760"/>
      <c r="Q434" s="766"/>
      <c r="R434" s="491" t="s">
        <v>730</v>
      </c>
      <c r="S434" s="760"/>
      <c r="T434" s="527"/>
      <c r="U434" s="431"/>
      <c r="V434" s="432"/>
      <c r="W434" s="364">
        <v>0</v>
      </c>
    </row>
    <row r="435" spans="1:23" ht="30">
      <c r="A435" s="769"/>
      <c r="B435" s="785"/>
      <c r="C435" s="769"/>
      <c r="D435" s="498" t="s">
        <v>733</v>
      </c>
      <c r="E435" s="772"/>
      <c r="F435" s="548"/>
      <c r="G435" s="548"/>
      <c r="H435" s="548"/>
      <c r="I435" s="654"/>
      <c r="J435" s="500" t="s">
        <v>722</v>
      </c>
      <c r="K435" s="527"/>
      <c r="L435" s="488" t="s">
        <v>733</v>
      </c>
      <c r="M435" s="757"/>
      <c r="N435" s="760"/>
      <c r="O435" s="760"/>
      <c r="P435" s="760"/>
      <c r="Q435" s="766"/>
      <c r="R435" s="491" t="s">
        <v>723</v>
      </c>
      <c r="S435" s="760"/>
      <c r="T435" s="527"/>
      <c r="U435" s="431"/>
      <c r="V435" s="432"/>
      <c r="W435" s="364">
        <v>0</v>
      </c>
    </row>
    <row r="436" spans="1:23" ht="30">
      <c r="A436" s="769"/>
      <c r="B436" s="785"/>
      <c r="C436" s="769"/>
      <c r="D436" s="498" t="s">
        <v>734</v>
      </c>
      <c r="E436" s="772"/>
      <c r="F436" s="548"/>
      <c r="G436" s="548"/>
      <c r="H436" s="548"/>
      <c r="I436" s="654"/>
      <c r="J436" s="500" t="s">
        <v>726</v>
      </c>
      <c r="K436" s="527"/>
      <c r="L436" s="488" t="s">
        <v>734</v>
      </c>
      <c r="M436" s="757"/>
      <c r="N436" s="760"/>
      <c r="O436" s="760"/>
      <c r="P436" s="760"/>
      <c r="Q436" s="766"/>
      <c r="R436" s="491" t="s">
        <v>735</v>
      </c>
      <c r="S436" s="760"/>
      <c r="T436" s="527"/>
      <c r="U436" s="431"/>
      <c r="V436" s="432"/>
      <c r="W436" s="364">
        <v>0</v>
      </c>
    </row>
    <row r="437" spans="1:23" ht="45.75" customHeight="1">
      <c r="A437" s="769"/>
      <c r="B437" s="785"/>
      <c r="C437" s="769"/>
      <c r="D437" s="498" t="s">
        <v>736</v>
      </c>
      <c r="E437" s="772"/>
      <c r="F437" s="548"/>
      <c r="G437" s="548"/>
      <c r="H437" s="548"/>
      <c r="I437" s="654"/>
      <c r="J437" s="500" t="s">
        <v>726</v>
      </c>
      <c r="K437" s="527"/>
      <c r="L437" s="488" t="s">
        <v>736</v>
      </c>
      <c r="M437" s="757"/>
      <c r="N437" s="760"/>
      <c r="O437" s="760"/>
      <c r="P437" s="760"/>
      <c r="Q437" s="766"/>
      <c r="R437" s="491" t="s">
        <v>737</v>
      </c>
      <c r="S437" s="760"/>
      <c r="T437" s="527"/>
      <c r="U437" s="431"/>
      <c r="V437" s="432"/>
      <c r="W437" s="364">
        <v>0</v>
      </c>
    </row>
    <row r="438" spans="1:23" ht="30">
      <c r="A438" s="769"/>
      <c r="B438" s="785"/>
      <c r="C438" s="769"/>
      <c r="D438" s="498" t="s">
        <v>738</v>
      </c>
      <c r="E438" s="772"/>
      <c r="F438" s="548"/>
      <c r="G438" s="548"/>
      <c r="H438" s="548"/>
      <c r="I438" s="654"/>
      <c r="J438" s="500" t="s">
        <v>722</v>
      </c>
      <c r="K438" s="527"/>
      <c r="L438" s="488" t="s">
        <v>738</v>
      </c>
      <c r="M438" s="757"/>
      <c r="N438" s="760"/>
      <c r="O438" s="760"/>
      <c r="P438" s="760"/>
      <c r="Q438" s="766"/>
      <c r="R438" s="491" t="s">
        <v>730</v>
      </c>
      <c r="S438" s="760"/>
      <c r="T438" s="527"/>
      <c r="U438" s="146" t="s">
        <v>41</v>
      </c>
      <c r="V438" s="112">
        <f>SUM('[8]Resultado 5'!J33)</f>
        <v>17500</v>
      </c>
      <c r="W438" s="364">
        <v>0</v>
      </c>
    </row>
    <row r="439" spans="1:23" ht="45">
      <c r="A439" s="769"/>
      <c r="B439" s="785"/>
      <c r="C439" s="769"/>
      <c r="D439" s="498" t="s">
        <v>739</v>
      </c>
      <c r="E439" s="772"/>
      <c r="F439" s="548"/>
      <c r="G439" s="548"/>
      <c r="H439" s="548"/>
      <c r="I439" s="654"/>
      <c r="J439" s="500" t="s">
        <v>740</v>
      </c>
      <c r="K439" s="527"/>
      <c r="L439" s="488" t="s">
        <v>739</v>
      </c>
      <c r="M439" s="757"/>
      <c r="N439" s="760"/>
      <c r="O439" s="760"/>
      <c r="P439" s="760"/>
      <c r="Q439" s="766"/>
      <c r="R439" s="491" t="s">
        <v>730</v>
      </c>
      <c r="S439" s="760"/>
      <c r="T439" s="527"/>
      <c r="U439" s="146" t="s">
        <v>42</v>
      </c>
      <c r="V439" s="112">
        <f>SUM('[8]Resultado 5'!J34)</f>
        <v>2500</v>
      </c>
      <c r="W439" s="364">
        <v>0</v>
      </c>
    </row>
    <row r="440" spans="1:23" ht="30">
      <c r="A440" s="769"/>
      <c r="B440" s="785"/>
      <c r="C440" s="769"/>
      <c r="D440" s="498" t="s">
        <v>741</v>
      </c>
      <c r="E440" s="772"/>
      <c r="F440" s="548"/>
      <c r="G440" s="548"/>
      <c r="H440" s="548"/>
      <c r="I440" s="654"/>
      <c r="J440" s="500" t="s">
        <v>722</v>
      </c>
      <c r="K440" s="527"/>
      <c r="L440" s="488" t="s">
        <v>741</v>
      </c>
      <c r="M440" s="757"/>
      <c r="N440" s="760"/>
      <c r="O440" s="760"/>
      <c r="P440" s="760"/>
      <c r="Q440" s="766"/>
      <c r="R440" s="491" t="s">
        <v>730</v>
      </c>
      <c r="S440" s="760"/>
      <c r="T440" s="527"/>
      <c r="U440" s="146" t="s">
        <v>43</v>
      </c>
      <c r="V440" s="112">
        <f>SUM('[8]Resultado 5'!J35)</f>
        <v>22500</v>
      </c>
      <c r="W440" s="364">
        <v>0</v>
      </c>
    </row>
    <row r="441" spans="1:23" ht="30">
      <c r="A441" s="769"/>
      <c r="B441" s="785"/>
      <c r="C441" s="769"/>
      <c r="D441" s="498" t="s">
        <v>742</v>
      </c>
      <c r="E441" s="772"/>
      <c r="F441" s="548"/>
      <c r="G441" s="548"/>
      <c r="H441" s="548"/>
      <c r="I441" s="654"/>
      <c r="J441" s="500" t="s">
        <v>722</v>
      </c>
      <c r="K441" s="527"/>
      <c r="L441" s="488" t="s">
        <v>742</v>
      </c>
      <c r="M441" s="757"/>
      <c r="N441" s="760"/>
      <c r="O441" s="760"/>
      <c r="P441" s="760"/>
      <c r="Q441" s="766"/>
      <c r="R441" s="491" t="s">
        <v>723</v>
      </c>
      <c r="S441" s="760"/>
      <c r="T441" s="527"/>
      <c r="U441" s="146" t="s">
        <v>75</v>
      </c>
      <c r="V441" s="112">
        <f>SUM('[8]Resultado 5'!J36)</f>
        <v>1500</v>
      </c>
      <c r="W441" s="364">
        <v>0</v>
      </c>
    </row>
    <row r="442" spans="1:23" ht="45">
      <c r="A442" s="769"/>
      <c r="B442" s="785"/>
      <c r="C442" s="769"/>
      <c r="D442" s="498" t="s">
        <v>743</v>
      </c>
      <c r="E442" s="772"/>
      <c r="F442" s="548"/>
      <c r="G442" s="548"/>
      <c r="H442" s="548"/>
      <c r="I442" s="654"/>
      <c r="J442" s="500" t="s">
        <v>744</v>
      </c>
      <c r="K442" s="527"/>
      <c r="L442" s="488" t="s">
        <v>743</v>
      </c>
      <c r="M442" s="757"/>
      <c r="N442" s="760"/>
      <c r="O442" s="760"/>
      <c r="P442" s="760"/>
      <c r="Q442" s="766"/>
      <c r="R442" s="491" t="s">
        <v>745</v>
      </c>
      <c r="S442" s="760"/>
      <c r="T442" s="527"/>
      <c r="U442" s="146" t="s">
        <v>44</v>
      </c>
      <c r="V442" s="112">
        <f>SUM('[8]Resultado 5'!J37)</f>
        <v>5500</v>
      </c>
      <c r="W442" s="364">
        <v>0</v>
      </c>
    </row>
    <row r="443" spans="1:23" ht="45.75" customHeight="1">
      <c r="A443" s="769"/>
      <c r="B443" s="785"/>
      <c r="C443" s="769"/>
      <c r="D443" s="498" t="s">
        <v>746</v>
      </c>
      <c r="E443" s="772"/>
      <c r="F443" s="548"/>
      <c r="G443" s="548"/>
      <c r="H443" s="548"/>
      <c r="I443" s="654"/>
      <c r="J443" s="500" t="s">
        <v>726</v>
      </c>
      <c r="K443" s="527"/>
      <c r="L443" s="488" t="s">
        <v>746</v>
      </c>
      <c r="M443" s="757"/>
      <c r="N443" s="760"/>
      <c r="O443" s="760"/>
      <c r="P443" s="760"/>
      <c r="Q443" s="766"/>
      <c r="R443" s="491" t="s">
        <v>737</v>
      </c>
      <c r="S443" s="760"/>
      <c r="T443" s="527"/>
      <c r="U443" s="146" t="s">
        <v>76</v>
      </c>
      <c r="V443" s="112">
        <f>SUM('[8]Resultado 5'!J38)</f>
        <v>1500</v>
      </c>
      <c r="W443" s="364">
        <v>0</v>
      </c>
    </row>
    <row r="444" spans="1:23" ht="15.75" customHeight="1" thickBot="1">
      <c r="A444" s="769"/>
      <c r="B444" s="786"/>
      <c r="C444" s="770"/>
      <c r="D444" s="447"/>
      <c r="E444" s="773"/>
      <c r="F444" s="774"/>
      <c r="G444" s="774"/>
      <c r="H444" s="774"/>
      <c r="I444" s="655"/>
      <c r="J444" s="501"/>
      <c r="K444" s="528"/>
      <c r="L444" s="488"/>
      <c r="M444" s="758"/>
      <c r="N444" s="761"/>
      <c r="O444" s="761"/>
      <c r="P444" s="761"/>
      <c r="Q444" s="767"/>
      <c r="R444" s="502"/>
      <c r="S444" s="761"/>
      <c r="T444" s="528"/>
      <c r="U444" s="147" t="s">
        <v>77</v>
      </c>
      <c r="V444" s="188">
        <f>SUM('[8]Resultado 5'!J39)</f>
        <v>1000</v>
      </c>
      <c r="W444" s="367">
        <v>0</v>
      </c>
    </row>
    <row r="445" spans="1:23" ht="75.75" customHeight="1">
      <c r="A445" s="769"/>
      <c r="B445" s="784" t="s">
        <v>747</v>
      </c>
      <c r="C445" s="768" t="s">
        <v>247</v>
      </c>
      <c r="D445" s="444" t="s">
        <v>748</v>
      </c>
      <c r="E445" s="771"/>
      <c r="F445" s="547"/>
      <c r="G445" s="547" t="s">
        <v>139</v>
      </c>
      <c r="H445" s="547" t="s">
        <v>139</v>
      </c>
      <c r="I445" s="775" t="s">
        <v>60</v>
      </c>
      <c r="J445" s="503" t="s">
        <v>697</v>
      </c>
      <c r="K445" s="778" t="s">
        <v>698</v>
      </c>
      <c r="L445" s="494" t="s">
        <v>748</v>
      </c>
      <c r="M445" s="756"/>
      <c r="N445" s="759"/>
      <c r="O445" s="759" t="s">
        <v>139</v>
      </c>
      <c r="P445" s="759" t="s">
        <v>139</v>
      </c>
      <c r="Q445" s="762" t="s">
        <v>60</v>
      </c>
      <c r="R445" s="486" t="s">
        <v>697</v>
      </c>
      <c r="S445" s="756" t="s">
        <v>749</v>
      </c>
      <c r="T445" s="526" t="s">
        <v>161</v>
      </c>
      <c r="U445" s="145" t="s">
        <v>40</v>
      </c>
      <c r="V445" s="111">
        <f>SUM('[8]Resultado 5'!J42)</f>
        <v>2500</v>
      </c>
      <c r="W445" s="362">
        <f>(+SUM(V445:V455))*2</f>
        <v>24000</v>
      </c>
    </row>
    <row r="446" spans="1:23" ht="60">
      <c r="A446" s="769"/>
      <c r="B446" s="785"/>
      <c r="C446" s="769"/>
      <c r="D446" s="447" t="s">
        <v>750</v>
      </c>
      <c r="E446" s="772"/>
      <c r="F446" s="548"/>
      <c r="G446" s="548"/>
      <c r="H446" s="548"/>
      <c r="I446" s="776"/>
      <c r="J446" s="504" t="s">
        <v>726</v>
      </c>
      <c r="K446" s="779"/>
      <c r="L446" s="488" t="s">
        <v>750</v>
      </c>
      <c r="M446" s="757"/>
      <c r="N446" s="760"/>
      <c r="O446" s="760"/>
      <c r="P446" s="760"/>
      <c r="Q446" s="763"/>
      <c r="R446" s="487" t="s">
        <v>697</v>
      </c>
      <c r="S446" s="757"/>
      <c r="T446" s="527"/>
      <c r="U446" s="146" t="s">
        <v>41</v>
      </c>
      <c r="V446" s="112">
        <f>SUM('[8]Resultado 5'!J43)</f>
        <v>2500</v>
      </c>
      <c r="W446" s="364">
        <v>0</v>
      </c>
    </row>
    <row r="447" spans="1:23" ht="60">
      <c r="A447" s="769"/>
      <c r="B447" s="785"/>
      <c r="C447" s="769"/>
      <c r="D447" s="447" t="s">
        <v>751</v>
      </c>
      <c r="E447" s="772"/>
      <c r="F447" s="548"/>
      <c r="G447" s="548"/>
      <c r="H447" s="548"/>
      <c r="I447" s="776"/>
      <c r="J447" s="504" t="s">
        <v>697</v>
      </c>
      <c r="K447" s="779"/>
      <c r="L447" s="488" t="s">
        <v>751</v>
      </c>
      <c r="M447" s="757"/>
      <c r="N447" s="760"/>
      <c r="O447" s="760"/>
      <c r="P447" s="760"/>
      <c r="Q447" s="763"/>
      <c r="R447" s="487" t="s">
        <v>697</v>
      </c>
      <c r="S447" s="757"/>
      <c r="T447" s="527"/>
      <c r="U447" s="146"/>
      <c r="V447" s="112"/>
      <c r="W447" s="364">
        <v>0</v>
      </c>
    </row>
    <row r="448" spans="1:23" ht="45">
      <c r="A448" s="769"/>
      <c r="B448" s="785"/>
      <c r="C448" s="769"/>
      <c r="D448" s="498" t="s">
        <v>752</v>
      </c>
      <c r="E448" s="772"/>
      <c r="F448" s="548"/>
      <c r="G448" s="548"/>
      <c r="H448" s="548"/>
      <c r="I448" s="776"/>
      <c r="J448" s="504" t="s">
        <v>697</v>
      </c>
      <c r="K448" s="779"/>
      <c r="L448" s="505" t="s">
        <v>753</v>
      </c>
      <c r="M448" s="757"/>
      <c r="N448" s="760"/>
      <c r="O448" s="760"/>
      <c r="P448" s="760"/>
      <c r="Q448" s="763"/>
      <c r="R448" s="487" t="s">
        <v>697</v>
      </c>
      <c r="S448" s="757"/>
      <c r="T448" s="527"/>
      <c r="U448" s="146"/>
      <c r="V448" s="112"/>
      <c r="W448" s="364">
        <v>0</v>
      </c>
    </row>
    <row r="449" spans="1:23" ht="30">
      <c r="A449" s="769"/>
      <c r="B449" s="785"/>
      <c r="C449" s="769"/>
      <c r="D449" s="498" t="s">
        <v>754</v>
      </c>
      <c r="E449" s="772"/>
      <c r="F449" s="548"/>
      <c r="G449" s="548"/>
      <c r="H449" s="548"/>
      <c r="I449" s="776"/>
      <c r="J449" s="504" t="s">
        <v>697</v>
      </c>
      <c r="K449" s="779"/>
      <c r="L449" s="505" t="s">
        <v>754</v>
      </c>
      <c r="M449" s="757"/>
      <c r="N449" s="760"/>
      <c r="O449" s="760"/>
      <c r="P449" s="760"/>
      <c r="Q449" s="763"/>
      <c r="R449" s="487" t="s">
        <v>697</v>
      </c>
      <c r="S449" s="757"/>
      <c r="T449" s="527"/>
      <c r="U449" s="146"/>
      <c r="V449" s="112"/>
      <c r="W449" s="364">
        <v>0</v>
      </c>
    </row>
    <row r="450" spans="1:23" ht="75">
      <c r="A450" s="769"/>
      <c r="B450" s="785"/>
      <c r="C450" s="769"/>
      <c r="D450" s="447" t="s">
        <v>755</v>
      </c>
      <c r="E450" s="772"/>
      <c r="F450" s="548"/>
      <c r="G450" s="548"/>
      <c r="H450" s="548"/>
      <c r="I450" s="776"/>
      <c r="J450" s="504" t="s">
        <v>697</v>
      </c>
      <c r="K450" s="779"/>
      <c r="L450" s="488" t="s">
        <v>755</v>
      </c>
      <c r="M450" s="757"/>
      <c r="N450" s="760"/>
      <c r="O450" s="760"/>
      <c r="P450" s="760"/>
      <c r="Q450" s="763"/>
      <c r="R450" s="487" t="s">
        <v>697</v>
      </c>
      <c r="S450" s="757"/>
      <c r="T450" s="527"/>
      <c r="U450" s="146" t="s">
        <v>42</v>
      </c>
      <c r="V450" s="112">
        <f>SUM('[8]Resultado 5'!J44)</f>
        <v>1500</v>
      </c>
      <c r="W450" s="364">
        <v>0</v>
      </c>
    </row>
    <row r="451" spans="1:23" ht="90">
      <c r="A451" s="769"/>
      <c r="B451" s="785"/>
      <c r="C451" s="769"/>
      <c r="D451" s="447" t="s">
        <v>756</v>
      </c>
      <c r="E451" s="772"/>
      <c r="F451" s="548"/>
      <c r="G451" s="548"/>
      <c r="H451" s="548"/>
      <c r="I451" s="776"/>
      <c r="J451" s="504" t="s">
        <v>697</v>
      </c>
      <c r="K451" s="779"/>
      <c r="L451" s="488" t="s">
        <v>756</v>
      </c>
      <c r="M451" s="757"/>
      <c r="N451" s="760"/>
      <c r="O451" s="760"/>
      <c r="P451" s="760"/>
      <c r="Q451" s="763"/>
      <c r="R451" s="487" t="s">
        <v>697</v>
      </c>
      <c r="S451" s="757"/>
      <c r="T451" s="527"/>
      <c r="U451" s="146" t="s">
        <v>43</v>
      </c>
      <c r="V451" s="112">
        <f>SUM('[8]Resultado 5'!J45)</f>
        <v>1500</v>
      </c>
      <c r="W451" s="364">
        <v>0</v>
      </c>
    </row>
    <row r="452" spans="1:23" ht="30">
      <c r="A452" s="769"/>
      <c r="B452" s="785"/>
      <c r="C452" s="769"/>
      <c r="D452" s="506" t="s">
        <v>757</v>
      </c>
      <c r="E452" s="772"/>
      <c r="F452" s="548"/>
      <c r="G452" s="548"/>
      <c r="H452" s="548"/>
      <c r="I452" s="776"/>
      <c r="J452" s="447"/>
      <c r="K452" s="779"/>
      <c r="L452" s="488" t="s">
        <v>757</v>
      </c>
      <c r="M452" s="757"/>
      <c r="N452" s="760"/>
      <c r="O452" s="760"/>
      <c r="P452" s="760"/>
      <c r="Q452" s="763"/>
      <c r="R452" s="488"/>
      <c r="S452" s="757"/>
      <c r="T452" s="527"/>
      <c r="U452" s="146" t="s">
        <v>75</v>
      </c>
      <c r="V452" s="112">
        <f>SUM('[8]Resultado 5'!J46)</f>
        <v>500</v>
      </c>
      <c r="W452" s="364">
        <v>0</v>
      </c>
    </row>
    <row r="453" spans="1:23" ht="15.75" customHeight="1">
      <c r="A453" s="769"/>
      <c r="B453" s="785"/>
      <c r="C453" s="769"/>
      <c r="D453" s="447"/>
      <c r="E453" s="772"/>
      <c r="F453" s="548"/>
      <c r="G453" s="548"/>
      <c r="H453" s="548"/>
      <c r="I453" s="776"/>
      <c r="J453" s="447"/>
      <c r="K453" s="779"/>
      <c r="L453" s="488"/>
      <c r="M453" s="757"/>
      <c r="N453" s="760"/>
      <c r="O453" s="760"/>
      <c r="P453" s="760"/>
      <c r="Q453" s="763"/>
      <c r="R453" s="488"/>
      <c r="S453" s="757"/>
      <c r="T453" s="527"/>
      <c r="U453" s="146" t="s">
        <v>44</v>
      </c>
      <c r="V453" s="112">
        <f>SUM('[8]Resultado 5'!J47)</f>
        <v>2500</v>
      </c>
      <c r="W453" s="364">
        <v>0</v>
      </c>
    </row>
    <row r="454" spans="1:23" ht="15.75" customHeight="1">
      <c r="A454" s="769"/>
      <c r="B454" s="785"/>
      <c r="C454" s="769"/>
      <c r="D454" s="507"/>
      <c r="E454" s="772"/>
      <c r="F454" s="548"/>
      <c r="G454" s="548"/>
      <c r="H454" s="548"/>
      <c r="I454" s="776"/>
      <c r="J454" s="447"/>
      <c r="K454" s="779"/>
      <c r="L454" s="415"/>
      <c r="M454" s="757"/>
      <c r="N454" s="760"/>
      <c r="O454" s="760"/>
      <c r="P454" s="760"/>
      <c r="Q454" s="763"/>
      <c r="R454" s="488"/>
      <c r="S454" s="757"/>
      <c r="T454" s="527"/>
      <c r="U454" s="146" t="s">
        <v>76</v>
      </c>
      <c r="V454" s="112">
        <f>SUM('[8]Resultado 5'!J48)</f>
        <v>1000</v>
      </c>
      <c r="W454" s="364">
        <v>0</v>
      </c>
    </row>
    <row r="455" spans="1:23" ht="15.75" customHeight="1" thickBot="1">
      <c r="A455" s="769"/>
      <c r="B455" s="785"/>
      <c r="C455" s="770"/>
      <c r="D455" s="447"/>
      <c r="E455" s="773"/>
      <c r="F455" s="774"/>
      <c r="G455" s="774"/>
      <c r="H455" s="774"/>
      <c r="I455" s="777"/>
      <c r="J455" s="447"/>
      <c r="K455" s="780"/>
      <c r="L455" s="488"/>
      <c r="M455" s="758"/>
      <c r="N455" s="761"/>
      <c r="O455" s="761"/>
      <c r="P455" s="761"/>
      <c r="Q455" s="764"/>
      <c r="R455" s="488"/>
      <c r="S455" s="758"/>
      <c r="T455" s="528"/>
      <c r="U455" s="147" t="s">
        <v>77</v>
      </c>
      <c r="V455" s="188">
        <f>SUM('[8]Resultado 5'!J49)</f>
        <v>0</v>
      </c>
      <c r="W455" s="367">
        <v>0</v>
      </c>
    </row>
    <row r="456" spans="1:23" ht="45.75" customHeight="1">
      <c r="A456" s="769"/>
      <c r="B456" s="785"/>
      <c r="C456" s="790" t="s">
        <v>248</v>
      </c>
      <c r="D456" s="444" t="s">
        <v>758</v>
      </c>
      <c r="E456" s="771"/>
      <c r="F456" s="547"/>
      <c r="G456" s="547" t="s">
        <v>139</v>
      </c>
      <c r="H456" s="547" t="s">
        <v>139</v>
      </c>
      <c r="I456" s="793" t="s">
        <v>60</v>
      </c>
      <c r="J456" s="503" t="s">
        <v>697</v>
      </c>
      <c r="K456" s="787" t="s">
        <v>698</v>
      </c>
      <c r="L456" s="494" t="s">
        <v>758</v>
      </c>
      <c r="M456" s="756"/>
      <c r="N456" s="759"/>
      <c r="O456" s="759" t="s">
        <v>139</v>
      </c>
      <c r="P456" s="759" t="s">
        <v>139</v>
      </c>
      <c r="Q456" s="762" t="s">
        <v>60</v>
      </c>
      <c r="R456" s="486" t="s">
        <v>697</v>
      </c>
      <c r="S456" s="756" t="s">
        <v>724</v>
      </c>
      <c r="T456" s="526" t="s">
        <v>161</v>
      </c>
      <c r="U456" s="145" t="s">
        <v>40</v>
      </c>
      <c r="V456" s="111">
        <f>SUM('[8]Resultado 5'!J51)</f>
        <v>5000</v>
      </c>
      <c r="W456" s="362">
        <f>(+SUM(V456:V478))*2</f>
        <v>44000</v>
      </c>
    </row>
    <row r="457" spans="1:23" ht="105">
      <c r="A457" s="769"/>
      <c r="B457" s="785"/>
      <c r="C457" s="791"/>
      <c r="D457" s="447" t="s">
        <v>759</v>
      </c>
      <c r="E457" s="772"/>
      <c r="F457" s="548"/>
      <c r="G457" s="548"/>
      <c r="H457" s="548"/>
      <c r="I457" s="794"/>
      <c r="J457" s="498" t="s">
        <v>722</v>
      </c>
      <c r="K457" s="788"/>
      <c r="L457" s="488" t="s">
        <v>759</v>
      </c>
      <c r="M457" s="757"/>
      <c r="N457" s="760"/>
      <c r="O457" s="760"/>
      <c r="P457" s="760"/>
      <c r="Q457" s="763"/>
      <c r="R457" s="488" t="s">
        <v>712</v>
      </c>
      <c r="S457" s="757"/>
      <c r="T457" s="527"/>
      <c r="U457" s="431"/>
      <c r="V457" s="432"/>
      <c r="W457" s="364">
        <v>0</v>
      </c>
    </row>
    <row r="458" spans="1:23" ht="105">
      <c r="A458" s="769"/>
      <c r="B458" s="785"/>
      <c r="C458" s="791"/>
      <c r="D458" s="447" t="s">
        <v>760</v>
      </c>
      <c r="E458" s="772"/>
      <c r="F458" s="548"/>
      <c r="G458" s="548"/>
      <c r="H458" s="548"/>
      <c r="I458" s="794"/>
      <c r="J458" s="498" t="s">
        <v>722</v>
      </c>
      <c r="K458" s="788"/>
      <c r="L458" s="488" t="s">
        <v>760</v>
      </c>
      <c r="M458" s="757"/>
      <c r="N458" s="760"/>
      <c r="O458" s="760"/>
      <c r="P458" s="760"/>
      <c r="Q458" s="763"/>
      <c r="R458" s="488" t="s">
        <v>712</v>
      </c>
      <c r="S458" s="757"/>
      <c r="T458" s="527"/>
      <c r="U458" s="431"/>
      <c r="V458" s="432"/>
      <c r="W458" s="364">
        <v>0</v>
      </c>
    </row>
    <row r="459" spans="1:23" ht="30">
      <c r="A459" s="769"/>
      <c r="B459" s="785"/>
      <c r="C459" s="791"/>
      <c r="D459" s="498" t="s">
        <v>761</v>
      </c>
      <c r="E459" s="772"/>
      <c r="F459" s="548"/>
      <c r="G459" s="548"/>
      <c r="H459" s="548"/>
      <c r="I459" s="794"/>
      <c r="J459" s="499" t="s">
        <v>722</v>
      </c>
      <c r="K459" s="788"/>
      <c r="L459" s="488" t="s">
        <v>761</v>
      </c>
      <c r="M459" s="757"/>
      <c r="N459" s="760"/>
      <c r="O459" s="760"/>
      <c r="P459" s="760"/>
      <c r="Q459" s="763"/>
      <c r="R459" s="488" t="s">
        <v>723</v>
      </c>
      <c r="S459" s="757"/>
      <c r="T459" s="527"/>
      <c r="U459" s="431"/>
      <c r="V459" s="432"/>
      <c r="W459" s="364">
        <v>0</v>
      </c>
    </row>
    <row r="460" spans="1:23" ht="30">
      <c r="A460" s="769"/>
      <c r="B460" s="785"/>
      <c r="C460" s="791"/>
      <c r="D460" s="498" t="s">
        <v>725</v>
      </c>
      <c r="E460" s="772"/>
      <c r="F460" s="548"/>
      <c r="G460" s="548"/>
      <c r="H460" s="548"/>
      <c r="I460" s="794"/>
      <c r="J460" s="500" t="s">
        <v>726</v>
      </c>
      <c r="K460" s="788"/>
      <c r="L460" s="488" t="s">
        <v>725</v>
      </c>
      <c r="M460" s="757"/>
      <c r="N460" s="760"/>
      <c r="O460" s="760"/>
      <c r="P460" s="760"/>
      <c r="Q460" s="763"/>
      <c r="R460" s="487" t="s">
        <v>723</v>
      </c>
      <c r="S460" s="757"/>
      <c r="T460" s="527"/>
      <c r="U460" s="431"/>
      <c r="V460" s="432"/>
      <c r="W460" s="364">
        <v>0</v>
      </c>
    </row>
    <row r="461" spans="1:23" ht="30">
      <c r="A461" s="769"/>
      <c r="B461" s="785"/>
      <c r="C461" s="791"/>
      <c r="D461" s="498" t="s">
        <v>728</v>
      </c>
      <c r="E461" s="772"/>
      <c r="F461" s="548"/>
      <c r="G461" s="548"/>
      <c r="H461" s="548"/>
      <c r="I461" s="794"/>
      <c r="J461" s="500" t="s">
        <v>729</v>
      </c>
      <c r="K461" s="788"/>
      <c r="L461" s="488" t="s">
        <v>728</v>
      </c>
      <c r="M461" s="757"/>
      <c r="N461" s="760"/>
      <c r="O461" s="760"/>
      <c r="P461" s="760"/>
      <c r="Q461" s="763"/>
      <c r="R461" s="487" t="s">
        <v>730</v>
      </c>
      <c r="S461" s="757"/>
      <c r="T461" s="527"/>
      <c r="U461" s="431"/>
      <c r="V461" s="432"/>
      <c r="W461" s="364">
        <v>0</v>
      </c>
    </row>
    <row r="462" spans="1:23" ht="30">
      <c r="A462" s="769"/>
      <c r="B462" s="785"/>
      <c r="C462" s="791"/>
      <c r="D462" s="498" t="s">
        <v>731</v>
      </c>
      <c r="E462" s="772"/>
      <c r="F462" s="548"/>
      <c r="G462" s="548"/>
      <c r="H462" s="548"/>
      <c r="I462" s="794"/>
      <c r="J462" s="500" t="s">
        <v>726</v>
      </c>
      <c r="K462" s="788"/>
      <c r="L462" s="488" t="s">
        <v>731</v>
      </c>
      <c r="M462" s="757"/>
      <c r="N462" s="760"/>
      <c r="O462" s="760"/>
      <c r="P462" s="760"/>
      <c r="Q462" s="763"/>
      <c r="R462" s="487" t="s">
        <v>735</v>
      </c>
      <c r="S462" s="757"/>
      <c r="T462" s="527"/>
      <c r="U462" s="431"/>
      <c r="V462" s="432"/>
      <c r="W462" s="364">
        <v>0</v>
      </c>
    </row>
    <row r="463" spans="1:23" ht="45">
      <c r="A463" s="769"/>
      <c r="B463" s="785"/>
      <c r="C463" s="791"/>
      <c r="D463" s="498" t="s">
        <v>732</v>
      </c>
      <c r="E463" s="772"/>
      <c r="F463" s="548"/>
      <c r="G463" s="548"/>
      <c r="H463" s="548"/>
      <c r="I463" s="794"/>
      <c r="J463" s="500" t="s">
        <v>722</v>
      </c>
      <c r="K463" s="788"/>
      <c r="L463" s="488" t="s">
        <v>732</v>
      </c>
      <c r="M463" s="757"/>
      <c r="N463" s="760"/>
      <c r="O463" s="760"/>
      <c r="P463" s="760"/>
      <c r="Q463" s="763"/>
      <c r="R463" s="487" t="s">
        <v>730</v>
      </c>
      <c r="S463" s="757"/>
      <c r="T463" s="527"/>
      <c r="U463" s="431"/>
      <c r="V463" s="432"/>
      <c r="W463" s="364">
        <v>0</v>
      </c>
    </row>
    <row r="464" spans="1:23" ht="30">
      <c r="A464" s="769"/>
      <c r="B464" s="785"/>
      <c r="C464" s="791"/>
      <c r="D464" s="498" t="s">
        <v>762</v>
      </c>
      <c r="E464" s="772"/>
      <c r="F464" s="548"/>
      <c r="G464" s="548"/>
      <c r="H464" s="548"/>
      <c r="I464" s="794"/>
      <c r="J464" s="500" t="s">
        <v>722</v>
      </c>
      <c r="K464" s="788"/>
      <c r="L464" s="488" t="s">
        <v>762</v>
      </c>
      <c r="M464" s="757"/>
      <c r="N464" s="760"/>
      <c r="O464" s="760"/>
      <c r="P464" s="760"/>
      <c r="Q464" s="763"/>
      <c r="R464" s="488" t="s">
        <v>723</v>
      </c>
      <c r="S464" s="757"/>
      <c r="T464" s="527"/>
      <c r="U464" s="431"/>
      <c r="V464" s="432"/>
      <c r="W464" s="364">
        <v>0</v>
      </c>
    </row>
    <row r="465" spans="1:23" ht="30">
      <c r="A465" s="769"/>
      <c r="B465" s="785"/>
      <c r="C465" s="791"/>
      <c r="D465" s="498" t="s">
        <v>734</v>
      </c>
      <c r="E465" s="772"/>
      <c r="F465" s="548"/>
      <c r="G465" s="548"/>
      <c r="H465" s="548"/>
      <c r="I465" s="794"/>
      <c r="J465" s="500" t="s">
        <v>726</v>
      </c>
      <c r="K465" s="788"/>
      <c r="L465" s="488" t="s">
        <v>734</v>
      </c>
      <c r="M465" s="757"/>
      <c r="N465" s="760"/>
      <c r="O465" s="760"/>
      <c r="P465" s="760"/>
      <c r="Q465" s="763"/>
      <c r="R465" s="487" t="s">
        <v>735</v>
      </c>
      <c r="S465" s="757"/>
      <c r="T465" s="527"/>
      <c r="U465" s="431"/>
      <c r="V465" s="432"/>
      <c r="W465" s="364">
        <v>0</v>
      </c>
    </row>
    <row r="466" spans="1:23" ht="30">
      <c r="A466" s="769"/>
      <c r="B466" s="785"/>
      <c r="C466" s="791"/>
      <c r="D466" s="498" t="s">
        <v>736</v>
      </c>
      <c r="E466" s="772"/>
      <c r="F466" s="548"/>
      <c r="G466" s="548"/>
      <c r="H466" s="548"/>
      <c r="I466" s="794"/>
      <c r="J466" s="500" t="s">
        <v>726</v>
      </c>
      <c r="K466" s="788"/>
      <c r="L466" s="488" t="s">
        <v>736</v>
      </c>
      <c r="M466" s="757"/>
      <c r="N466" s="760"/>
      <c r="O466" s="760"/>
      <c r="P466" s="760"/>
      <c r="Q466" s="763"/>
      <c r="R466" s="487" t="s">
        <v>735</v>
      </c>
      <c r="S466" s="757"/>
      <c r="T466" s="527"/>
      <c r="U466" s="431"/>
      <c r="V466" s="432"/>
      <c r="W466" s="364">
        <v>0</v>
      </c>
    </row>
    <row r="467" spans="1:23" ht="30">
      <c r="A467" s="769"/>
      <c r="B467" s="785"/>
      <c r="C467" s="791"/>
      <c r="D467" s="498" t="s">
        <v>738</v>
      </c>
      <c r="E467" s="772"/>
      <c r="F467" s="548"/>
      <c r="G467" s="548"/>
      <c r="H467" s="548"/>
      <c r="I467" s="794"/>
      <c r="J467" s="500" t="s">
        <v>722</v>
      </c>
      <c r="K467" s="788"/>
      <c r="L467" s="488" t="s">
        <v>738</v>
      </c>
      <c r="M467" s="757"/>
      <c r="N467" s="760"/>
      <c r="O467" s="760"/>
      <c r="P467" s="760"/>
      <c r="Q467" s="763"/>
      <c r="R467" s="487" t="s">
        <v>730</v>
      </c>
      <c r="S467" s="757"/>
      <c r="T467" s="527"/>
      <c r="U467" s="431"/>
      <c r="V467" s="432"/>
      <c r="W467" s="364">
        <v>0</v>
      </c>
    </row>
    <row r="468" spans="1:23" ht="45">
      <c r="A468" s="769"/>
      <c r="B468" s="785"/>
      <c r="C468" s="791"/>
      <c r="D468" s="498" t="s">
        <v>739</v>
      </c>
      <c r="E468" s="772"/>
      <c r="F468" s="548"/>
      <c r="G468" s="548"/>
      <c r="H468" s="548"/>
      <c r="I468" s="794"/>
      <c r="J468" s="500" t="s">
        <v>740</v>
      </c>
      <c r="K468" s="788"/>
      <c r="L468" s="488" t="s">
        <v>739</v>
      </c>
      <c r="M468" s="757"/>
      <c r="N468" s="760"/>
      <c r="O468" s="760"/>
      <c r="P468" s="760"/>
      <c r="Q468" s="763"/>
      <c r="R468" s="487" t="s">
        <v>730</v>
      </c>
      <c r="S468" s="757"/>
      <c r="T468" s="527"/>
      <c r="U468" s="431"/>
      <c r="V468" s="432"/>
      <c r="W468" s="364">
        <v>0</v>
      </c>
    </row>
    <row r="469" spans="1:23" ht="30">
      <c r="A469" s="769"/>
      <c r="B469" s="785"/>
      <c r="C469" s="791"/>
      <c r="D469" s="498" t="s">
        <v>741</v>
      </c>
      <c r="E469" s="772"/>
      <c r="F469" s="548"/>
      <c r="G469" s="548"/>
      <c r="H469" s="548"/>
      <c r="I469" s="794"/>
      <c r="J469" s="500" t="s">
        <v>722</v>
      </c>
      <c r="K469" s="788"/>
      <c r="L469" s="488" t="s">
        <v>741</v>
      </c>
      <c r="M469" s="757"/>
      <c r="N469" s="760"/>
      <c r="O469" s="760"/>
      <c r="P469" s="760"/>
      <c r="Q469" s="763"/>
      <c r="R469" s="487" t="s">
        <v>730</v>
      </c>
      <c r="S469" s="757"/>
      <c r="T469" s="527"/>
      <c r="U469" s="146" t="s">
        <v>41</v>
      </c>
      <c r="V469" s="112">
        <f>SUM('[8]Resultado 5'!J52)</f>
        <v>5000</v>
      </c>
      <c r="W469" s="364">
        <v>0</v>
      </c>
    </row>
    <row r="470" spans="1:23" ht="30">
      <c r="A470" s="769"/>
      <c r="B470" s="785"/>
      <c r="C470" s="791"/>
      <c r="D470" s="498" t="s">
        <v>742</v>
      </c>
      <c r="E470" s="772"/>
      <c r="F470" s="548"/>
      <c r="G470" s="548"/>
      <c r="H470" s="548"/>
      <c r="I470" s="794"/>
      <c r="J470" s="500" t="s">
        <v>722</v>
      </c>
      <c r="K470" s="788"/>
      <c r="L470" s="488" t="s">
        <v>742</v>
      </c>
      <c r="M470" s="757"/>
      <c r="N470" s="760"/>
      <c r="O470" s="760"/>
      <c r="P470" s="760"/>
      <c r="Q470" s="763"/>
      <c r="R470" s="487" t="s">
        <v>723</v>
      </c>
      <c r="S470" s="757"/>
      <c r="T470" s="527"/>
      <c r="U470" s="146"/>
      <c r="V470" s="112"/>
      <c r="W470" s="364">
        <v>0</v>
      </c>
    </row>
    <row r="471" spans="1:23" ht="45">
      <c r="A471" s="769"/>
      <c r="B471" s="785"/>
      <c r="C471" s="791"/>
      <c r="D471" s="498" t="s">
        <v>743</v>
      </c>
      <c r="E471" s="772"/>
      <c r="F471" s="548"/>
      <c r="G471" s="548"/>
      <c r="H471" s="548"/>
      <c r="I471" s="794"/>
      <c r="J471" s="500" t="s">
        <v>744</v>
      </c>
      <c r="K471" s="788"/>
      <c r="L471" s="488" t="s">
        <v>743</v>
      </c>
      <c r="M471" s="757"/>
      <c r="N471" s="760"/>
      <c r="O471" s="760"/>
      <c r="P471" s="760"/>
      <c r="Q471" s="763"/>
      <c r="R471" s="487" t="s">
        <v>745</v>
      </c>
      <c r="S471" s="757"/>
      <c r="T471" s="527"/>
      <c r="U471" s="146"/>
      <c r="V471" s="112"/>
      <c r="W471" s="364">
        <v>0</v>
      </c>
    </row>
    <row r="472" spans="1:23" ht="30">
      <c r="A472" s="769"/>
      <c r="B472" s="785"/>
      <c r="C472" s="791"/>
      <c r="D472" s="498" t="s">
        <v>746</v>
      </c>
      <c r="E472" s="772"/>
      <c r="F472" s="548"/>
      <c r="G472" s="548"/>
      <c r="H472" s="548"/>
      <c r="I472" s="794"/>
      <c r="J472" s="500" t="s">
        <v>726</v>
      </c>
      <c r="K472" s="788"/>
      <c r="L472" s="488" t="s">
        <v>746</v>
      </c>
      <c r="M472" s="757"/>
      <c r="N472" s="760"/>
      <c r="O472" s="760"/>
      <c r="P472" s="760"/>
      <c r="Q472" s="763"/>
      <c r="R472" s="487" t="s">
        <v>735</v>
      </c>
      <c r="S472" s="757"/>
      <c r="T472" s="527"/>
      <c r="U472" s="146"/>
      <c r="V472" s="112"/>
      <c r="W472" s="364">
        <v>0</v>
      </c>
    </row>
    <row r="473" spans="1:23" ht="15.75" customHeight="1">
      <c r="A473" s="769"/>
      <c r="B473" s="785"/>
      <c r="C473" s="791"/>
      <c r="D473" s="447"/>
      <c r="E473" s="772"/>
      <c r="F473" s="548"/>
      <c r="G473" s="548"/>
      <c r="H473" s="548"/>
      <c r="I473" s="794"/>
      <c r="J473" s="504"/>
      <c r="K473" s="788"/>
      <c r="L473" s="488"/>
      <c r="M473" s="757"/>
      <c r="N473" s="760"/>
      <c r="O473" s="760"/>
      <c r="P473" s="760"/>
      <c r="Q473" s="763"/>
      <c r="R473" s="487"/>
      <c r="S473" s="757"/>
      <c r="T473" s="527"/>
      <c r="U473" s="146" t="s">
        <v>42</v>
      </c>
      <c r="V473" s="112">
        <f>SUM('[8]Resultado 5'!J53)</f>
        <v>4500</v>
      </c>
      <c r="W473" s="364">
        <v>0</v>
      </c>
    </row>
    <row r="474" spans="1:23" ht="15.75" customHeight="1">
      <c r="A474" s="769"/>
      <c r="B474" s="785"/>
      <c r="C474" s="791"/>
      <c r="D474" s="447"/>
      <c r="E474" s="772"/>
      <c r="F474" s="548"/>
      <c r="G474" s="548"/>
      <c r="H474" s="548"/>
      <c r="I474" s="794"/>
      <c r="J474" s="504"/>
      <c r="K474" s="788"/>
      <c r="L474" s="488"/>
      <c r="M474" s="757"/>
      <c r="N474" s="760"/>
      <c r="O474" s="760"/>
      <c r="P474" s="760"/>
      <c r="Q474" s="763"/>
      <c r="R474" s="487"/>
      <c r="S474" s="757"/>
      <c r="T474" s="527"/>
      <c r="U474" s="146" t="s">
        <v>43</v>
      </c>
      <c r="V474" s="112">
        <f>SUM('[8]Resultado 5'!J54)</f>
        <v>1000</v>
      </c>
      <c r="W474" s="364">
        <v>0</v>
      </c>
    </row>
    <row r="475" spans="1:23" ht="15.75" customHeight="1">
      <c r="A475" s="769"/>
      <c r="B475" s="785"/>
      <c r="C475" s="791"/>
      <c r="D475" s="447"/>
      <c r="E475" s="772"/>
      <c r="F475" s="548"/>
      <c r="G475" s="548"/>
      <c r="H475" s="548"/>
      <c r="I475" s="794"/>
      <c r="J475" s="504"/>
      <c r="K475" s="788"/>
      <c r="L475" s="488"/>
      <c r="M475" s="757"/>
      <c r="N475" s="760"/>
      <c r="O475" s="760"/>
      <c r="P475" s="760"/>
      <c r="Q475" s="763"/>
      <c r="R475" s="487"/>
      <c r="S475" s="757"/>
      <c r="T475" s="527"/>
      <c r="U475" s="146" t="s">
        <v>75</v>
      </c>
      <c r="V475" s="112">
        <f>SUM('[8]Resultado 5'!J55)</f>
        <v>0</v>
      </c>
      <c r="W475" s="364">
        <v>0</v>
      </c>
    </row>
    <row r="476" spans="1:23" ht="45">
      <c r="A476" s="769"/>
      <c r="B476" s="785"/>
      <c r="C476" s="791"/>
      <c r="D476" s="447" t="s">
        <v>763</v>
      </c>
      <c r="E476" s="772"/>
      <c r="F476" s="548"/>
      <c r="G476" s="548"/>
      <c r="H476" s="548"/>
      <c r="I476" s="794"/>
      <c r="J476" s="504"/>
      <c r="K476" s="788"/>
      <c r="L476" s="488" t="s">
        <v>763</v>
      </c>
      <c r="M476" s="757"/>
      <c r="N476" s="760"/>
      <c r="O476" s="760"/>
      <c r="P476" s="760"/>
      <c r="Q476" s="763"/>
      <c r="R476" s="487"/>
      <c r="S476" s="757"/>
      <c r="T476" s="527"/>
      <c r="U476" s="146" t="s">
        <v>44</v>
      </c>
      <c r="V476" s="112">
        <f>SUM('[8]Resultado 5'!J56)</f>
        <v>4000</v>
      </c>
      <c r="W476" s="364">
        <v>0</v>
      </c>
    </row>
    <row r="477" spans="1:23" ht="15.75" customHeight="1">
      <c r="A477" s="769"/>
      <c r="B477" s="785"/>
      <c r="C477" s="791"/>
      <c r="D477" s="447"/>
      <c r="E477" s="772"/>
      <c r="F477" s="548"/>
      <c r="G477" s="548"/>
      <c r="H477" s="548"/>
      <c r="I477" s="794"/>
      <c r="J477" s="447"/>
      <c r="K477" s="788"/>
      <c r="L477" s="488"/>
      <c r="M477" s="757"/>
      <c r="N477" s="760"/>
      <c r="O477" s="760"/>
      <c r="P477" s="760"/>
      <c r="Q477" s="763"/>
      <c r="R477" s="488"/>
      <c r="S477" s="757"/>
      <c r="T477" s="527"/>
      <c r="U477" s="146" t="s">
        <v>76</v>
      </c>
      <c r="V477" s="112">
        <f>SUM('[8]Resultado 5'!J57)</f>
        <v>2500</v>
      </c>
      <c r="W477" s="364">
        <v>0</v>
      </c>
    </row>
    <row r="478" spans="1:23" ht="15.75" customHeight="1" thickBot="1">
      <c r="A478" s="769"/>
      <c r="B478" s="786"/>
      <c r="C478" s="792"/>
      <c r="D478" s="468"/>
      <c r="E478" s="773"/>
      <c r="F478" s="774"/>
      <c r="G478" s="774"/>
      <c r="H478" s="774"/>
      <c r="I478" s="795"/>
      <c r="J478" s="468"/>
      <c r="K478" s="789"/>
      <c r="L478" s="489"/>
      <c r="M478" s="758"/>
      <c r="N478" s="761"/>
      <c r="O478" s="761"/>
      <c r="P478" s="761"/>
      <c r="Q478" s="764"/>
      <c r="R478" s="489"/>
      <c r="S478" s="758"/>
      <c r="T478" s="528"/>
      <c r="U478" s="147" t="s">
        <v>77</v>
      </c>
      <c r="V478" s="188">
        <f>SUM('[8]Resultado 5'!J58)</f>
        <v>0</v>
      </c>
      <c r="W478" s="367">
        <v>0</v>
      </c>
    </row>
    <row r="479" spans="1:23" ht="30.75" customHeight="1">
      <c r="A479" s="769"/>
      <c r="B479" s="784" t="s">
        <v>764</v>
      </c>
      <c r="C479" s="781" t="s">
        <v>249</v>
      </c>
      <c r="D479" s="477" t="s">
        <v>765</v>
      </c>
      <c r="E479" s="547"/>
      <c r="F479" s="547"/>
      <c r="G479" s="547"/>
      <c r="H479" s="547" t="s">
        <v>139</v>
      </c>
      <c r="I479" s="653" t="s">
        <v>60</v>
      </c>
      <c r="J479" s="499" t="s">
        <v>697</v>
      </c>
      <c r="K479" s="547" t="s">
        <v>698</v>
      </c>
      <c r="L479" s="478" t="s">
        <v>765</v>
      </c>
      <c r="M479" s="759"/>
      <c r="N479" s="759"/>
      <c r="O479" s="759"/>
      <c r="P479" s="759" t="s">
        <v>139</v>
      </c>
      <c r="Q479" s="765" t="s">
        <v>60</v>
      </c>
      <c r="R479" s="490" t="s">
        <v>697</v>
      </c>
      <c r="S479" s="759" t="s">
        <v>749</v>
      </c>
      <c r="T479" s="526" t="s">
        <v>161</v>
      </c>
      <c r="U479" s="145" t="s">
        <v>40</v>
      </c>
      <c r="V479" s="111">
        <f>SUM('[8]Resultado 5'!J61)</f>
        <v>5000</v>
      </c>
      <c r="W479" s="362">
        <f>(+SUM(V479:V486))*2</f>
        <v>50000</v>
      </c>
    </row>
    <row r="480" spans="1:23" ht="60">
      <c r="A480" s="769"/>
      <c r="B480" s="785"/>
      <c r="C480" s="782"/>
      <c r="D480" s="479" t="s">
        <v>766</v>
      </c>
      <c r="E480" s="548"/>
      <c r="F480" s="548"/>
      <c r="G480" s="548"/>
      <c r="H480" s="548"/>
      <c r="I480" s="654"/>
      <c r="J480" s="500" t="s">
        <v>697</v>
      </c>
      <c r="K480" s="548"/>
      <c r="L480" s="480" t="s">
        <v>766</v>
      </c>
      <c r="M480" s="760"/>
      <c r="N480" s="760"/>
      <c r="O480" s="760"/>
      <c r="P480" s="760"/>
      <c r="Q480" s="766"/>
      <c r="R480" s="491" t="s">
        <v>697</v>
      </c>
      <c r="S480" s="760"/>
      <c r="T480" s="527"/>
      <c r="U480" s="146" t="s">
        <v>41</v>
      </c>
      <c r="V480" s="112">
        <f>SUM('[8]Resultado 5'!J62)</f>
        <v>15000</v>
      </c>
      <c r="W480" s="364">
        <v>0</v>
      </c>
    </row>
    <row r="481" spans="1:23" ht="60">
      <c r="A481" s="769"/>
      <c r="B481" s="785"/>
      <c r="C481" s="782"/>
      <c r="D481" s="479" t="s">
        <v>767</v>
      </c>
      <c r="E481" s="548"/>
      <c r="F481" s="548"/>
      <c r="G481" s="548"/>
      <c r="H481" s="548"/>
      <c r="I481" s="654"/>
      <c r="J481" s="500" t="s">
        <v>697</v>
      </c>
      <c r="K481" s="548"/>
      <c r="L481" s="480" t="s">
        <v>768</v>
      </c>
      <c r="M481" s="760"/>
      <c r="N481" s="760"/>
      <c r="O481" s="760"/>
      <c r="P481" s="760"/>
      <c r="Q481" s="766"/>
      <c r="R481" s="491" t="s">
        <v>697</v>
      </c>
      <c r="S481" s="760"/>
      <c r="T481" s="527"/>
      <c r="U481" s="146" t="s">
        <v>42</v>
      </c>
      <c r="V481" s="112">
        <f>SUM('[8]Resultado 5'!J63)</f>
        <v>1000</v>
      </c>
      <c r="W481" s="364">
        <v>0</v>
      </c>
    </row>
    <row r="482" spans="1:23" ht="60">
      <c r="A482" s="769"/>
      <c r="B482" s="785"/>
      <c r="C482" s="782"/>
      <c r="D482" s="479"/>
      <c r="E482" s="548"/>
      <c r="F482" s="548"/>
      <c r="G482" s="548"/>
      <c r="H482" s="548"/>
      <c r="I482" s="654"/>
      <c r="J482" s="500"/>
      <c r="K482" s="548"/>
      <c r="L482" s="480" t="s">
        <v>768</v>
      </c>
      <c r="M482" s="760"/>
      <c r="N482" s="760"/>
      <c r="O482" s="760"/>
      <c r="P482" s="760"/>
      <c r="Q482" s="766"/>
      <c r="R482" s="491" t="s">
        <v>697</v>
      </c>
      <c r="S482" s="760"/>
      <c r="T482" s="527"/>
      <c r="U482" s="146" t="s">
        <v>43</v>
      </c>
      <c r="V482" s="112">
        <f>SUM('[8]Resultado 5'!J64)</f>
        <v>500</v>
      </c>
      <c r="W482" s="364">
        <v>0</v>
      </c>
    </row>
    <row r="483" spans="1:23" ht="60">
      <c r="A483" s="769"/>
      <c r="B483" s="785"/>
      <c r="C483" s="782"/>
      <c r="D483" s="508" t="s">
        <v>769</v>
      </c>
      <c r="E483" s="548"/>
      <c r="F483" s="548"/>
      <c r="G483" s="548"/>
      <c r="H483" s="548"/>
      <c r="I483" s="654"/>
      <c r="J483" s="500"/>
      <c r="K483" s="548"/>
      <c r="L483" s="509" t="s">
        <v>769</v>
      </c>
      <c r="M483" s="760"/>
      <c r="N483" s="760"/>
      <c r="O483" s="760"/>
      <c r="P483" s="760"/>
      <c r="Q483" s="766"/>
      <c r="R483" s="491" t="s">
        <v>697</v>
      </c>
      <c r="S483" s="760"/>
      <c r="T483" s="527"/>
      <c r="U483" s="146" t="s">
        <v>75</v>
      </c>
      <c r="V483" s="112">
        <f>SUM('[8]Resultado 5'!J65)</f>
        <v>500</v>
      </c>
      <c r="W483" s="364">
        <v>0</v>
      </c>
    </row>
    <row r="484" spans="1:23" ht="15.75" customHeight="1">
      <c r="A484" s="769"/>
      <c r="B484" s="785"/>
      <c r="C484" s="782"/>
      <c r="D484" s="479"/>
      <c r="E484" s="548"/>
      <c r="F484" s="548"/>
      <c r="G484" s="548"/>
      <c r="H484" s="548"/>
      <c r="I484" s="654"/>
      <c r="J484" s="479"/>
      <c r="K484" s="548"/>
      <c r="L484" s="480"/>
      <c r="M484" s="760"/>
      <c r="N484" s="760"/>
      <c r="O484" s="760"/>
      <c r="P484" s="760"/>
      <c r="Q484" s="766"/>
      <c r="R484" s="480"/>
      <c r="S484" s="760"/>
      <c r="T484" s="527"/>
      <c r="U484" s="146" t="s">
        <v>44</v>
      </c>
      <c r="V484" s="112">
        <f>SUM('[8]Resultado 5'!J66)</f>
        <v>3000</v>
      </c>
      <c r="W484" s="364">
        <v>0</v>
      </c>
    </row>
    <row r="485" spans="1:23" ht="15.75" customHeight="1">
      <c r="A485" s="769"/>
      <c r="B485" s="785"/>
      <c r="C485" s="782"/>
      <c r="D485" s="479"/>
      <c r="E485" s="548"/>
      <c r="F485" s="548"/>
      <c r="G485" s="548"/>
      <c r="H485" s="548"/>
      <c r="I485" s="654"/>
      <c r="J485" s="479"/>
      <c r="K485" s="548"/>
      <c r="L485" s="480"/>
      <c r="M485" s="760"/>
      <c r="N485" s="760"/>
      <c r="O485" s="760"/>
      <c r="P485" s="760"/>
      <c r="Q485" s="766"/>
      <c r="R485" s="480"/>
      <c r="S485" s="760"/>
      <c r="T485" s="527"/>
      <c r="U485" s="146" t="s">
        <v>76</v>
      </c>
      <c r="V485" s="112">
        <f>SUM('[8]Resultado 5'!J67)</f>
        <v>0</v>
      </c>
      <c r="W485" s="364">
        <v>0</v>
      </c>
    </row>
    <row r="486" spans="1:23" ht="15.75" customHeight="1" thickBot="1">
      <c r="A486" s="769"/>
      <c r="B486" s="785"/>
      <c r="C486" s="783"/>
      <c r="D486" s="479"/>
      <c r="E486" s="774"/>
      <c r="F486" s="774"/>
      <c r="G486" s="774"/>
      <c r="H486" s="774"/>
      <c r="I486" s="655"/>
      <c r="J486" s="479"/>
      <c r="K486" s="774"/>
      <c r="L486" s="480"/>
      <c r="M486" s="761"/>
      <c r="N486" s="761"/>
      <c r="O486" s="761"/>
      <c r="P486" s="761"/>
      <c r="Q486" s="767"/>
      <c r="R486" s="480"/>
      <c r="S486" s="761"/>
      <c r="T486" s="528"/>
      <c r="U486" s="147" t="s">
        <v>77</v>
      </c>
      <c r="V486" s="188">
        <f>SUM('[8]Resultado 5'!J68)</f>
        <v>0</v>
      </c>
      <c r="W486" s="367">
        <v>0</v>
      </c>
    </row>
    <row r="487" spans="1:23" ht="45.75" customHeight="1">
      <c r="A487" s="769"/>
      <c r="B487" s="785"/>
      <c r="C487" s="781" t="s">
        <v>770</v>
      </c>
      <c r="D487" s="477" t="s">
        <v>771</v>
      </c>
      <c r="E487" s="547"/>
      <c r="F487" s="547"/>
      <c r="G487" s="547"/>
      <c r="H487" s="547" t="s">
        <v>139</v>
      </c>
      <c r="I487" s="775" t="s">
        <v>60</v>
      </c>
      <c r="J487" s="503" t="s">
        <v>697</v>
      </c>
      <c r="K487" s="771" t="s">
        <v>698</v>
      </c>
      <c r="L487" s="478" t="s">
        <v>771</v>
      </c>
      <c r="M487" s="759"/>
      <c r="N487" s="759"/>
      <c r="O487" s="759"/>
      <c r="P487" s="759" t="s">
        <v>139</v>
      </c>
      <c r="Q487" s="762" t="s">
        <v>60</v>
      </c>
      <c r="R487" s="486" t="s">
        <v>697</v>
      </c>
      <c r="S487" s="756" t="s">
        <v>772</v>
      </c>
      <c r="T487" s="526" t="s">
        <v>161</v>
      </c>
      <c r="U487" s="145" t="s">
        <v>40</v>
      </c>
      <c r="V487" s="111">
        <f>SUM('[8]Resultado 5'!J70)</f>
        <v>2000</v>
      </c>
      <c r="W487" s="362">
        <f>(+SUM(V487:V494))*2</f>
        <v>24500</v>
      </c>
    </row>
    <row r="488" spans="1:23" ht="105">
      <c r="A488" s="769"/>
      <c r="B488" s="785"/>
      <c r="C488" s="782"/>
      <c r="D488" s="479" t="s">
        <v>773</v>
      </c>
      <c r="E488" s="548"/>
      <c r="F488" s="548"/>
      <c r="G488" s="548"/>
      <c r="H488" s="548"/>
      <c r="I488" s="776"/>
      <c r="J488" s="498" t="s">
        <v>774</v>
      </c>
      <c r="K488" s="772"/>
      <c r="L488" s="480" t="s">
        <v>773</v>
      </c>
      <c r="M488" s="760"/>
      <c r="N488" s="760"/>
      <c r="O488" s="760"/>
      <c r="P488" s="760"/>
      <c r="Q488" s="763"/>
      <c r="R488" s="488" t="s">
        <v>712</v>
      </c>
      <c r="S488" s="757"/>
      <c r="T488" s="527"/>
      <c r="U488" s="146" t="s">
        <v>41</v>
      </c>
      <c r="V488" s="112">
        <f>SUM('[8]Resultado 5'!J71)</f>
        <v>1500</v>
      </c>
      <c r="W488" s="364">
        <v>0</v>
      </c>
    </row>
    <row r="489" spans="1:23" ht="30">
      <c r="A489" s="769"/>
      <c r="B489" s="785"/>
      <c r="C489" s="782"/>
      <c r="D489" s="479" t="s">
        <v>775</v>
      </c>
      <c r="E489" s="548"/>
      <c r="F489" s="548"/>
      <c r="G489" s="548"/>
      <c r="H489" s="548"/>
      <c r="I489" s="776"/>
      <c r="J489" s="504" t="s">
        <v>697</v>
      </c>
      <c r="K489" s="772"/>
      <c r="L489" s="480" t="s">
        <v>775</v>
      </c>
      <c r="M489" s="760"/>
      <c r="N489" s="760"/>
      <c r="O489" s="760"/>
      <c r="P489" s="760"/>
      <c r="Q489" s="763"/>
      <c r="R489" s="487" t="s">
        <v>697</v>
      </c>
      <c r="S489" s="757"/>
      <c r="T489" s="527"/>
      <c r="U489" s="146" t="s">
        <v>42</v>
      </c>
      <c r="V489" s="112">
        <f>SUM('[8]Resultado 5'!J72)</f>
        <v>1500</v>
      </c>
      <c r="W489" s="364">
        <v>0</v>
      </c>
    </row>
    <row r="490" spans="1:23" ht="45">
      <c r="A490" s="769"/>
      <c r="B490" s="785"/>
      <c r="C490" s="782"/>
      <c r="D490" s="479" t="s">
        <v>776</v>
      </c>
      <c r="E490" s="548"/>
      <c r="F490" s="548"/>
      <c r="G490" s="548"/>
      <c r="H490" s="548"/>
      <c r="I490" s="776"/>
      <c r="J490" s="504" t="s">
        <v>697</v>
      </c>
      <c r="K490" s="772"/>
      <c r="L490" s="480" t="s">
        <v>776</v>
      </c>
      <c r="M490" s="760"/>
      <c r="N490" s="760"/>
      <c r="O490" s="760"/>
      <c r="P490" s="760"/>
      <c r="Q490" s="763"/>
      <c r="R490" s="487" t="s">
        <v>697</v>
      </c>
      <c r="S490" s="757"/>
      <c r="T490" s="527"/>
      <c r="U490" s="146" t="s">
        <v>43</v>
      </c>
      <c r="V490" s="112">
        <f>SUM('[8]Resultado 5'!J73)</f>
        <v>500</v>
      </c>
      <c r="W490" s="364">
        <v>0</v>
      </c>
    </row>
    <row r="491" spans="1:23" ht="30">
      <c r="A491" s="769"/>
      <c r="B491" s="785"/>
      <c r="C491" s="782"/>
      <c r="D491" s="479" t="s">
        <v>777</v>
      </c>
      <c r="E491" s="548"/>
      <c r="F491" s="548"/>
      <c r="G491" s="548"/>
      <c r="H491" s="548"/>
      <c r="I491" s="776"/>
      <c r="J491" s="504" t="s">
        <v>726</v>
      </c>
      <c r="K491" s="772"/>
      <c r="L491" s="480" t="s">
        <v>777</v>
      </c>
      <c r="M491" s="760"/>
      <c r="N491" s="760"/>
      <c r="O491" s="760"/>
      <c r="P491" s="760"/>
      <c r="Q491" s="763"/>
      <c r="R491" s="487" t="s">
        <v>697</v>
      </c>
      <c r="S491" s="757"/>
      <c r="T491" s="527"/>
      <c r="U491" s="146" t="s">
        <v>75</v>
      </c>
      <c r="V491" s="112">
        <f>SUM('[8]Resultado 5'!J74)</f>
        <v>500</v>
      </c>
      <c r="W491" s="364">
        <v>0</v>
      </c>
    </row>
    <row r="492" spans="1:23" ht="30">
      <c r="A492" s="769"/>
      <c r="B492" s="785"/>
      <c r="C492" s="782"/>
      <c r="D492" s="479" t="s">
        <v>778</v>
      </c>
      <c r="E492" s="548"/>
      <c r="F492" s="548"/>
      <c r="G492" s="548"/>
      <c r="H492" s="548"/>
      <c r="I492" s="776"/>
      <c r="J492" s="504" t="s">
        <v>697</v>
      </c>
      <c r="K492" s="772"/>
      <c r="L492" s="480" t="s">
        <v>778</v>
      </c>
      <c r="M492" s="760"/>
      <c r="N492" s="760"/>
      <c r="O492" s="760"/>
      <c r="P492" s="760"/>
      <c r="Q492" s="763"/>
      <c r="R492" s="487" t="s">
        <v>697</v>
      </c>
      <c r="S492" s="757"/>
      <c r="T492" s="527"/>
      <c r="U492" s="146" t="s">
        <v>44</v>
      </c>
      <c r="V492" s="112">
        <f>SUM('[8]Resultado 5'!J75)</f>
        <v>2500</v>
      </c>
      <c r="W492" s="364">
        <v>0</v>
      </c>
    </row>
    <row r="493" spans="1:23" ht="15.75" customHeight="1">
      <c r="A493" s="769"/>
      <c r="B493" s="785"/>
      <c r="C493" s="782"/>
      <c r="D493" s="479"/>
      <c r="E493" s="548"/>
      <c r="F493" s="548"/>
      <c r="G493" s="548"/>
      <c r="H493" s="548"/>
      <c r="I493" s="776"/>
      <c r="J493" s="447"/>
      <c r="K493" s="772"/>
      <c r="L493" s="480"/>
      <c r="M493" s="760"/>
      <c r="N493" s="760"/>
      <c r="O493" s="760"/>
      <c r="P493" s="760"/>
      <c r="Q493" s="763"/>
      <c r="R493" s="488"/>
      <c r="S493" s="757"/>
      <c r="T493" s="527"/>
      <c r="U493" s="146" t="s">
        <v>76</v>
      </c>
      <c r="V493" s="112">
        <f>SUM('[8]Resultado 5'!J76)</f>
        <v>3750</v>
      </c>
      <c r="W493" s="364">
        <v>0</v>
      </c>
    </row>
    <row r="494" spans="1:23" ht="15.75" customHeight="1" thickBot="1">
      <c r="A494" s="769"/>
      <c r="B494" s="785"/>
      <c r="C494" s="783"/>
      <c r="D494" s="479"/>
      <c r="E494" s="774"/>
      <c r="F494" s="774"/>
      <c r="G494" s="774"/>
      <c r="H494" s="774"/>
      <c r="I494" s="777"/>
      <c r="J494" s="468"/>
      <c r="K494" s="773"/>
      <c r="L494" s="480"/>
      <c r="M494" s="761"/>
      <c r="N494" s="761"/>
      <c r="O494" s="761"/>
      <c r="P494" s="761"/>
      <c r="Q494" s="764"/>
      <c r="R494" s="489"/>
      <c r="S494" s="758"/>
      <c r="T494" s="528"/>
      <c r="U494" s="147" t="s">
        <v>77</v>
      </c>
      <c r="V494" s="188">
        <f>SUM('[8]Resultado 5'!J77)</f>
        <v>0</v>
      </c>
      <c r="W494" s="367">
        <v>0</v>
      </c>
    </row>
    <row r="495" spans="1:23" ht="30.75" customHeight="1">
      <c r="A495" s="769"/>
      <c r="B495" s="785"/>
      <c r="C495" s="781" t="s">
        <v>779</v>
      </c>
      <c r="D495" s="477" t="s">
        <v>780</v>
      </c>
      <c r="E495" s="547"/>
      <c r="F495" s="547"/>
      <c r="G495" s="547"/>
      <c r="H495" s="547" t="s">
        <v>139</v>
      </c>
      <c r="I495" s="653" t="s">
        <v>60</v>
      </c>
      <c r="J495" s="477" t="s">
        <v>697</v>
      </c>
      <c r="K495" s="547" t="s">
        <v>698</v>
      </c>
      <c r="L495" s="478" t="s">
        <v>780</v>
      </c>
      <c r="M495" s="759"/>
      <c r="N495" s="759"/>
      <c r="O495" s="759"/>
      <c r="P495" s="759" t="s">
        <v>139</v>
      </c>
      <c r="Q495" s="765" t="s">
        <v>60</v>
      </c>
      <c r="R495" s="478" t="s">
        <v>697</v>
      </c>
      <c r="S495" s="759" t="s">
        <v>772</v>
      </c>
      <c r="T495" s="526" t="s">
        <v>161</v>
      </c>
      <c r="U495" s="145" t="s">
        <v>40</v>
      </c>
      <c r="V495" s="111">
        <f>SUM('[8]Resultado 5'!J79)</f>
        <v>2000</v>
      </c>
      <c r="W495" s="362">
        <f>(+SUM(V495:V502))*2</f>
        <v>25000</v>
      </c>
    </row>
    <row r="496" spans="1:23" ht="30">
      <c r="A496" s="769"/>
      <c r="B496" s="785"/>
      <c r="C496" s="782"/>
      <c r="D496" s="479" t="s">
        <v>781</v>
      </c>
      <c r="E496" s="548"/>
      <c r="F496" s="548"/>
      <c r="G496" s="548"/>
      <c r="H496" s="548"/>
      <c r="I496" s="654"/>
      <c r="J496" s="479" t="s">
        <v>697</v>
      </c>
      <c r="K496" s="548"/>
      <c r="L496" s="480" t="s">
        <v>781</v>
      </c>
      <c r="M496" s="760"/>
      <c r="N496" s="760"/>
      <c r="O496" s="760"/>
      <c r="P496" s="760"/>
      <c r="Q496" s="766"/>
      <c r="R496" s="480" t="s">
        <v>697</v>
      </c>
      <c r="S496" s="760"/>
      <c r="T496" s="527"/>
      <c r="U496" s="146" t="s">
        <v>41</v>
      </c>
      <c r="V496" s="112">
        <f>SUM('[8]Resultado 5'!J80)</f>
        <v>5000</v>
      </c>
      <c r="W496" s="364">
        <v>0</v>
      </c>
    </row>
    <row r="497" spans="1:23" ht="15.75" customHeight="1">
      <c r="A497" s="769"/>
      <c r="B497" s="785"/>
      <c r="C497" s="782"/>
      <c r="D497" s="479" t="s">
        <v>587</v>
      </c>
      <c r="E497" s="548"/>
      <c r="F497" s="548"/>
      <c r="G497" s="548"/>
      <c r="H497" s="548"/>
      <c r="I497" s="654"/>
      <c r="J497" s="479" t="s">
        <v>697</v>
      </c>
      <c r="K497" s="548"/>
      <c r="L497" s="480" t="s">
        <v>587</v>
      </c>
      <c r="M497" s="760"/>
      <c r="N497" s="760"/>
      <c r="O497" s="760"/>
      <c r="P497" s="760"/>
      <c r="Q497" s="766"/>
      <c r="R497" s="480" t="s">
        <v>697</v>
      </c>
      <c r="S497" s="760"/>
      <c r="T497" s="527"/>
      <c r="U497" s="146" t="s">
        <v>42</v>
      </c>
      <c r="V497" s="112">
        <f>SUM('[8]Resultado 5'!J81)</f>
        <v>1000</v>
      </c>
      <c r="W497" s="364">
        <v>0</v>
      </c>
    </row>
    <row r="498" spans="1:23" ht="15.75" customHeight="1">
      <c r="A498" s="769"/>
      <c r="B498" s="785"/>
      <c r="C498" s="782"/>
      <c r="D498" s="479" t="s">
        <v>782</v>
      </c>
      <c r="E498" s="548"/>
      <c r="F498" s="548"/>
      <c r="G498" s="548"/>
      <c r="H498" s="548"/>
      <c r="I498" s="654"/>
      <c r="J498" s="479" t="s">
        <v>697</v>
      </c>
      <c r="K498" s="548"/>
      <c r="L498" s="480" t="s">
        <v>782</v>
      </c>
      <c r="M498" s="760"/>
      <c r="N498" s="760"/>
      <c r="O498" s="760"/>
      <c r="P498" s="760"/>
      <c r="Q498" s="766"/>
      <c r="R498" s="480" t="s">
        <v>697</v>
      </c>
      <c r="S498" s="760"/>
      <c r="T498" s="527"/>
      <c r="U498" s="146" t="s">
        <v>43</v>
      </c>
      <c r="V498" s="112">
        <f>SUM('[8]Resultado 5'!J82)</f>
        <v>500</v>
      </c>
      <c r="W498" s="364">
        <v>0</v>
      </c>
    </row>
    <row r="499" spans="1:23" ht="45">
      <c r="A499" s="769"/>
      <c r="B499" s="785"/>
      <c r="C499" s="782"/>
      <c r="D499" s="479" t="s">
        <v>783</v>
      </c>
      <c r="E499" s="548"/>
      <c r="F499" s="548"/>
      <c r="G499" s="548"/>
      <c r="H499" s="548"/>
      <c r="I499" s="654"/>
      <c r="J499" s="479" t="s">
        <v>697</v>
      </c>
      <c r="K499" s="548"/>
      <c r="L499" s="480" t="s">
        <v>783</v>
      </c>
      <c r="M499" s="760"/>
      <c r="N499" s="760"/>
      <c r="O499" s="760"/>
      <c r="P499" s="760"/>
      <c r="Q499" s="766"/>
      <c r="R499" s="480" t="s">
        <v>697</v>
      </c>
      <c r="S499" s="760"/>
      <c r="T499" s="527"/>
      <c r="U499" s="146" t="s">
        <v>75</v>
      </c>
      <c r="V499" s="112">
        <f>SUM('[8]Resultado 5'!J83)</f>
        <v>0</v>
      </c>
      <c r="W499" s="364">
        <v>0</v>
      </c>
    </row>
    <row r="500" spans="1:23" ht="45">
      <c r="A500" s="769"/>
      <c r="B500" s="785"/>
      <c r="C500" s="782"/>
      <c r="D500" s="479" t="s">
        <v>784</v>
      </c>
      <c r="E500" s="548"/>
      <c r="F500" s="548"/>
      <c r="G500" s="548"/>
      <c r="H500" s="548"/>
      <c r="I500" s="654"/>
      <c r="J500" s="479" t="s">
        <v>697</v>
      </c>
      <c r="K500" s="548"/>
      <c r="L500" s="480" t="s">
        <v>784</v>
      </c>
      <c r="M500" s="760"/>
      <c r="N500" s="760"/>
      <c r="O500" s="760"/>
      <c r="P500" s="760"/>
      <c r="Q500" s="766"/>
      <c r="R500" s="480" t="s">
        <v>697</v>
      </c>
      <c r="S500" s="760"/>
      <c r="T500" s="527"/>
      <c r="U500" s="146" t="s">
        <v>44</v>
      </c>
      <c r="V500" s="112">
        <f>SUM('[8]Resultado 5'!J84)</f>
        <v>1500</v>
      </c>
      <c r="W500" s="364">
        <v>0</v>
      </c>
    </row>
    <row r="501" spans="1:23" ht="15.75" customHeight="1">
      <c r="A501" s="769"/>
      <c r="B501" s="785"/>
      <c r="C501" s="782"/>
      <c r="D501" s="479"/>
      <c r="E501" s="548"/>
      <c r="F501" s="548"/>
      <c r="G501" s="548"/>
      <c r="H501" s="548"/>
      <c r="I501" s="654"/>
      <c r="J501" s="479"/>
      <c r="K501" s="548"/>
      <c r="L501" s="480"/>
      <c r="M501" s="760"/>
      <c r="N501" s="760"/>
      <c r="O501" s="760"/>
      <c r="P501" s="760"/>
      <c r="Q501" s="766"/>
      <c r="R501" s="480"/>
      <c r="S501" s="760"/>
      <c r="T501" s="527"/>
      <c r="U501" s="146" t="s">
        <v>76</v>
      </c>
      <c r="V501" s="112">
        <f>SUM('[8]Resultado 5'!J85)</f>
        <v>2500</v>
      </c>
      <c r="W501" s="364">
        <v>0</v>
      </c>
    </row>
    <row r="502" spans="1:23" ht="15.75" customHeight="1" thickBot="1">
      <c r="A502" s="769"/>
      <c r="B502" s="785"/>
      <c r="C502" s="783"/>
      <c r="D502" s="479"/>
      <c r="E502" s="774"/>
      <c r="F502" s="774"/>
      <c r="G502" s="774"/>
      <c r="H502" s="774"/>
      <c r="I502" s="655"/>
      <c r="J502" s="479"/>
      <c r="K502" s="774"/>
      <c r="L502" s="480"/>
      <c r="M502" s="761"/>
      <c r="N502" s="761"/>
      <c r="O502" s="761"/>
      <c r="P502" s="761"/>
      <c r="Q502" s="767"/>
      <c r="R502" s="480"/>
      <c r="S502" s="761"/>
      <c r="T502" s="528"/>
      <c r="U502" s="147" t="s">
        <v>77</v>
      </c>
      <c r="V502" s="188">
        <f>SUM('[8]Resultado 5'!J86)</f>
        <v>0</v>
      </c>
      <c r="W502" s="367">
        <v>0</v>
      </c>
    </row>
    <row r="503" spans="1:23" ht="45.75" customHeight="1">
      <c r="A503" s="769"/>
      <c r="B503" s="785"/>
      <c r="C503" s="768" t="s">
        <v>252</v>
      </c>
      <c r="D503" s="444" t="s">
        <v>785</v>
      </c>
      <c r="E503" s="771"/>
      <c r="F503" s="547"/>
      <c r="G503" s="547"/>
      <c r="H503" s="547" t="s">
        <v>139</v>
      </c>
      <c r="I503" s="775" t="s">
        <v>60</v>
      </c>
      <c r="J503" s="444" t="s">
        <v>697</v>
      </c>
      <c r="K503" s="778" t="s">
        <v>698</v>
      </c>
      <c r="L503" s="494" t="s">
        <v>785</v>
      </c>
      <c r="M503" s="756"/>
      <c r="N503" s="759"/>
      <c r="O503" s="759"/>
      <c r="P503" s="759" t="s">
        <v>139</v>
      </c>
      <c r="Q503" s="762" t="s">
        <v>60</v>
      </c>
      <c r="R503" s="494" t="s">
        <v>697</v>
      </c>
      <c r="S503" s="756" t="s">
        <v>772</v>
      </c>
      <c r="T503" s="526" t="s">
        <v>161</v>
      </c>
      <c r="U503" s="145" t="s">
        <v>40</v>
      </c>
      <c r="V503" s="111">
        <f>SUM('[8]Resultado 5'!J88)</f>
        <v>2000</v>
      </c>
      <c r="W503" s="362">
        <f>(+SUM(V503:V510))*2</f>
        <v>7000</v>
      </c>
    </row>
    <row r="504" spans="1:23" ht="45">
      <c r="A504" s="769"/>
      <c r="B504" s="785"/>
      <c r="C504" s="769"/>
      <c r="D504" s="447" t="s">
        <v>786</v>
      </c>
      <c r="E504" s="772"/>
      <c r="F504" s="548"/>
      <c r="G504" s="548"/>
      <c r="H504" s="548"/>
      <c r="I504" s="776"/>
      <c r="J504" s="447" t="s">
        <v>697</v>
      </c>
      <c r="K504" s="779"/>
      <c r="L504" s="488" t="s">
        <v>786</v>
      </c>
      <c r="M504" s="757"/>
      <c r="N504" s="760"/>
      <c r="O504" s="760"/>
      <c r="P504" s="760"/>
      <c r="Q504" s="763"/>
      <c r="R504" s="488" t="s">
        <v>697</v>
      </c>
      <c r="S504" s="757"/>
      <c r="T504" s="527"/>
      <c r="U504" s="146" t="s">
        <v>41</v>
      </c>
      <c r="V504" s="112">
        <f>SUM('[8]Resultado 5'!J89)</f>
        <v>1500</v>
      </c>
      <c r="W504" s="364">
        <v>0</v>
      </c>
    </row>
    <row r="505" spans="1:23" ht="15.75" customHeight="1">
      <c r="A505" s="769"/>
      <c r="B505" s="785"/>
      <c r="C505" s="769"/>
      <c r="D505" s="447"/>
      <c r="E505" s="772"/>
      <c r="F505" s="548"/>
      <c r="G505" s="548"/>
      <c r="H505" s="548"/>
      <c r="I505" s="776"/>
      <c r="J505" s="447"/>
      <c r="K505" s="779"/>
      <c r="L505" s="488"/>
      <c r="M505" s="757"/>
      <c r="N505" s="760"/>
      <c r="O505" s="760"/>
      <c r="P505" s="760"/>
      <c r="Q505" s="763"/>
      <c r="R505" s="488"/>
      <c r="S505" s="757"/>
      <c r="T505" s="527"/>
      <c r="U505" s="146" t="s">
        <v>42</v>
      </c>
      <c r="V505" s="112">
        <f>SUM('[8]Resultado 5'!J90)</f>
        <v>0</v>
      </c>
      <c r="W505" s="364">
        <v>0</v>
      </c>
    </row>
    <row r="506" spans="1:23" ht="15.75" customHeight="1">
      <c r="A506" s="769"/>
      <c r="B506" s="785"/>
      <c r="C506" s="769"/>
      <c r="D506" s="447"/>
      <c r="E506" s="772"/>
      <c r="F506" s="548"/>
      <c r="G506" s="548"/>
      <c r="H506" s="548"/>
      <c r="I506" s="776"/>
      <c r="J506" s="447"/>
      <c r="K506" s="779"/>
      <c r="L506" s="488"/>
      <c r="M506" s="757"/>
      <c r="N506" s="760"/>
      <c r="O506" s="760"/>
      <c r="P506" s="760"/>
      <c r="Q506" s="763"/>
      <c r="R506" s="488"/>
      <c r="S506" s="757"/>
      <c r="T506" s="527"/>
      <c r="U506" s="146" t="s">
        <v>43</v>
      </c>
      <c r="V506" s="112">
        <f>SUM('[8]Resultado 5'!J91)</f>
        <v>0</v>
      </c>
      <c r="W506" s="364">
        <v>0</v>
      </c>
    </row>
    <row r="507" spans="1:23" ht="15.75" customHeight="1">
      <c r="A507" s="769"/>
      <c r="B507" s="785"/>
      <c r="C507" s="769"/>
      <c r="D507" s="447"/>
      <c r="E507" s="772"/>
      <c r="F507" s="548"/>
      <c r="G507" s="548"/>
      <c r="H507" s="548"/>
      <c r="I507" s="776"/>
      <c r="J507" s="447"/>
      <c r="K507" s="779"/>
      <c r="L507" s="488"/>
      <c r="M507" s="757"/>
      <c r="N507" s="760"/>
      <c r="O507" s="760"/>
      <c r="P507" s="760"/>
      <c r="Q507" s="763"/>
      <c r="R507" s="488"/>
      <c r="S507" s="757"/>
      <c r="T507" s="527"/>
      <c r="U507" s="146" t="s">
        <v>75</v>
      </c>
      <c r="V507" s="112">
        <f>SUM('[8]Resultado 5'!J92)</f>
        <v>0</v>
      </c>
      <c r="W507" s="364">
        <v>0</v>
      </c>
    </row>
    <row r="508" spans="1:23" ht="15.75" customHeight="1">
      <c r="A508" s="769"/>
      <c r="B508" s="785"/>
      <c r="C508" s="769"/>
      <c r="D508" s="447"/>
      <c r="E508" s="772"/>
      <c r="F508" s="548"/>
      <c r="G508" s="548"/>
      <c r="H508" s="548"/>
      <c r="I508" s="776"/>
      <c r="J508" s="447"/>
      <c r="K508" s="779"/>
      <c r="L508" s="488"/>
      <c r="M508" s="757"/>
      <c r="N508" s="760"/>
      <c r="O508" s="760"/>
      <c r="P508" s="760"/>
      <c r="Q508" s="763"/>
      <c r="R508" s="488"/>
      <c r="S508" s="757"/>
      <c r="T508" s="527"/>
      <c r="U508" s="146" t="s">
        <v>44</v>
      </c>
      <c r="V508" s="112">
        <f>SUM('[8]Resultado 5'!J93)</f>
        <v>0</v>
      </c>
      <c r="W508" s="364">
        <v>0</v>
      </c>
    </row>
    <row r="509" spans="1:23" ht="15.75" customHeight="1">
      <c r="A509" s="769"/>
      <c r="B509" s="785"/>
      <c r="C509" s="769"/>
      <c r="D509" s="447"/>
      <c r="E509" s="772"/>
      <c r="F509" s="548"/>
      <c r="G509" s="548"/>
      <c r="H509" s="548"/>
      <c r="I509" s="776"/>
      <c r="J509" s="447"/>
      <c r="K509" s="779"/>
      <c r="L509" s="488"/>
      <c r="M509" s="757"/>
      <c r="N509" s="760"/>
      <c r="O509" s="760"/>
      <c r="P509" s="760"/>
      <c r="Q509" s="763"/>
      <c r="R509" s="488"/>
      <c r="S509" s="757"/>
      <c r="T509" s="527"/>
      <c r="U509" s="146" t="s">
        <v>76</v>
      </c>
      <c r="V509" s="112">
        <f>SUM('[8]Resultado 5'!J94)</f>
        <v>0</v>
      </c>
      <c r="W509" s="364">
        <v>0</v>
      </c>
    </row>
    <row r="510" spans="1:23" ht="15.75" customHeight="1" thickBot="1">
      <c r="A510" s="770"/>
      <c r="B510" s="786"/>
      <c r="C510" s="770"/>
      <c r="D510" s="468"/>
      <c r="E510" s="773"/>
      <c r="F510" s="774"/>
      <c r="G510" s="774"/>
      <c r="H510" s="774"/>
      <c r="I510" s="777"/>
      <c r="J510" s="468"/>
      <c r="K510" s="780"/>
      <c r="L510" s="489"/>
      <c r="M510" s="758"/>
      <c r="N510" s="761"/>
      <c r="O510" s="761"/>
      <c r="P510" s="761"/>
      <c r="Q510" s="764"/>
      <c r="R510" s="489"/>
      <c r="S510" s="758"/>
      <c r="T510" s="528"/>
      <c r="U510" s="147" t="s">
        <v>77</v>
      </c>
      <c r="V510" s="188">
        <f>SUM('[8]Resultado 5'!J95)</f>
        <v>0</v>
      </c>
      <c r="W510" s="367">
        <v>0</v>
      </c>
    </row>
    <row r="511" spans="1:23" s="108" customFormat="1" ht="25.5" customHeight="1" thickBot="1">
      <c r="A511" s="589" t="s">
        <v>160</v>
      </c>
      <c r="B511" s="590"/>
      <c r="C511" s="590"/>
      <c r="D511" s="590"/>
      <c r="E511" s="590"/>
      <c r="F511" s="590"/>
      <c r="G511" s="590"/>
      <c r="H511" s="590"/>
      <c r="I511" s="590"/>
      <c r="J511" s="590"/>
      <c r="K511" s="590"/>
      <c r="L511" s="590"/>
      <c r="M511" s="590"/>
      <c r="N511" s="590"/>
      <c r="O511" s="590"/>
      <c r="P511" s="590"/>
      <c r="Q511" s="590"/>
      <c r="R511" s="590"/>
      <c r="S511" s="590"/>
      <c r="T511" s="590"/>
      <c r="U511" s="590"/>
      <c r="V511" s="590"/>
      <c r="W511" s="107">
        <f>+SUM(W406:W510)</f>
        <v>414500</v>
      </c>
    </row>
    <row r="512" spans="2:21" s="109" customFormat="1" ht="15.75" thickBot="1">
      <c r="B512" s="443"/>
      <c r="C512" s="186"/>
      <c r="D512" s="186"/>
      <c r="J512" s="186"/>
      <c r="L512" s="186"/>
      <c r="R512" s="186"/>
      <c r="U512" s="101"/>
    </row>
    <row r="513" spans="1:23" s="108" customFormat="1" ht="25.5" customHeight="1" thickBot="1">
      <c r="A513" s="589" t="s">
        <v>290</v>
      </c>
      <c r="B513" s="590"/>
      <c r="C513" s="590"/>
      <c r="D513" s="590"/>
      <c r="E513" s="590"/>
      <c r="F513" s="590"/>
      <c r="G513" s="590"/>
      <c r="H513" s="590"/>
      <c r="I513" s="590"/>
      <c r="J513" s="590"/>
      <c r="K513" s="590"/>
      <c r="L513" s="590"/>
      <c r="M513" s="590"/>
      <c r="N513" s="590"/>
      <c r="O513" s="590"/>
      <c r="P513" s="590"/>
      <c r="Q513" s="590"/>
      <c r="R513" s="590"/>
      <c r="S513" s="590"/>
      <c r="T513" s="590"/>
      <c r="U513" s="590"/>
      <c r="V513" s="590"/>
      <c r="W513" s="107">
        <f>+W176+W263+W308+W401+W511</f>
        <v>2320200</v>
      </c>
    </row>
    <row r="514" spans="1:23" ht="15">
      <c r="A514" s="77"/>
      <c r="B514" s="443"/>
      <c r="C514" s="185"/>
      <c r="D514" s="185"/>
      <c r="E514" s="77"/>
      <c r="F514" s="77"/>
      <c r="G514" s="77"/>
      <c r="H514" s="77"/>
      <c r="I514" s="77"/>
      <c r="J514" s="185"/>
      <c r="K514" s="77"/>
      <c r="L514" s="185"/>
      <c r="M514" s="77"/>
      <c r="N514" s="77"/>
      <c r="O514" s="77"/>
      <c r="P514" s="77"/>
      <c r="Q514" s="77"/>
      <c r="R514" s="185"/>
      <c r="S514" s="77"/>
      <c r="T514" s="77"/>
      <c r="U514" s="102"/>
      <c r="V514" s="77"/>
      <c r="W514" s="77"/>
    </row>
    <row r="515" spans="1:23" ht="15">
      <c r="A515" s="77" t="s">
        <v>787</v>
      </c>
      <c r="B515" s="443"/>
      <c r="C515" s="185"/>
      <c r="D515" s="185"/>
      <c r="E515" s="77"/>
      <c r="F515" s="77"/>
      <c r="G515" s="77"/>
      <c r="H515" s="77"/>
      <c r="I515" s="77"/>
      <c r="J515" s="185"/>
      <c r="K515" s="77"/>
      <c r="L515" s="185"/>
      <c r="M515" s="77"/>
      <c r="N515" s="77"/>
      <c r="O515" s="77"/>
      <c r="P515" s="77"/>
      <c r="Q515" s="77"/>
      <c r="R515" s="185"/>
      <c r="S515" s="77"/>
      <c r="T515" s="77"/>
      <c r="U515" s="102"/>
      <c r="V515" s="77"/>
      <c r="W515" s="77"/>
    </row>
    <row r="516" spans="1:23" ht="15">
      <c r="A516" s="77" t="s">
        <v>788</v>
      </c>
      <c r="B516" s="443"/>
      <c r="C516" s="185"/>
      <c r="D516" s="185"/>
      <c r="E516" s="77"/>
      <c r="F516" s="77"/>
      <c r="G516" s="77"/>
      <c r="H516" s="77"/>
      <c r="I516" s="77"/>
      <c r="J516" s="185"/>
      <c r="K516" s="77"/>
      <c r="L516" s="185"/>
      <c r="M516" s="77"/>
      <c r="N516" s="77"/>
      <c r="O516" s="77"/>
      <c r="P516" s="77"/>
      <c r="Q516" s="77"/>
      <c r="R516" s="185"/>
      <c r="S516" s="77"/>
      <c r="T516" s="77"/>
      <c r="U516" s="102"/>
      <c r="V516" s="77"/>
      <c r="W516" s="77"/>
    </row>
    <row r="517" spans="1:23" ht="15">
      <c r="A517" s="77" t="s">
        <v>789</v>
      </c>
      <c r="B517" s="443"/>
      <c r="C517" s="185"/>
      <c r="D517" s="185"/>
      <c r="E517" s="77"/>
      <c r="F517" s="77"/>
      <c r="G517" s="77"/>
      <c r="H517" s="77"/>
      <c r="I517" s="77"/>
      <c r="J517" s="185"/>
      <c r="K517" s="77"/>
      <c r="L517" s="185"/>
      <c r="M517" s="77"/>
      <c r="N517" s="77"/>
      <c r="O517" s="77"/>
      <c r="P517" s="77"/>
      <c r="Q517" s="77"/>
      <c r="R517" s="185"/>
      <c r="S517" s="77"/>
      <c r="T517" s="77"/>
      <c r="U517" s="102"/>
      <c r="V517" s="77"/>
      <c r="W517" s="77"/>
    </row>
    <row r="518" spans="1:23" ht="15">
      <c r="A518" s="77" t="s">
        <v>790</v>
      </c>
      <c r="B518" s="443"/>
      <c r="C518" s="185"/>
      <c r="D518" s="185"/>
      <c r="E518" s="77"/>
      <c r="F518" s="77"/>
      <c r="G518" s="77"/>
      <c r="H518" s="77"/>
      <c r="I518" s="77"/>
      <c r="J518" s="185"/>
      <c r="K518" s="77"/>
      <c r="L518" s="185"/>
      <c r="M518" s="77"/>
      <c r="N518" s="77"/>
      <c r="O518" s="77"/>
      <c r="P518" s="77"/>
      <c r="Q518" s="77"/>
      <c r="R518" s="185"/>
      <c r="S518" s="77"/>
      <c r="T518" s="77"/>
      <c r="U518" s="102"/>
      <c r="V518" s="77"/>
      <c r="W518" s="77"/>
    </row>
    <row r="519" spans="1:23" ht="15">
      <c r="A519" s="77"/>
      <c r="B519" s="443"/>
      <c r="C519" s="185"/>
      <c r="D519" s="185"/>
      <c r="E519" s="77"/>
      <c r="F519" s="77"/>
      <c r="G519" s="77"/>
      <c r="H519" s="77"/>
      <c r="I519" s="77"/>
      <c r="J519" s="185"/>
      <c r="K519" s="77"/>
      <c r="L519" s="185"/>
      <c r="M519" s="77"/>
      <c r="N519" s="77"/>
      <c r="O519" s="77"/>
      <c r="P519" s="77"/>
      <c r="Q519" s="77"/>
      <c r="R519" s="185"/>
      <c r="S519" s="77"/>
      <c r="T519" s="77"/>
      <c r="U519" s="102"/>
      <c r="V519" s="77"/>
      <c r="W519" s="77"/>
    </row>
    <row r="520" spans="1:23" ht="15">
      <c r="A520" s="77"/>
      <c r="B520" s="443"/>
      <c r="C520" s="185"/>
      <c r="D520" s="185"/>
      <c r="E520" s="77"/>
      <c r="F520" s="77"/>
      <c r="G520" s="77"/>
      <c r="H520" s="77"/>
      <c r="I520" s="77"/>
      <c r="J520" s="185"/>
      <c r="K520" s="77"/>
      <c r="L520" s="185"/>
      <c r="M520" s="77"/>
      <c r="N520" s="77"/>
      <c r="O520" s="77"/>
      <c r="P520" s="77"/>
      <c r="Q520" s="77"/>
      <c r="R520" s="185"/>
      <c r="S520" s="77"/>
      <c r="T520" s="77"/>
      <c r="U520" s="102"/>
      <c r="V520" s="77"/>
      <c r="W520" s="77"/>
    </row>
    <row r="521" spans="1:23" ht="15">
      <c r="A521" s="77"/>
      <c r="B521" s="443"/>
      <c r="C521" s="185"/>
      <c r="D521" s="185"/>
      <c r="E521" s="77"/>
      <c r="F521" s="77"/>
      <c r="G521" s="77"/>
      <c r="H521" s="77"/>
      <c r="I521" s="77"/>
      <c r="J521" s="185"/>
      <c r="K521" s="77"/>
      <c r="L521" s="185"/>
      <c r="M521" s="77"/>
      <c r="N521" s="77"/>
      <c r="O521" s="77"/>
      <c r="P521" s="77"/>
      <c r="Q521" s="77"/>
      <c r="R521" s="185"/>
      <c r="S521" s="77"/>
      <c r="T521" s="77"/>
      <c r="U521" s="102"/>
      <c r="V521" s="77"/>
      <c r="W521" s="211"/>
    </row>
    <row r="522" spans="1:23" ht="15">
      <c r="A522" s="77"/>
      <c r="B522" s="443"/>
      <c r="C522" s="185"/>
      <c r="D522" s="185"/>
      <c r="E522" s="77"/>
      <c r="F522" s="77"/>
      <c r="G522" s="77"/>
      <c r="H522" s="77"/>
      <c r="I522" s="77"/>
      <c r="J522" s="185"/>
      <c r="K522" s="77"/>
      <c r="L522" s="185"/>
      <c r="M522" s="77"/>
      <c r="N522" s="77"/>
      <c r="O522" s="77"/>
      <c r="P522" s="77"/>
      <c r="Q522" s="77"/>
      <c r="R522" s="185"/>
      <c r="S522" s="77"/>
      <c r="T522" s="77"/>
      <c r="U522" s="102"/>
      <c r="V522" s="77"/>
      <c r="W522" s="77"/>
    </row>
    <row r="523" spans="1:23" ht="15">
      <c r="A523" s="77"/>
      <c r="B523" s="443"/>
      <c r="C523" s="185"/>
      <c r="D523" s="185"/>
      <c r="E523" s="77"/>
      <c r="F523" s="77"/>
      <c r="G523" s="77"/>
      <c r="H523" s="77"/>
      <c r="I523" s="77"/>
      <c r="J523" s="185"/>
      <c r="K523" s="77"/>
      <c r="L523" s="185"/>
      <c r="M523" s="77"/>
      <c r="N523" s="77"/>
      <c r="O523" s="77"/>
      <c r="P523" s="77"/>
      <c r="Q523" s="77"/>
      <c r="R523" s="185"/>
      <c r="S523" s="77"/>
      <c r="T523" s="77"/>
      <c r="U523" s="102"/>
      <c r="V523" s="77"/>
      <c r="W523" s="77"/>
    </row>
    <row r="524" spans="1:23" ht="15">
      <c r="A524" s="77"/>
      <c r="B524" s="443"/>
      <c r="C524" s="185"/>
      <c r="D524" s="185"/>
      <c r="E524" s="77"/>
      <c r="F524" s="77"/>
      <c r="G524" s="77"/>
      <c r="H524" s="77"/>
      <c r="I524" s="77"/>
      <c r="J524" s="185"/>
      <c r="K524" s="77"/>
      <c r="L524" s="185"/>
      <c r="M524" s="77"/>
      <c r="N524" s="77"/>
      <c r="O524" s="77"/>
      <c r="P524" s="77"/>
      <c r="Q524" s="77"/>
      <c r="R524" s="185"/>
      <c r="S524" s="77"/>
      <c r="T524" s="77"/>
      <c r="U524" s="102"/>
      <c r="V524" s="77"/>
      <c r="W524" s="77"/>
    </row>
    <row r="525" spans="1:23" ht="15">
      <c r="A525" s="77"/>
      <c r="B525" s="443"/>
      <c r="C525" s="185"/>
      <c r="D525" s="185"/>
      <c r="E525" s="77"/>
      <c r="F525" s="77"/>
      <c r="G525" s="77"/>
      <c r="H525" s="77"/>
      <c r="I525" s="77"/>
      <c r="J525" s="185"/>
      <c r="K525" s="77"/>
      <c r="L525" s="185"/>
      <c r="M525" s="77"/>
      <c r="N525" s="77"/>
      <c r="O525" s="77"/>
      <c r="P525" s="77"/>
      <c r="Q525" s="77"/>
      <c r="R525" s="185"/>
      <c r="S525" s="77"/>
      <c r="T525" s="77"/>
      <c r="U525" s="102"/>
      <c r="V525" s="77"/>
      <c r="W525" s="77"/>
    </row>
    <row r="526" spans="1:23" ht="15">
      <c r="A526" s="77"/>
      <c r="B526" s="443"/>
      <c r="C526" s="185"/>
      <c r="D526" s="185"/>
      <c r="E526" s="77"/>
      <c r="F526" s="77"/>
      <c r="G526" s="77"/>
      <c r="H526" s="77"/>
      <c r="I526" s="77"/>
      <c r="J526" s="185"/>
      <c r="K526" s="77"/>
      <c r="L526" s="185"/>
      <c r="M526" s="77"/>
      <c r="N526" s="77"/>
      <c r="O526" s="77"/>
      <c r="P526" s="77"/>
      <c r="Q526" s="77"/>
      <c r="R526" s="185"/>
      <c r="S526" s="77"/>
      <c r="T526" s="77"/>
      <c r="U526" s="102"/>
      <c r="V526" s="77"/>
      <c r="W526" s="77"/>
    </row>
    <row r="527" spans="1:23" ht="15">
      <c r="A527" s="77"/>
      <c r="B527" s="443"/>
      <c r="C527" s="185"/>
      <c r="D527" s="185"/>
      <c r="E527" s="77"/>
      <c r="F527" s="77"/>
      <c r="G527" s="77"/>
      <c r="H527" s="77"/>
      <c r="I527" s="77"/>
      <c r="J527" s="185"/>
      <c r="K527" s="77"/>
      <c r="L527" s="185"/>
      <c r="M527" s="77"/>
      <c r="N527" s="77"/>
      <c r="O527" s="77"/>
      <c r="P527" s="77"/>
      <c r="Q527" s="77"/>
      <c r="R527" s="185"/>
      <c r="S527" s="77"/>
      <c r="T527" s="77"/>
      <c r="U527" s="102"/>
      <c r="V527" s="77"/>
      <c r="W527" s="77"/>
    </row>
    <row r="528" spans="1:23" ht="15">
      <c r="A528" s="77"/>
      <c r="B528" s="443"/>
      <c r="C528" s="185"/>
      <c r="D528" s="185"/>
      <c r="E528" s="77"/>
      <c r="F528" s="77"/>
      <c r="G528" s="77"/>
      <c r="H528" s="77"/>
      <c r="I528" s="77"/>
      <c r="J528" s="185"/>
      <c r="K528" s="77"/>
      <c r="L528" s="185"/>
      <c r="M528" s="77"/>
      <c r="N528" s="77"/>
      <c r="O528" s="77"/>
      <c r="P528" s="77"/>
      <c r="Q528" s="77"/>
      <c r="R528" s="185"/>
      <c r="S528" s="77"/>
      <c r="T528" s="77"/>
      <c r="U528" s="102"/>
      <c r="V528" s="77"/>
      <c r="W528" s="77"/>
    </row>
    <row r="529" spans="1:23" ht="15">
      <c r="A529" s="77"/>
      <c r="B529" s="443"/>
      <c r="C529" s="185"/>
      <c r="D529" s="185"/>
      <c r="E529" s="77"/>
      <c r="F529" s="77"/>
      <c r="G529" s="77"/>
      <c r="H529" s="77"/>
      <c r="I529" s="77"/>
      <c r="J529" s="185"/>
      <c r="K529" s="77"/>
      <c r="L529" s="185"/>
      <c r="M529" s="77"/>
      <c r="N529" s="77"/>
      <c r="O529" s="77"/>
      <c r="P529" s="77"/>
      <c r="Q529" s="77"/>
      <c r="R529" s="185"/>
      <c r="S529" s="77"/>
      <c r="T529" s="77"/>
      <c r="U529" s="102"/>
      <c r="V529" s="77"/>
      <c r="W529" s="77"/>
    </row>
    <row r="530" spans="1:23" ht="15">
      <c r="A530" s="77"/>
      <c r="B530" s="443"/>
      <c r="C530" s="185"/>
      <c r="D530" s="185"/>
      <c r="E530" s="77"/>
      <c r="F530" s="77"/>
      <c r="G530" s="77"/>
      <c r="H530" s="77"/>
      <c r="I530" s="77"/>
      <c r="J530" s="185"/>
      <c r="K530" s="77"/>
      <c r="L530" s="185"/>
      <c r="M530" s="77"/>
      <c r="N530" s="77"/>
      <c r="O530" s="77"/>
      <c r="P530" s="77"/>
      <c r="Q530" s="77"/>
      <c r="R530" s="185"/>
      <c r="S530" s="77"/>
      <c r="T530" s="77"/>
      <c r="U530" s="102"/>
      <c r="V530" s="77"/>
      <c r="W530" s="77"/>
    </row>
    <row r="531" spans="1:23" ht="15">
      <c r="A531" s="77"/>
      <c r="B531" s="443"/>
      <c r="C531" s="185"/>
      <c r="D531" s="185"/>
      <c r="E531" s="77"/>
      <c r="F531" s="77"/>
      <c r="G531" s="77"/>
      <c r="H531" s="77"/>
      <c r="I531" s="77"/>
      <c r="J531" s="185"/>
      <c r="K531" s="77"/>
      <c r="L531" s="185"/>
      <c r="M531" s="77"/>
      <c r="N531" s="77"/>
      <c r="O531" s="77"/>
      <c r="P531" s="77"/>
      <c r="Q531" s="77"/>
      <c r="R531" s="185"/>
      <c r="S531" s="77"/>
      <c r="T531" s="77"/>
      <c r="U531" s="102"/>
      <c r="V531" s="77"/>
      <c r="W531" s="77"/>
    </row>
    <row r="532" spans="1:23" ht="15">
      <c r="A532" s="77"/>
      <c r="B532" s="443"/>
      <c r="C532" s="185"/>
      <c r="D532" s="185"/>
      <c r="E532" s="77"/>
      <c r="F532" s="77"/>
      <c r="G532" s="77"/>
      <c r="H532" s="77"/>
      <c r="I532" s="77"/>
      <c r="J532" s="185"/>
      <c r="K532" s="77"/>
      <c r="L532" s="185"/>
      <c r="M532" s="77"/>
      <c r="N532" s="77"/>
      <c r="O532" s="77"/>
      <c r="P532" s="77"/>
      <c r="Q532" s="77"/>
      <c r="R532" s="185"/>
      <c r="S532" s="77"/>
      <c r="T532" s="77"/>
      <c r="U532" s="102"/>
      <c r="V532" s="77"/>
      <c r="W532" s="77"/>
    </row>
    <row r="533" spans="1:23" ht="15">
      <c r="A533" s="77"/>
      <c r="B533" s="443"/>
      <c r="C533" s="185"/>
      <c r="D533" s="185"/>
      <c r="E533" s="77"/>
      <c r="F533" s="77"/>
      <c r="G533" s="77"/>
      <c r="H533" s="77"/>
      <c r="I533" s="77"/>
      <c r="J533" s="185"/>
      <c r="K533" s="77"/>
      <c r="L533" s="185"/>
      <c r="M533" s="77"/>
      <c r="N533" s="77"/>
      <c r="O533" s="77"/>
      <c r="P533" s="77"/>
      <c r="Q533" s="77"/>
      <c r="R533" s="185"/>
      <c r="S533" s="77"/>
      <c r="T533" s="77"/>
      <c r="U533" s="102"/>
      <c r="V533" s="77"/>
      <c r="W533" s="77"/>
    </row>
    <row r="534" spans="1:23" ht="15">
      <c r="A534" s="77"/>
      <c r="B534" s="443"/>
      <c r="C534" s="185"/>
      <c r="D534" s="185"/>
      <c r="E534" s="77"/>
      <c r="F534" s="77"/>
      <c r="G534" s="77"/>
      <c r="H534" s="77"/>
      <c r="I534" s="77"/>
      <c r="J534" s="185"/>
      <c r="K534" s="77"/>
      <c r="L534" s="185"/>
      <c r="M534" s="77"/>
      <c r="N534" s="77"/>
      <c r="O534" s="77"/>
      <c r="P534" s="77"/>
      <c r="Q534" s="77"/>
      <c r="R534" s="185"/>
      <c r="S534" s="77"/>
      <c r="T534" s="77"/>
      <c r="U534" s="102"/>
      <c r="V534" s="77"/>
      <c r="W534" s="77"/>
    </row>
    <row r="535" spans="1:23" ht="15">
      <c r="A535" s="77"/>
      <c r="B535" s="443"/>
      <c r="C535" s="185"/>
      <c r="D535" s="185"/>
      <c r="E535" s="77"/>
      <c r="F535" s="77"/>
      <c r="G535" s="77"/>
      <c r="H535" s="77"/>
      <c r="I535" s="77"/>
      <c r="J535" s="185"/>
      <c r="K535" s="77"/>
      <c r="L535" s="185"/>
      <c r="M535" s="77"/>
      <c r="N535" s="77"/>
      <c r="O535" s="77"/>
      <c r="P535" s="77"/>
      <c r="Q535" s="77"/>
      <c r="R535" s="185"/>
      <c r="S535" s="77"/>
      <c r="T535" s="77"/>
      <c r="U535" s="102"/>
      <c r="V535" s="77"/>
      <c r="W535" s="77"/>
    </row>
    <row r="536" spans="1:23" ht="15">
      <c r="A536" s="77"/>
      <c r="B536" s="443"/>
      <c r="C536" s="185"/>
      <c r="D536" s="185"/>
      <c r="E536" s="77"/>
      <c r="F536" s="77"/>
      <c r="G536" s="77"/>
      <c r="H536" s="77"/>
      <c r="I536" s="77"/>
      <c r="J536" s="185"/>
      <c r="K536" s="77"/>
      <c r="L536" s="185"/>
      <c r="M536" s="77"/>
      <c r="N536" s="77"/>
      <c r="O536" s="77"/>
      <c r="P536" s="77"/>
      <c r="Q536" s="77"/>
      <c r="R536" s="185"/>
      <c r="S536" s="77"/>
      <c r="T536" s="77"/>
      <c r="U536" s="102"/>
      <c r="V536" s="77"/>
      <c r="W536" s="77"/>
    </row>
    <row r="537" spans="1:23" ht="15">
      <c r="A537" s="77"/>
      <c r="B537" s="443"/>
      <c r="C537" s="185"/>
      <c r="D537" s="185"/>
      <c r="E537" s="77"/>
      <c r="F537" s="77"/>
      <c r="G537" s="77"/>
      <c r="H537" s="77"/>
      <c r="I537" s="77"/>
      <c r="J537" s="185"/>
      <c r="K537" s="77"/>
      <c r="L537" s="185"/>
      <c r="M537" s="77"/>
      <c r="N537" s="77"/>
      <c r="O537" s="77"/>
      <c r="P537" s="77"/>
      <c r="Q537" s="77"/>
      <c r="R537" s="185"/>
      <c r="S537" s="77"/>
      <c r="T537" s="77"/>
      <c r="U537" s="102"/>
      <c r="V537" s="77"/>
      <c r="W537" s="77"/>
    </row>
    <row r="538" spans="1:23" ht="15">
      <c r="A538" s="77"/>
      <c r="B538" s="443"/>
      <c r="C538" s="185"/>
      <c r="D538" s="185"/>
      <c r="E538" s="77"/>
      <c r="F538" s="77"/>
      <c r="G538" s="77"/>
      <c r="H538" s="77"/>
      <c r="I538" s="77"/>
      <c r="J538" s="185"/>
      <c r="K538" s="77"/>
      <c r="L538" s="185"/>
      <c r="M538" s="77"/>
      <c r="N538" s="77"/>
      <c r="O538" s="77"/>
      <c r="P538" s="77"/>
      <c r="Q538" s="77"/>
      <c r="R538" s="185"/>
      <c r="S538" s="77"/>
      <c r="T538" s="77"/>
      <c r="U538" s="102"/>
      <c r="V538" s="77"/>
      <c r="W538" s="77"/>
    </row>
    <row r="539" spans="1:23" ht="15">
      <c r="A539" s="77"/>
      <c r="B539" s="443"/>
      <c r="C539" s="185"/>
      <c r="D539" s="185"/>
      <c r="E539" s="77"/>
      <c r="F539" s="77"/>
      <c r="G539" s="77"/>
      <c r="H539" s="77"/>
      <c r="I539" s="77"/>
      <c r="J539" s="185"/>
      <c r="K539" s="77"/>
      <c r="L539" s="185"/>
      <c r="M539" s="77"/>
      <c r="N539" s="77"/>
      <c r="O539" s="77"/>
      <c r="P539" s="77"/>
      <c r="Q539" s="77"/>
      <c r="R539" s="185"/>
      <c r="S539" s="77"/>
      <c r="T539" s="77"/>
      <c r="U539" s="102"/>
      <c r="V539" s="77"/>
      <c r="W539" s="77"/>
    </row>
    <row r="540" spans="1:23" ht="15">
      <c r="A540" s="77"/>
      <c r="B540" s="443"/>
      <c r="C540" s="185"/>
      <c r="D540" s="185"/>
      <c r="E540" s="77"/>
      <c r="F540" s="77"/>
      <c r="G540" s="77"/>
      <c r="H540" s="77"/>
      <c r="I540" s="77"/>
      <c r="J540" s="185"/>
      <c r="K540" s="77"/>
      <c r="L540" s="185"/>
      <c r="M540" s="77"/>
      <c r="N540" s="77"/>
      <c r="O540" s="77"/>
      <c r="P540" s="77"/>
      <c r="Q540" s="77"/>
      <c r="R540" s="185"/>
      <c r="S540" s="77"/>
      <c r="T540" s="77"/>
      <c r="U540" s="102"/>
      <c r="V540" s="77"/>
      <c r="W540" s="77"/>
    </row>
    <row r="541" spans="1:23" ht="15">
      <c r="A541" s="77"/>
      <c r="B541" s="443"/>
      <c r="C541" s="185"/>
      <c r="D541" s="185"/>
      <c r="E541" s="77"/>
      <c r="F541" s="77"/>
      <c r="G541" s="77"/>
      <c r="H541" s="77"/>
      <c r="I541" s="77"/>
      <c r="J541" s="185"/>
      <c r="K541" s="77"/>
      <c r="L541" s="185"/>
      <c r="M541" s="77"/>
      <c r="N541" s="77"/>
      <c r="O541" s="77"/>
      <c r="P541" s="77"/>
      <c r="Q541" s="77"/>
      <c r="R541" s="185"/>
      <c r="S541" s="77"/>
      <c r="T541" s="77"/>
      <c r="U541" s="102"/>
      <c r="V541" s="77"/>
      <c r="W541" s="77"/>
    </row>
    <row r="542" spans="1:23" ht="15">
      <c r="A542" s="77"/>
      <c r="B542" s="443"/>
      <c r="C542" s="185"/>
      <c r="D542" s="185"/>
      <c r="E542" s="77"/>
      <c r="F542" s="77"/>
      <c r="G542" s="77"/>
      <c r="H542" s="77"/>
      <c r="I542" s="77"/>
      <c r="J542" s="185"/>
      <c r="K542" s="77"/>
      <c r="L542" s="185"/>
      <c r="M542" s="77"/>
      <c r="N542" s="77"/>
      <c r="O542" s="77"/>
      <c r="P542" s="77"/>
      <c r="Q542" s="77"/>
      <c r="R542" s="185"/>
      <c r="S542" s="77"/>
      <c r="T542" s="77"/>
      <c r="U542" s="102"/>
      <c r="V542" s="77"/>
      <c r="W542" s="77"/>
    </row>
    <row r="543" spans="1:23" ht="15">
      <c r="A543" s="77"/>
      <c r="B543" s="443"/>
      <c r="C543" s="185"/>
      <c r="D543" s="185"/>
      <c r="E543" s="77"/>
      <c r="F543" s="77"/>
      <c r="G543" s="77"/>
      <c r="H543" s="77"/>
      <c r="I543" s="77"/>
      <c r="J543" s="185"/>
      <c r="K543" s="77"/>
      <c r="L543" s="185"/>
      <c r="M543" s="77"/>
      <c r="N543" s="77"/>
      <c r="O543" s="77"/>
      <c r="P543" s="77"/>
      <c r="Q543" s="77"/>
      <c r="R543" s="185"/>
      <c r="S543" s="77"/>
      <c r="T543" s="77"/>
      <c r="U543" s="102"/>
      <c r="V543" s="77"/>
      <c r="W543" s="77"/>
    </row>
    <row r="544" spans="1:23" ht="15">
      <c r="A544" s="77"/>
      <c r="B544" s="443"/>
      <c r="C544" s="185"/>
      <c r="D544" s="185"/>
      <c r="E544" s="77"/>
      <c r="F544" s="77"/>
      <c r="G544" s="77"/>
      <c r="H544" s="77"/>
      <c r="I544" s="77"/>
      <c r="J544" s="185"/>
      <c r="K544" s="77"/>
      <c r="L544" s="185"/>
      <c r="M544" s="77"/>
      <c r="N544" s="77"/>
      <c r="O544" s="77"/>
      <c r="P544" s="77"/>
      <c r="Q544" s="77"/>
      <c r="R544" s="185"/>
      <c r="S544" s="77"/>
      <c r="T544" s="77"/>
      <c r="U544" s="102"/>
      <c r="V544" s="77"/>
      <c r="W544" s="77"/>
    </row>
    <row r="545" spans="1:23" ht="15">
      <c r="A545" s="77"/>
      <c r="B545" s="443"/>
      <c r="C545" s="185"/>
      <c r="D545" s="185"/>
      <c r="E545" s="77"/>
      <c r="F545" s="77"/>
      <c r="G545" s="77"/>
      <c r="H545" s="77"/>
      <c r="I545" s="77"/>
      <c r="J545" s="185"/>
      <c r="K545" s="77"/>
      <c r="L545" s="185"/>
      <c r="M545" s="77"/>
      <c r="N545" s="77"/>
      <c r="O545" s="77"/>
      <c r="P545" s="77"/>
      <c r="Q545" s="77"/>
      <c r="R545" s="185"/>
      <c r="S545" s="77"/>
      <c r="T545" s="77"/>
      <c r="U545" s="102"/>
      <c r="V545" s="77"/>
      <c r="W545" s="77"/>
    </row>
    <row r="546" spans="1:23" ht="15">
      <c r="A546" s="77"/>
      <c r="B546" s="443"/>
      <c r="C546" s="185"/>
      <c r="D546" s="185"/>
      <c r="E546" s="77"/>
      <c r="F546" s="77"/>
      <c r="G546" s="77"/>
      <c r="H546" s="77"/>
      <c r="I546" s="77"/>
      <c r="J546" s="185"/>
      <c r="K546" s="77"/>
      <c r="L546" s="185"/>
      <c r="M546" s="77"/>
      <c r="N546" s="77"/>
      <c r="O546" s="77"/>
      <c r="P546" s="77"/>
      <c r="Q546" s="77"/>
      <c r="R546" s="185"/>
      <c r="S546" s="77"/>
      <c r="T546" s="77"/>
      <c r="U546" s="102"/>
      <c r="V546" s="77"/>
      <c r="W546" s="77"/>
    </row>
    <row r="547" spans="1:23" ht="15">
      <c r="A547" s="77"/>
      <c r="B547" s="443"/>
      <c r="C547" s="185"/>
      <c r="D547" s="185"/>
      <c r="E547" s="77"/>
      <c r="F547" s="77"/>
      <c r="G547" s="77"/>
      <c r="H547" s="77"/>
      <c r="I547" s="77"/>
      <c r="J547" s="185"/>
      <c r="K547" s="77"/>
      <c r="L547" s="185"/>
      <c r="M547" s="77"/>
      <c r="N547" s="77"/>
      <c r="O547" s="77"/>
      <c r="P547" s="77"/>
      <c r="Q547" s="77"/>
      <c r="R547" s="185"/>
      <c r="S547" s="77"/>
      <c r="T547" s="77"/>
      <c r="U547" s="102"/>
      <c r="V547" s="77"/>
      <c r="W547" s="77"/>
    </row>
    <row r="548" spans="1:23" ht="15">
      <c r="A548" s="77"/>
      <c r="B548" s="443"/>
      <c r="C548" s="185"/>
      <c r="D548" s="185"/>
      <c r="E548" s="77"/>
      <c r="F548" s="77"/>
      <c r="G548" s="77"/>
      <c r="H548" s="77"/>
      <c r="I548" s="77"/>
      <c r="J548" s="185"/>
      <c r="K548" s="77"/>
      <c r="L548" s="185"/>
      <c r="M548" s="77"/>
      <c r="N548" s="77"/>
      <c r="O548" s="77"/>
      <c r="P548" s="77"/>
      <c r="Q548" s="77"/>
      <c r="R548" s="185"/>
      <c r="S548" s="77"/>
      <c r="T548" s="77"/>
      <c r="U548" s="102"/>
      <c r="V548" s="77"/>
      <c r="W548" s="77"/>
    </row>
    <row r="549" spans="1:23" ht="15">
      <c r="A549" s="77"/>
      <c r="B549" s="443"/>
      <c r="C549" s="185"/>
      <c r="D549" s="185"/>
      <c r="E549" s="77"/>
      <c r="F549" s="77"/>
      <c r="G549" s="77"/>
      <c r="H549" s="77"/>
      <c r="I549" s="77"/>
      <c r="J549" s="185"/>
      <c r="K549" s="77"/>
      <c r="L549" s="185"/>
      <c r="M549" s="77"/>
      <c r="N549" s="77"/>
      <c r="O549" s="77"/>
      <c r="P549" s="77"/>
      <c r="Q549" s="77"/>
      <c r="R549" s="185"/>
      <c r="S549" s="77"/>
      <c r="T549" s="77"/>
      <c r="U549" s="102"/>
      <c r="V549" s="77"/>
      <c r="W549" s="77"/>
    </row>
    <row r="550" spans="1:23" ht="15">
      <c r="A550" s="77"/>
      <c r="B550" s="443"/>
      <c r="C550" s="185"/>
      <c r="D550" s="185"/>
      <c r="E550" s="77"/>
      <c r="F550" s="77"/>
      <c r="G550" s="77"/>
      <c r="H550" s="77"/>
      <c r="I550" s="77"/>
      <c r="J550" s="185"/>
      <c r="K550" s="77"/>
      <c r="L550" s="185"/>
      <c r="M550" s="77"/>
      <c r="N550" s="77"/>
      <c r="O550" s="77"/>
      <c r="P550" s="77"/>
      <c r="Q550" s="77"/>
      <c r="R550" s="185"/>
      <c r="S550" s="77"/>
      <c r="T550" s="77"/>
      <c r="U550" s="102"/>
      <c r="V550" s="77"/>
      <c r="W550" s="77"/>
    </row>
    <row r="551" spans="1:23" ht="15">
      <c r="A551" s="77"/>
      <c r="B551" s="443"/>
      <c r="C551" s="185"/>
      <c r="D551" s="185"/>
      <c r="E551" s="77"/>
      <c r="F551" s="77"/>
      <c r="G551" s="77"/>
      <c r="H551" s="77"/>
      <c r="I551" s="77"/>
      <c r="J551" s="185"/>
      <c r="K551" s="77"/>
      <c r="L551" s="185"/>
      <c r="M551" s="77"/>
      <c r="N551" s="77"/>
      <c r="O551" s="77"/>
      <c r="P551" s="77"/>
      <c r="Q551" s="77"/>
      <c r="R551" s="185"/>
      <c r="S551" s="77"/>
      <c r="T551" s="77"/>
      <c r="U551" s="102"/>
      <c r="V551" s="77"/>
      <c r="W551" s="77"/>
    </row>
    <row r="552" spans="1:23" ht="15">
      <c r="A552" s="77"/>
      <c r="B552" s="443"/>
      <c r="C552" s="185"/>
      <c r="D552" s="185"/>
      <c r="E552" s="77"/>
      <c r="F552" s="77"/>
      <c r="G552" s="77"/>
      <c r="H552" s="77"/>
      <c r="I552" s="77"/>
      <c r="J552" s="185"/>
      <c r="K552" s="77"/>
      <c r="L552" s="185"/>
      <c r="M552" s="77"/>
      <c r="N552" s="77"/>
      <c r="O552" s="77"/>
      <c r="P552" s="77"/>
      <c r="Q552" s="77"/>
      <c r="R552" s="185"/>
      <c r="S552" s="77"/>
      <c r="T552" s="77"/>
      <c r="U552" s="102"/>
      <c r="V552" s="77"/>
      <c r="W552" s="77"/>
    </row>
    <row r="553" spans="1:23" ht="15">
      <c r="A553" s="77"/>
      <c r="B553" s="443"/>
      <c r="C553" s="185"/>
      <c r="D553" s="185"/>
      <c r="E553" s="77"/>
      <c r="F553" s="77"/>
      <c r="G553" s="77"/>
      <c r="H553" s="77"/>
      <c r="I553" s="77"/>
      <c r="J553" s="185"/>
      <c r="K553" s="77"/>
      <c r="L553" s="185"/>
      <c r="M553" s="77"/>
      <c r="N553" s="77"/>
      <c r="O553" s="77"/>
      <c r="P553" s="77"/>
      <c r="Q553" s="77"/>
      <c r="R553" s="185"/>
      <c r="S553" s="77"/>
      <c r="T553" s="77"/>
      <c r="U553" s="102"/>
      <c r="V553" s="77"/>
      <c r="W553" s="77"/>
    </row>
    <row r="554" spans="1:23" ht="15">
      <c r="A554" s="77"/>
      <c r="B554" s="443"/>
      <c r="C554" s="185"/>
      <c r="D554" s="185"/>
      <c r="E554" s="77"/>
      <c r="F554" s="77"/>
      <c r="G554" s="77"/>
      <c r="H554" s="77"/>
      <c r="I554" s="77"/>
      <c r="J554" s="185"/>
      <c r="K554" s="77"/>
      <c r="L554" s="185"/>
      <c r="M554" s="77"/>
      <c r="N554" s="77"/>
      <c r="O554" s="77"/>
      <c r="P554" s="77"/>
      <c r="Q554" s="77"/>
      <c r="R554" s="185"/>
      <c r="S554" s="77"/>
      <c r="T554" s="77"/>
      <c r="U554" s="102"/>
      <c r="V554" s="77"/>
      <c r="W554" s="77"/>
    </row>
    <row r="555" spans="1:23" ht="15">
      <c r="A555" s="77"/>
      <c r="B555" s="443"/>
      <c r="C555" s="185"/>
      <c r="D555" s="185"/>
      <c r="E555" s="77"/>
      <c r="F555" s="77"/>
      <c r="G555" s="77"/>
      <c r="H555" s="77"/>
      <c r="I555" s="77"/>
      <c r="J555" s="185"/>
      <c r="K555" s="77"/>
      <c r="L555" s="185"/>
      <c r="M555" s="77"/>
      <c r="N555" s="77"/>
      <c r="O555" s="77"/>
      <c r="P555" s="77"/>
      <c r="Q555" s="77"/>
      <c r="R555" s="185"/>
      <c r="S555" s="77"/>
      <c r="T555" s="77"/>
      <c r="U555" s="102"/>
      <c r="V555" s="77"/>
      <c r="W555" s="77"/>
    </row>
    <row r="556" spans="1:23" ht="15">
      <c r="A556" s="77"/>
      <c r="B556" s="443"/>
      <c r="C556" s="185"/>
      <c r="D556" s="185"/>
      <c r="E556" s="77"/>
      <c r="F556" s="77"/>
      <c r="G556" s="77"/>
      <c r="H556" s="77"/>
      <c r="I556" s="77"/>
      <c r="J556" s="185"/>
      <c r="K556" s="77"/>
      <c r="L556" s="185"/>
      <c r="M556" s="77"/>
      <c r="N556" s="77"/>
      <c r="O556" s="77"/>
      <c r="P556" s="77"/>
      <c r="Q556" s="77"/>
      <c r="R556" s="185"/>
      <c r="S556" s="77"/>
      <c r="T556" s="77"/>
      <c r="U556" s="102"/>
      <c r="V556" s="77"/>
      <c r="W556" s="77"/>
    </row>
    <row r="557" spans="1:23" ht="15">
      <c r="A557" s="77"/>
      <c r="B557" s="443"/>
      <c r="C557" s="185"/>
      <c r="D557" s="185"/>
      <c r="E557" s="77"/>
      <c r="F557" s="77"/>
      <c r="G557" s="77"/>
      <c r="H557" s="77"/>
      <c r="I557" s="77"/>
      <c r="J557" s="185"/>
      <c r="K557" s="77"/>
      <c r="L557" s="185"/>
      <c r="M557" s="77"/>
      <c r="N557" s="77"/>
      <c r="O557" s="77"/>
      <c r="P557" s="77"/>
      <c r="Q557" s="77"/>
      <c r="R557" s="185"/>
      <c r="S557" s="77"/>
      <c r="T557" s="77"/>
      <c r="U557" s="102"/>
      <c r="V557" s="77"/>
      <c r="W557" s="77"/>
    </row>
    <row r="558" spans="1:23" ht="15">
      <c r="A558" s="77"/>
      <c r="B558" s="443"/>
      <c r="C558" s="185"/>
      <c r="D558" s="185"/>
      <c r="E558" s="77"/>
      <c r="F558" s="77"/>
      <c r="G558" s="77"/>
      <c r="H558" s="77"/>
      <c r="I558" s="77"/>
      <c r="J558" s="185"/>
      <c r="K558" s="77"/>
      <c r="L558" s="185"/>
      <c r="M558" s="77"/>
      <c r="N558" s="77"/>
      <c r="O558" s="77"/>
      <c r="P558" s="77"/>
      <c r="Q558" s="77"/>
      <c r="R558" s="185"/>
      <c r="S558" s="77"/>
      <c r="T558" s="77"/>
      <c r="U558" s="102"/>
      <c r="V558" s="77"/>
      <c r="W558" s="77"/>
    </row>
    <row r="559" spans="1:23" ht="15">
      <c r="A559" s="77"/>
      <c r="B559" s="443"/>
      <c r="C559" s="185"/>
      <c r="D559" s="185"/>
      <c r="E559" s="77"/>
      <c r="F559" s="77"/>
      <c r="G559" s="77"/>
      <c r="H559" s="77"/>
      <c r="I559" s="77"/>
      <c r="J559" s="185"/>
      <c r="K559" s="77"/>
      <c r="L559" s="185"/>
      <c r="M559" s="77"/>
      <c r="N559" s="77"/>
      <c r="O559" s="77"/>
      <c r="P559" s="77"/>
      <c r="Q559" s="77"/>
      <c r="R559" s="185"/>
      <c r="S559" s="77"/>
      <c r="T559" s="77"/>
      <c r="U559" s="102"/>
      <c r="V559" s="77"/>
      <c r="W559" s="77"/>
    </row>
    <row r="560" spans="1:23" ht="15">
      <c r="A560" s="77"/>
      <c r="B560" s="443"/>
      <c r="C560" s="185"/>
      <c r="D560" s="185"/>
      <c r="E560" s="77"/>
      <c r="F560" s="77"/>
      <c r="G560" s="77"/>
      <c r="H560" s="77"/>
      <c r="I560" s="77"/>
      <c r="J560" s="185"/>
      <c r="K560" s="77"/>
      <c r="L560" s="185"/>
      <c r="M560" s="77"/>
      <c r="N560" s="77"/>
      <c r="O560" s="77"/>
      <c r="P560" s="77"/>
      <c r="Q560" s="77"/>
      <c r="R560" s="185"/>
      <c r="S560" s="77"/>
      <c r="T560" s="77"/>
      <c r="U560" s="102"/>
      <c r="V560" s="77"/>
      <c r="W560" s="77"/>
    </row>
    <row r="561" spans="1:23" ht="15">
      <c r="A561" s="77"/>
      <c r="B561" s="443"/>
      <c r="C561" s="185"/>
      <c r="D561" s="185"/>
      <c r="E561" s="77"/>
      <c r="F561" s="77"/>
      <c r="G561" s="77"/>
      <c r="H561" s="77"/>
      <c r="I561" s="77"/>
      <c r="J561" s="185"/>
      <c r="K561" s="77"/>
      <c r="L561" s="185"/>
      <c r="M561" s="77"/>
      <c r="N561" s="77"/>
      <c r="O561" s="77"/>
      <c r="P561" s="77"/>
      <c r="Q561" s="77"/>
      <c r="R561" s="185"/>
      <c r="S561" s="77"/>
      <c r="T561" s="77"/>
      <c r="U561" s="102"/>
      <c r="V561" s="77"/>
      <c r="W561" s="77"/>
    </row>
    <row r="562" spans="1:23" ht="15">
      <c r="A562" s="77"/>
      <c r="B562" s="443"/>
      <c r="C562" s="185"/>
      <c r="D562" s="185"/>
      <c r="E562" s="77"/>
      <c r="F562" s="77"/>
      <c r="G562" s="77"/>
      <c r="H562" s="77"/>
      <c r="I562" s="77"/>
      <c r="J562" s="185"/>
      <c r="K562" s="77"/>
      <c r="L562" s="185"/>
      <c r="M562" s="77"/>
      <c r="N562" s="77"/>
      <c r="O562" s="77"/>
      <c r="P562" s="77"/>
      <c r="Q562" s="77"/>
      <c r="R562" s="185"/>
      <c r="S562" s="77"/>
      <c r="T562" s="77"/>
      <c r="U562" s="102"/>
      <c r="V562" s="77"/>
      <c r="W562" s="77"/>
    </row>
    <row r="563" spans="1:23" ht="15">
      <c r="A563" s="77"/>
      <c r="B563" s="443"/>
      <c r="C563" s="185"/>
      <c r="D563" s="185"/>
      <c r="E563" s="77"/>
      <c r="F563" s="77"/>
      <c r="G563" s="77"/>
      <c r="H563" s="77"/>
      <c r="I563" s="77"/>
      <c r="J563" s="185"/>
      <c r="K563" s="77"/>
      <c r="L563" s="185"/>
      <c r="M563" s="77"/>
      <c r="N563" s="77"/>
      <c r="O563" s="77"/>
      <c r="P563" s="77"/>
      <c r="Q563" s="77"/>
      <c r="R563" s="185"/>
      <c r="S563" s="77"/>
      <c r="T563" s="77"/>
      <c r="U563" s="102"/>
      <c r="V563" s="77"/>
      <c r="W563" s="77"/>
    </row>
    <row r="564" spans="1:23" ht="15">
      <c r="A564" s="77"/>
      <c r="B564" s="443"/>
      <c r="C564" s="185"/>
      <c r="D564" s="185"/>
      <c r="E564" s="77"/>
      <c r="F564" s="77"/>
      <c r="G564" s="77"/>
      <c r="H564" s="77"/>
      <c r="I564" s="77"/>
      <c r="J564" s="185"/>
      <c r="K564" s="77"/>
      <c r="L564" s="185"/>
      <c r="M564" s="77"/>
      <c r="N564" s="77"/>
      <c r="O564" s="77"/>
      <c r="P564" s="77"/>
      <c r="Q564" s="77"/>
      <c r="R564" s="185"/>
      <c r="S564" s="77"/>
      <c r="T564" s="77"/>
      <c r="U564" s="102"/>
      <c r="V564" s="77"/>
      <c r="W564" s="77"/>
    </row>
    <row r="565" spans="1:23" ht="15">
      <c r="A565" s="77"/>
      <c r="B565" s="443"/>
      <c r="C565" s="185"/>
      <c r="D565" s="185"/>
      <c r="E565" s="77"/>
      <c r="F565" s="77"/>
      <c r="G565" s="77"/>
      <c r="H565" s="77"/>
      <c r="I565" s="77"/>
      <c r="J565" s="185"/>
      <c r="K565" s="77"/>
      <c r="L565" s="185"/>
      <c r="M565" s="77"/>
      <c r="N565" s="77"/>
      <c r="O565" s="77"/>
      <c r="P565" s="77"/>
      <c r="Q565" s="77"/>
      <c r="R565" s="185"/>
      <c r="S565" s="77"/>
      <c r="T565" s="77"/>
      <c r="U565" s="102"/>
      <c r="V565" s="77"/>
      <c r="W565" s="77"/>
    </row>
    <row r="566" spans="1:23" ht="15">
      <c r="A566" s="77"/>
      <c r="B566" s="443"/>
      <c r="C566" s="185"/>
      <c r="D566" s="185"/>
      <c r="E566" s="77"/>
      <c r="F566" s="77"/>
      <c r="G566" s="77"/>
      <c r="H566" s="77"/>
      <c r="I566" s="77"/>
      <c r="J566" s="185"/>
      <c r="K566" s="77"/>
      <c r="L566" s="185"/>
      <c r="M566" s="77"/>
      <c r="N566" s="77"/>
      <c r="O566" s="77"/>
      <c r="P566" s="77"/>
      <c r="Q566" s="77"/>
      <c r="R566" s="185"/>
      <c r="S566" s="77"/>
      <c r="T566" s="77"/>
      <c r="U566" s="102"/>
      <c r="V566" s="77"/>
      <c r="W566" s="77"/>
    </row>
    <row r="567" spans="1:23" ht="15">
      <c r="A567" s="77"/>
      <c r="B567" s="443"/>
      <c r="C567" s="185"/>
      <c r="D567" s="185"/>
      <c r="E567" s="77"/>
      <c r="F567" s="77"/>
      <c r="G567" s="77"/>
      <c r="H567" s="77"/>
      <c r="I567" s="77"/>
      <c r="J567" s="185"/>
      <c r="K567" s="77"/>
      <c r="L567" s="185"/>
      <c r="M567" s="77"/>
      <c r="N567" s="77"/>
      <c r="O567" s="77"/>
      <c r="P567" s="77"/>
      <c r="Q567" s="77"/>
      <c r="R567" s="185"/>
      <c r="S567" s="77"/>
      <c r="T567" s="77"/>
      <c r="U567" s="102"/>
      <c r="V567" s="77"/>
      <c r="W567" s="77"/>
    </row>
    <row r="568" spans="1:23" ht="15">
      <c r="A568" s="77"/>
      <c r="B568" s="443"/>
      <c r="C568" s="185"/>
      <c r="D568" s="185"/>
      <c r="E568" s="77"/>
      <c r="F568" s="77"/>
      <c r="G568" s="77"/>
      <c r="H568" s="77"/>
      <c r="I568" s="77"/>
      <c r="J568" s="185"/>
      <c r="K568" s="77"/>
      <c r="L568" s="185"/>
      <c r="M568" s="77"/>
      <c r="N568" s="77"/>
      <c r="O568" s="77"/>
      <c r="P568" s="77"/>
      <c r="Q568" s="77"/>
      <c r="R568" s="185"/>
      <c r="S568" s="77"/>
      <c r="T568" s="77"/>
      <c r="U568" s="102"/>
      <c r="V568" s="77"/>
      <c r="W568" s="77"/>
    </row>
    <row r="569" spans="1:23" ht="15">
      <c r="A569" s="77"/>
      <c r="B569" s="443"/>
      <c r="C569" s="185"/>
      <c r="D569" s="185"/>
      <c r="E569" s="77"/>
      <c r="F569" s="77"/>
      <c r="G569" s="77"/>
      <c r="H569" s="77"/>
      <c r="I569" s="77"/>
      <c r="J569" s="185"/>
      <c r="K569" s="77"/>
      <c r="L569" s="185"/>
      <c r="M569" s="77"/>
      <c r="N569" s="77"/>
      <c r="O569" s="77"/>
      <c r="P569" s="77"/>
      <c r="Q569" s="77"/>
      <c r="R569" s="185"/>
      <c r="S569" s="77"/>
      <c r="T569" s="77"/>
      <c r="U569" s="102"/>
      <c r="V569" s="77"/>
      <c r="W569" s="77"/>
    </row>
    <row r="570" spans="1:23" ht="15">
      <c r="A570" s="77"/>
      <c r="B570" s="443"/>
      <c r="C570" s="185"/>
      <c r="D570" s="185"/>
      <c r="E570" s="77"/>
      <c r="F570" s="77"/>
      <c r="G570" s="77"/>
      <c r="H570" s="77"/>
      <c r="I570" s="77"/>
      <c r="J570" s="185"/>
      <c r="K570" s="77"/>
      <c r="L570" s="185"/>
      <c r="M570" s="77"/>
      <c r="N570" s="77"/>
      <c r="O570" s="77"/>
      <c r="P570" s="77"/>
      <c r="Q570" s="77"/>
      <c r="R570" s="185"/>
      <c r="S570" s="77"/>
      <c r="T570" s="77"/>
      <c r="U570" s="102"/>
      <c r="V570" s="77"/>
      <c r="W570" s="77"/>
    </row>
    <row r="571" spans="1:23" ht="15">
      <c r="A571" s="77"/>
      <c r="B571" s="443"/>
      <c r="C571" s="185"/>
      <c r="D571" s="185"/>
      <c r="E571" s="77"/>
      <c r="F571" s="77"/>
      <c r="G571" s="77"/>
      <c r="H571" s="77"/>
      <c r="I571" s="77"/>
      <c r="J571" s="185"/>
      <c r="K571" s="77"/>
      <c r="L571" s="185"/>
      <c r="M571" s="77"/>
      <c r="N571" s="77"/>
      <c r="O571" s="77"/>
      <c r="P571" s="77"/>
      <c r="Q571" s="77"/>
      <c r="R571" s="185"/>
      <c r="S571" s="77"/>
      <c r="T571" s="77"/>
      <c r="U571" s="102"/>
      <c r="V571" s="77"/>
      <c r="W571" s="77"/>
    </row>
    <row r="572" spans="1:23" ht="15">
      <c r="A572" s="77"/>
      <c r="B572" s="443"/>
      <c r="C572" s="185"/>
      <c r="D572" s="185"/>
      <c r="E572" s="77"/>
      <c r="F572" s="77"/>
      <c r="G572" s="77"/>
      <c r="H572" s="77"/>
      <c r="I572" s="77"/>
      <c r="J572" s="185"/>
      <c r="K572" s="77"/>
      <c r="L572" s="185"/>
      <c r="M572" s="77"/>
      <c r="N572" s="77"/>
      <c r="O572" s="77"/>
      <c r="P572" s="77"/>
      <c r="Q572" s="77"/>
      <c r="R572" s="185"/>
      <c r="S572" s="77"/>
      <c r="T572" s="77"/>
      <c r="U572" s="102"/>
      <c r="V572" s="77"/>
      <c r="W572" s="77"/>
    </row>
    <row r="573" spans="1:23" ht="15">
      <c r="A573" s="77"/>
      <c r="B573" s="443"/>
      <c r="C573" s="185"/>
      <c r="D573" s="185"/>
      <c r="E573" s="77"/>
      <c r="F573" s="77"/>
      <c r="G573" s="77"/>
      <c r="H573" s="77"/>
      <c r="I573" s="77"/>
      <c r="J573" s="185"/>
      <c r="K573" s="77"/>
      <c r="L573" s="185"/>
      <c r="M573" s="77"/>
      <c r="N573" s="77"/>
      <c r="O573" s="77"/>
      <c r="P573" s="77"/>
      <c r="Q573" s="77"/>
      <c r="R573" s="185"/>
      <c r="S573" s="77"/>
      <c r="T573" s="77"/>
      <c r="U573" s="102"/>
      <c r="V573" s="77"/>
      <c r="W573" s="77"/>
    </row>
    <row r="574" spans="1:23" ht="15">
      <c r="A574" s="77"/>
      <c r="B574" s="443"/>
      <c r="C574" s="185"/>
      <c r="D574" s="185"/>
      <c r="E574" s="77"/>
      <c r="F574" s="77"/>
      <c r="G574" s="77"/>
      <c r="H574" s="77"/>
      <c r="I574" s="77"/>
      <c r="J574" s="185"/>
      <c r="K574" s="77"/>
      <c r="L574" s="185"/>
      <c r="M574" s="77"/>
      <c r="N574" s="77"/>
      <c r="O574" s="77"/>
      <c r="P574" s="77"/>
      <c r="Q574" s="77"/>
      <c r="R574" s="185"/>
      <c r="S574" s="77"/>
      <c r="T574" s="77"/>
      <c r="U574" s="102"/>
      <c r="V574" s="77"/>
      <c r="W574" s="77"/>
    </row>
    <row r="575" spans="1:23" ht="15">
      <c r="A575" s="77"/>
      <c r="B575" s="443"/>
      <c r="C575" s="185"/>
      <c r="D575" s="185"/>
      <c r="E575" s="77"/>
      <c r="F575" s="77"/>
      <c r="G575" s="77"/>
      <c r="H575" s="77"/>
      <c r="I575" s="77"/>
      <c r="J575" s="185"/>
      <c r="K575" s="77"/>
      <c r="L575" s="185"/>
      <c r="M575" s="77"/>
      <c r="N575" s="77"/>
      <c r="O575" s="77"/>
      <c r="P575" s="77"/>
      <c r="Q575" s="77"/>
      <c r="R575" s="185"/>
      <c r="S575" s="77"/>
      <c r="T575" s="77"/>
      <c r="U575" s="102"/>
      <c r="V575" s="77"/>
      <c r="W575" s="77"/>
    </row>
    <row r="576" spans="1:23" ht="15">
      <c r="A576" s="77"/>
      <c r="B576" s="443"/>
      <c r="C576" s="185"/>
      <c r="D576" s="185"/>
      <c r="E576" s="77"/>
      <c r="F576" s="77"/>
      <c r="G576" s="77"/>
      <c r="H576" s="77"/>
      <c r="I576" s="77"/>
      <c r="J576" s="185"/>
      <c r="K576" s="77"/>
      <c r="L576" s="185"/>
      <c r="M576" s="77"/>
      <c r="N576" s="77"/>
      <c r="O576" s="77"/>
      <c r="P576" s="77"/>
      <c r="Q576" s="77"/>
      <c r="R576" s="185"/>
      <c r="S576" s="77"/>
      <c r="T576" s="77"/>
      <c r="U576" s="102"/>
      <c r="V576" s="77"/>
      <c r="W576" s="77"/>
    </row>
    <row r="577" spans="1:23" ht="15">
      <c r="A577" s="77"/>
      <c r="B577" s="443"/>
      <c r="C577" s="185"/>
      <c r="D577" s="185"/>
      <c r="E577" s="77"/>
      <c r="F577" s="77"/>
      <c r="G577" s="77"/>
      <c r="H577" s="77"/>
      <c r="I577" s="77"/>
      <c r="J577" s="185"/>
      <c r="K577" s="77"/>
      <c r="L577" s="185"/>
      <c r="M577" s="77"/>
      <c r="N577" s="77"/>
      <c r="O577" s="77"/>
      <c r="P577" s="77"/>
      <c r="Q577" s="77"/>
      <c r="R577" s="185"/>
      <c r="S577" s="77"/>
      <c r="T577" s="77"/>
      <c r="U577" s="102"/>
      <c r="V577" s="77"/>
      <c r="W577" s="77"/>
    </row>
    <row r="578" spans="1:23" ht="15">
      <c r="A578" s="77"/>
      <c r="B578" s="443"/>
      <c r="C578" s="185"/>
      <c r="D578" s="185"/>
      <c r="E578" s="77"/>
      <c r="F578" s="77"/>
      <c r="G578" s="77"/>
      <c r="H578" s="77"/>
      <c r="I578" s="77"/>
      <c r="J578" s="185"/>
      <c r="K578" s="77"/>
      <c r="L578" s="185"/>
      <c r="M578" s="77"/>
      <c r="N578" s="77"/>
      <c r="O578" s="77"/>
      <c r="P578" s="77"/>
      <c r="Q578" s="77"/>
      <c r="R578" s="185"/>
      <c r="S578" s="77"/>
      <c r="T578" s="77"/>
      <c r="U578" s="102"/>
      <c r="V578" s="77"/>
      <c r="W578" s="77"/>
    </row>
    <row r="579" spans="1:23" ht="15">
      <c r="A579" s="77"/>
      <c r="B579" s="443"/>
      <c r="C579" s="185"/>
      <c r="D579" s="185"/>
      <c r="E579" s="77"/>
      <c r="F579" s="77"/>
      <c r="G579" s="77"/>
      <c r="H579" s="77"/>
      <c r="I579" s="77"/>
      <c r="J579" s="185"/>
      <c r="K579" s="77"/>
      <c r="L579" s="185"/>
      <c r="M579" s="77"/>
      <c r="N579" s="77"/>
      <c r="O579" s="77"/>
      <c r="P579" s="77"/>
      <c r="Q579" s="77"/>
      <c r="R579" s="185"/>
      <c r="S579" s="77"/>
      <c r="T579" s="77"/>
      <c r="U579" s="102"/>
      <c r="V579" s="77"/>
      <c r="W579" s="77"/>
    </row>
    <row r="580" spans="1:23" ht="15">
      <c r="A580" s="77"/>
      <c r="B580" s="443"/>
      <c r="C580" s="185"/>
      <c r="D580" s="185"/>
      <c r="E580" s="77"/>
      <c r="F580" s="77"/>
      <c r="G580" s="77"/>
      <c r="H580" s="77"/>
      <c r="I580" s="77"/>
      <c r="J580" s="185"/>
      <c r="K580" s="77"/>
      <c r="L580" s="185"/>
      <c r="M580" s="77"/>
      <c r="N580" s="77"/>
      <c r="O580" s="77"/>
      <c r="P580" s="77"/>
      <c r="Q580" s="77"/>
      <c r="R580" s="185"/>
      <c r="S580" s="77"/>
      <c r="T580" s="77"/>
      <c r="U580" s="102"/>
      <c r="V580" s="77"/>
      <c r="W580" s="77"/>
    </row>
    <row r="581" spans="1:23" ht="15">
      <c r="A581" s="77"/>
      <c r="B581" s="443"/>
      <c r="C581" s="185"/>
      <c r="D581" s="185"/>
      <c r="E581" s="77"/>
      <c r="F581" s="77"/>
      <c r="G581" s="77"/>
      <c r="H581" s="77"/>
      <c r="I581" s="77"/>
      <c r="J581" s="185"/>
      <c r="K581" s="77"/>
      <c r="L581" s="185"/>
      <c r="M581" s="77"/>
      <c r="N581" s="77"/>
      <c r="O581" s="77"/>
      <c r="P581" s="77"/>
      <c r="Q581" s="77"/>
      <c r="R581" s="185"/>
      <c r="S581" s="77"/>
      <c r="T581" s="77"/>
      <c r="U581" s="102"/>
      <c r="V581" s="77"/>
      <c r="W581" s="77"/>
    </row>
    <row r="582" spans="1:23" ht="15">
      <c r="A582" s="77"/>
      <c r="B582" s="443"/>
      <c r="C582" s="185"/>
      <c r="D582" s="185"/>
      <c r="E582" s="77"/>
      <c r="F582" s="77"/>
      <c r="G582" s="77"/>
      <c r="H582" s="77"/>
      <c r="I582" s="77"/>
      <c r="J582" s="185"/>
      <c r="K582" s="77"/>
      <c r="L582" s="185"/>
      <c r="M582" s="77"/>
      <c r="N582" s="77"/>
      <c r="O582" s="77"/>
      <c r="P582" s="77"/>
      <c r="Q582" s="77"/>
      <c r="R582" s="185"/>
      <c r="S582" s="77"/>
      <c r="T582" s="77"/>
      <c r="U582" s="102"/>
      <c r="V582" s="77"/>
      <c r="W582" s="77"/>
    </row>
    <row r="583" spans="1:23" ht="15">
      <c r="A583" s="77"/>
      <c r="B583" s="443"/>
      <c r="C583" s="185"/>
      <c r="D583" s="185"/>
      <c r="E583" s="77"/>
      <c r="F583" s="77"/>
      <c r="G583" s="77"/>
      <c r="H583" s="77"/>
      <c r="I583" s="77"/>
      <c r="J583" s="185"/>
      <c r="K583" s="77"/>
      <c r="L583" s="185"/>
      <c r="M583" s="77"/>
      <c r="N583" s="77"/>
      <c r="O583" s="77"/>
      <c r="P583" s="77"/>
      <c r="Q583" s="77"/>
      <c r="R583" s="185"/>
      <c r="S583" s="77"/>
      <c r="T583" s="77"/>
      <c r="U583" s="102"/>
      <c r="V583" s="77"/>
      <c r="W583" s="77"/>
    </row>
    <row r="584" spans="1:23" ht="15">
      <c r="A584" s="77"/>
      <c r="B584" s="443"/>
      <c r="C584" s="185"/>
      <c r="D584" s="185"/>
      <c r="E584" s="77"/>
      <c r="F584" s="77"/>
      <c r="G584" s="77"/>
      <c r="H584" s="77"/>
      <c r="I584" s="77"/>
      <c r="J584" s="185"/>
      <c r="K584" s="77"/>
      <c r="L584" s="185"/>
      <c r="M584" s="77"/>
      <c r="N584" s="77"/>
      <c r="O584" s="77"/>
      <c r="P584" s="77"/>
      <c r="Q584" s="77"/>
      <c r="R584" s="185"/>
      <c r="S584" s="77"/>
      <c r="T584" s="77"/>
      <c r="U584" s="102"/>
      <c r="V584" s="77"/>
      <c r="W584" s="77"/>
    </row>
    <row r="585" spans="1:23" ht="15">
      <c r="A585" s="77"/>
      <c r="B585" s="443"/>
      <c r="C585" s="185"/>
      <c r="D585" s="185"/>
      <c r="E585" s="77"/>
      <c r="F585" s="77"/>
      <c r="G585" s="77"/>
      <c r="H585" s="77"/>
      <c r="I585" s="77"/>
      <c r="J585" s="185"/>
      <c r="K585" s="77"/>
      <c r="L585" s="185"/>
      <c r="M585" s="77"/>
      <c r="N585" s="77"/>
      <c r="O585" s="77"/>
      <c r="P585" s="77"/>
      <c r="Q585" s="77"/>
      <c r="R585" s="185"/>
      <c r="S585" s="77"/>
      <c r="T585" s="77"/>
      <c r="U585" s="102"/>
      <c r="V585" s="77"/>
      <c r="W585" s="77"/>
    </row>
    <row r="586" spans="1:23" ht="15">
      <c r="A586" s="77"/>
      <c r="B586" s="443"/>
      <c r="C586" s="185"/>
      <c r="D586" s="185"/>
      <c r="E586" s="77"/>
      <c r="F586" s="77"/>
      <c r="G586" s="77"/>
      <c r="H586" s="77"/>
      <c r="I586" s="77"/>
      <c r="J586" s="185"/>
      <c r="K586" s="77"/>
      <c r="L586" s="185"/>
      <c r="M586" s="77"/>
      <c r="N586" s="77"/>
      <c r="O586" s="77"/>
      <c r="P586" s="77"/>
      <c r="Q586" s="77"/>
      <c r="R586" s="185"/>
      <c r="S586" s="77"/>
      <c r="T586" s="77"/>
      <c r="U586" s="102"/>
      <c r="V586" s="77"/>
      <c r="W586" s="77"/>
    </row>
    <row r="587" spans="1:23" ht="15">
      <c r="A587" s="77"/>
      <c r="B587" s="443"/>
      <c r="C587" s="185"/>
      <c r="D587" s="185"/>
      <c r="E587" s="77"/>
      <c r="F587" s="77"/>
      <c r="G587" s="77"/>
      <c r="H587" s="77"/>
      <c r="I587" s="77"/>
      <c r="J587" s="185"/>
      <c r="K587" s="77"/>
      <c r="L587" s="185"/>
      <c r="M587" s="77"/>
      <c r="N587" s="77"/>
      <c r="O587" s="77"/>
      <c r="P587" s="77"/>
      <c r="Q587" s="77"/>
      <c r="R587" s="185"/>
      <c r="S587" s="77"/>
      <c r="T587" s="77"/>
      <c r="U587" s="102"/>
      <c r="V587" s="77"/>
      <c r="W587" s="77"/>
    </row>
    <row r="588" spans="1:23" ht="15">
      <c r="A588" s="77"/>
      <c r="B588" s="443"/>
      <c r="C588" s="185"/>
      <c r="D588" s="185"/>
      <c r="E588" s="77"/>
      <c r="F588" s="77"/>
      <c r="G588" s="77"/>
      <c r="H588" s="77"/>
      <c r="I588" s="77"/>
      <c r="J588" s="185"/>
      <c r="K588" s="77"/>
      <c r="L588" s="185"/>
      <c r="M588" s="77"/>
      <c r="N588" s="77"/>
      <c r="O588" s="77"/>
      <c r="P588" s="77"/>
      <c r="Q588" s="77"/>
      <c r="R588" s="185"/>
      <c r="S588" s="77"/>
      <c r="T588" s="77"/>
      <c r="U588" s="102"/>
      <c r="V588" s="77"/>
      <c r="W588" s="77"/>
    </row>
    <row r="589" spans="1:23" ht="15">
      <c r="A589" s="77"/>
      <c r="B589" s="443"/>
      <c r="C589" s="185"/>
      <c r="D589" s="185"/>
      <c r="E589" s="77"/>
      <c r="F589" s="77"/>
      <c r="G589" s="77"/>
      <c r="H589" s="77"/>
      <c r="I589" s="77"/>
      <c r="J589" s="185"/>
      <c r="K589" s="77"/>
      <c r="L589" s="185"/>
      <c r="M589" s="77"/>
      <c r="N589" s="77"/>
      <c r="O589" s="77"/>
      <c r="P589" s="77"/>
      <c r="Q589" s="77"/>
      <c r="R589" s="185"/>
      <c r="S589" s="77"/>
      <c r="T589" s="77"/>
      <c r="U589" s="102"/>
      <c r="V589" s="77"/>
      <c r="W589" s="77"/>
    </row>
    <row r="590" spans="1:23" ht="15">
      <c r="A590" s="77"/>
      <c r="B590" s="443"/>
      <c r="C590" s="185"/>
      <c r="D590" s="185"/>
      <c r="E590" s="77"/>
      <c r="F590" s="77"/>
      <c r="G590" s="77"/>
      <c r="H590" s="77"/>
      <c r="I590" s="77"/>
      <c r="J590" s="185"/>
      <c r="K590" s="77"/>
      <c r="L590" s="185"/>
      <c r="M590" s="77"/>
      <c r="N590" s="77"/>
      <c r="O590" s="77"/>
      <c r="P590" s="77"/>
      <c r="Q590" s="77"/>
      <c r="R590" s="185"/>
      <c r="S590" s="77"/>
      <c r="T590" s="77"/>
      <c r="U590" s="102"/>
      <c r="V590" s="77"/>
      <c r="W590" s="77"/>
    </row>
    <row r="591" spans="1:23" ht="15">
      <c r="A591" s="77"/>
      <c r="B591" s="443"/>
      <c r="C591" s="185"/>
      <c r="D591" s="185"/>
      <c r="E591" s="77"/>
      <c r="F591" s="77"/>
      <c r="G591" s="77"/>
      <c r="H591" s="77"/>
      <c r="I591" s="77"/>
      <c r="J591" s="185"/>
      <c r="K591" s="77"/>
      <c r="L591" s="185"/>
      <c r="M591" s="77"/>
      <c r="N591" s="77"/>
      <c r="O591" s="77"/>
      <c r="P591" s="77"/>
      <c r="Q591" s="77"/>
      <c r="R591" s="185"/>
      <c r="S591" s="77"/>
      <c r="T591" s="77"/>
      <c r="U591" s="102"/>
      <c r="V591" s="77"/>
      <c r="W591" s="77"/>
    </row>
    <row r="592" spans="1:23" ht="15">
      <c r="A592" s="77"/>
      <c r="B592" s="443"/>
      <c r="C592" s="185"/>
      <c r="D592" s="185"/>
      <c r="E592" s="77"/>
      <c r="F592" s="77"/>
      <c r="G592" s="77"/>
      <c r="H592" s="77"/>
      <c r="I592" s="77"/>
      <c r="J592" s="185"/>
      <c r="K592" s="77"/>
      <c r="L592" s="185"/>
      <c r="M592" s="77"/>
      <c r="N592" s="77"/>
      <c r="O592" s="77"/>
      <c r="P592" s="77"/>
      <c r="Q592" s="77"/>
      <c r="R592" s="185"/>
      <c r="S592" s="77"/>
      <c r="T592" s="77"/>
      <c r="U592" s="102"/>
      <c r="V592" s="77"/>
      <c r="W592" s="77"/>
    </row>
    <row r="593" spans="1:23" ht="15">
      <c r="A593" s="77"/>
      <c r="B593" s="443"/>
      <c r="C593" s="185"/>
      <c r="D593" s="185"/>
      <c r="E593" s="77"/>
      <c r="F593" s="77"/>
      <c r="G593" s="77"/>
      <c r="H593" s="77"/>
      <c r="I593" s="77"/>
      <c r="J593" s="185"/>
      <c r="K593" s="77"/>
      <c r="L593" s="185"/>
      <c r="M593" s="77"/>
      <c r="N593" s="77"/>
      <c r="O593" s="77"/>
      <c r="P593" s="77"/>
      <c r="Q593" s="77"/>
      <c r="R593" s="185"/>
      <c r="S593" s="77"/>
      <c r="T593" s="77"/>
      <c r="U593" s="102"/>
      <c r="V593" s="77"/>
      <c r="W593" s="77"/>
    </row>
    <row r="594" spans="1:23" ht="15">
      <c r="A594" s="77"/>
      <c r="B594" s="443"/>
      <c r="C594" s="185"/>
      <c r="D594" s="185"/>
      <c r="E594" s="77"/>
      <c r="F594" s="77"/>
      <c r="G594" s="77"/>
      <c r="H594" s="77"/>
      <c r="I594" s="77"/>
      <c r="J594" s="185"/>
      <c r="K594" s="77"/>
      <c r="L594" s="185"/>
      <c r="M594" s="77"/>
      <c r="N594" s="77"/>
      <c r="O594" s="77"/>
      <c r="P594" s="77"/>
      <c r="Q594" s="77"/>
      <c r="R594" s="185"/>
      <c r="S594" s="77"/>
      <c r="T594" s="77"/>
      <c r="U594" s="102"/>
      <c r="V594" s="77"/>
      <c r="W594" s="77"/>
    </row>
    <row r="595" spans="1:23" ht="15">
      <c r="A595" s="77"/>
      <c r="B595" s="443"/>
      <c r="C595" s="185"/>
      <c r="D595" s="185"/>
      <c r="E595" s="77"/>
      <c r="F595" s="77"/>
      <c r="G595" s="77"/>
      <c r="H595" s="77"/>
      <c r="I595" s="77"/>
      <c r="J595" s="185"/>
      <c r="K595" s="77"/>
      <c r="L595" s="185"/>
      <c r="M595" s="77"/>
      <c r="N595" s="77"/>
      <c r="O595" s="77"/>
      <c r="P595" s="77"/>
      <c r="Q595" s="77"/>
      <c r="R595" s="185"/>
      <c r="S595" s="77"/>
      <c r="T595" s="77"/>
      <c r="U595" s="102"/>
      <c r="V595" s="77"/>
      <c r="W595" s="77"/>
    </row>
    <row r="596" spans="1:23" ht="15">
      <c r="A596" s="77"/>
      <c r="B596" s="443"/>
      <c r="C596" s="185"/>
      <c r="D596" s="185"/>
      <c r="E596" s="77"/>
      <c r="F596" s="77"/>
      <c r="G596" s="77"/>
      <c r="H596" s="77"/>
      <c r="I596" s="77"/>
      <c r="J596" s="185"/>
      <c r="K596" s="77"/>
      <c r="L596" s="185"/>
      <c r="M596" s="77"/>
      <c r="N596" s="77"/>
      <c r="O596" s="77"/>
      <c r="P596" s="77"/>
      <c r="Q596" s="77"/>
      <c r="R596" s="185"/>
      <c r="S596" s="77"/>
      <c r="T596" s="77"/>
      <c r="U596" s="102"/>
      <c r="V596" s="77"/>
      <c r="W596" s="77"/>
    </row>
    <row r="597" spans="1:23" ht="15">
      <c r="A597" s="77"/>
      <c r="B597" s="443"/>
      <c r="C597" s="185"/>
      <c r="D597" s="185"/>
      <c r="E597" s="77"/>
      <c r="F597" s="77"/>
      <c r="G597" s="77"/>
      <c r="H597" s="77"/>
      <c r="I597" s="77"/>
      <c r="J597" s="185"/>
      <c r="K597" s="77"/>
      <c r="L597" s="185"/>
      <c r="M597" s="77"/>
      <c r="N597" s="77"/>
      <c r="O597" s="77"/>
      <c r="P597" s="77"/>
      <c r="Q597" s="77"/>
      <c r="R597" s="185"/>
      <c r="S597" s="77"/>
      <c r="T597" s="77"/>
      <c r="U597" s="102"/>
      <c r="V597" s="77"/>
      <c r="W597" s="77"/>
    </row>
    <row r="598" spans="1:23" ht="15">
      <c r="A598" s="77"/>
      <c r="B598" s="443"/>
      <c r="C598" s="185"/>
      <c r="D598" s="185"/>
      <c r="E598" s="77"/>
      <c r="F598" s="77"/>
      <c r="G598" s="77"/>
      <c r="H598" s="77"/>
      <c r="I598" s="77"/>
      <c r="J598" s="185"/>
      <c r="K598" s="77"/>
      <c r="L598" s="185"/>
      <c r="M598" s="77"/>
      <c r="N598" s="77"/>
      <c r="O598" s="77"/>
      <c r="P598" s="77"/>
      <c r="Q598" s="77"/>
      <c r="R598" s="185"/>
      <c r="S598" s="77"/>
      <c r="T598" s="77"/>
      <c r="U598" s="102"/>
      <c r="V598" s="77"/>
      <c r="W598" s="77"/>
    </row>
    <row r="599" spans="1:23" ht="15">
      <c r="A599" s="77"/>
      <c r="B599" s="443"/>
      <c r="C599" s="185"/>
      <c r="D599" s="185"/>
      <c r="E599" s="77"/>
      <c r="F599" s="77"/>
      <c r="G599" s="77"/>
      <c r="H599" s="77"/>
      <c r="I599" s="77"/>
      <c r="J599" s="185"/>
      <c r="K599" s="77"/>
      <c r="L599" s="185"/>
      <c r="M599" s="77"/>
      <c r="N599" s="77"/>
      <c r="O599" s="77"/>
      <c r="P599" s="77"/>
      <c r="Q599" s="77"/>
      <c r="R599" s="185"/>
      <c r="S599" s="77"/>
      <c r="T599" s="77"/>
      <c r="U599" s="102"/>
      <c r="V599" s="77"/>
      <c r="W599" s="77"/>
    </row>
    <row r="600" spans="1:23" ht="15">
      <c r="A600" s="77"/>
      <c r="B600" s="443"/>
      <c r="C600" s="185"/>
      <c r="D600" s="185"/>
      <c r="E600" s="77"/>
      <c r="F600" s="77"/>
      <c r="G600" s="77"/>
      <c r="H600" s="77"/>
      <c r="I600" s="77"/>
      <c r="J600" s="185"/>
      <c r="K600" s="77"/>
      <c r="L600" s="185"/>
      <c r="M600" s="77"/>
      <c r="N600" s="77"/>
      <c r="O600" s="77"/>
      <c r="P600" s="77"/>
      <c r="Q600" s="77"/>
      <c r="R600" s="185"/>
      <c r="S600" s="77"/>
      <c r="T600" s="77"/>
      <c r="U600" s="102"/>
      <c r="V600" s="77"/>
      <c r="W600" s="77"/>
    </row>
    <row r="601" spans="1:23" ht="15">
      <c r="A601" s="77"/>
      <c r="B601" s="443"/>
      <c r="C601" s="185"/>
      <c r="D601" s="185"/>
      <c r="E601" s="77"/>
      <c r="F601" s="77"/>
      <c r="G601" s="77"/>
      <c r="H601" s="77"/>
      <c r="I601" s="77"/>
      <c r="J601" s="185"/>
      <c r="K601" s="77"/>
      <c r="L601" s="185"/>
      <c r="M601" s="77"/>
      <c r="N601" s="77"/>
      <c r="O601" s="77"/>
      <c r="P601" s="77"/>
      <c r="Q601" s="77"/>
      <c r="R601" s="185"/>
      <c r="S601" s="77"/>
      <c r="T601" s="77"/>
      <c r="U601" s="102"/>
      <c r="V601" s="77"/>
      <c r="W601" s="77"/>
    </row>
    <row r="602" spans="1:23" ht="15">
      <c r="A602" s="77"/>
      <c r="B602" s="443"/>
      <c r="C602" s="185"/>
      <c r="D602" s="185"/>
      <c r="E602" s="77"/>
      <c r="F602" s="77"/>
      <c r="G602" s="77"/>
      <c r="H602" s="77"/>
      <c r="I602" s="77"/>
      <c r="J602" s="185"/>
      <c r="K602" s="77"/>
      <c r="L602" s="185"/>
      <c r="M602" s="77"/>
      <c r="N602" s="77"/>
      <c r="O602" s="77"/>
      <c r="P602" s="77"/>
      <c r="Q602" s="77"/>
      <c r="R602" s="185"/>
      <c r="S602" s="77"/>
      <c r="T602" s="77"/>
      <c r="U602" s="102"/>
      <c r="V602" s="77"/>
      <c r="W602" s="77"/>
    </row>
    <row r="603" spans="1:23" ht="15">
      <c r="A603" s="77"/>
      <c r="B603" s="443"/>
      <c r="C603" s="185"/>
      <c r="D603" s="185"/>
      <c r="E603" s="77"/>
      <c r="F603" s="77"/>
      <c r="G603" s="77"/>
      <c r="H603" s="77"/>
      <c r="I603" s="77"/>
      <c r="J603" s="185"/>
      <c r="K603" s="77"/>
      <c r="L603" s="185"/>
      <c r="M603" s="77"/>
      <c r="N603" s="77"/>
      <c r="O603" s="77"/>
      <c r="P603" s="77"/>
      <c r="Q603" s="77"/>
      <c r="R603" s="185"/>
      <c r="S603" s="77"/>
      <c r="T603" s="77"/>
      <c r="U603" s="102"/>
      <c r="V603" s="77"/>
      <c r="W603" s="77"/>
    </row>
    <row r="604" spans="1:23" ht="15">
      <c r="A604" s="77"/>
      <c r="B604" s="443"/>
      <c r="C604" s="185"/>
      <c r="D604" s="185"/>
      <c r="E604" s="77"/>
      <c r="F604" s="77"/>
      <c r="G604" s="77"/>
      <c r="H604" s="77"/>
      <c r="I604" s="77"/>
      <c r="J604" s="185"/>
      <c r="K604" s="77"/>
      <c r="L604" s="185"/>
      <c r="M604" s="77"/>
      <c r="N604" s="77"/>
      <c r="O604" s="77"/>
      <c r="P604" s="77"/>
      <c r="Q604" s="77"/>
      <c r="R604" s="185"/>
      <c r="S604" s="77"/>
      <c r="T604" s="77"/>
      <c r="U604" s="102"/>
      <c r="V604" s="77"/>
      <c r="W604" s="77"/>
    </row>
    <row r="605" spans="1:23" ht="15">
      <c r="A605" s="77"/>
      <c r="B605" s="443"/>
      <c r="C605" s="185"/>
      <c r="D605" s="185"/>
      <c r="E605" s="77"/>
      <c r="F605" s="77"/>
      <c r="G605" s="77"/>
      <c r="H605" s="77"/>
      <c r="I605" s="77"/>
      <c r="J605" s="185"/>
      <c r="K605" s="77"/>
      <c r="L605" s="185"/>
      <c r="M605" s="77"/>
      <c r="N605" s="77"/>
      <c r="O605" s="77"/>
      <c r="P605" s="77"/>
      <c r="Q605" s="77"/>
      <c r="R605" s="185"/>
      <c r="S605" s="77"/>
      <c r="T605" s="77"/>
      <c r="U605" s="102"/>
      <c r="V605" s="77"/>
      <c r="W605" s="77"/>
    </row>
    <row r="606" spans="1:23" ht="15">
      <c r="A606" s="77"/>
      <c r="B606" s="443"/>
      <c r="C606" s="185"/>
      <c r="D606" s="185"/>
      <c r="E606" s="77"/>
      <c r="F606" s="77"/>
      <c r="G606" s="77"/>
      <c r="H606" s="77"/>
      <c r="I606" s="77"/>
      <c r="J606" s="185"/>
      <c r="K606" s="77"/>
      <c r="L606" s="185"/>
      <c r="M606" s="77"/>
      <c r="N606" s="77"/>
      <c r="O606" s="77"/>
      <c r="P606" s="77"/>
      <c r="Q606" s="77"/>
      <c r="R606" s="185"/>
      <c r="S606" s="77"/>
      <c r="T606" s="77"/>
      <c r="U606" s="102"/>
      <c r="V606" s="77"/>
      <c r="W606" s="77"/>
    </row>
    <row r="607" spans="1:23" ht="15">
      <c r="A607" s="77"/>
      <c r="B607" s="443"/>
      <c r="C607" s="185"/>
      <c r="D607" s="185"/>
      <c r="E607" s="77"/>
      <c r="F607" s="77"/>
      <c r="G607" s="77"/>
      <c r="H607" s="77"/>
      <c r="I607" s="77"/>
      <c r="J607" s="185"/>
      <c r="K607" s="77"/>
      <c r="L607" s="185"/>
      <c r="M607" s="77"/>
      <c r="N607" s="77"/>
      <c r="O607" s="77"/>
      <c r="P607" s="77"/>
      <c r="Q607" s="77"/>
      <c r="R607" s="185"/>
      <c r="S607" s="77"/>
      <c r="T607" s="77"/>
      <c r="U607" s="102"/>
      <c r="V607" s="77"/>
      <c r="W607" s="77"/>
    </row>
    <row r="608" spans="1:23" ht="15">
      <c r="A608" s="77"/>
      <c r="B608" s="443"/>
      <c r="C608" s="185"/>
      <c r="D608" s="185"/>
      <c r="E608" s="77"/>
      <c r="F608" s="77"/>
      <c r="G608" s="77"/>
      <c r="H608" s="77"/>
      <c r="I608" s="77"/>
      <c r="J608" s="185"/>
      <c r="K608" s="77"/>
      <c r="L608" s="185"/>
      <c r="M608" s="77"/>
      <c r="N608" s="77"/>
      <c r="O608" s="77"/>
      <c r="P608" s="77"/>
      <c r="Q608" s="77"/>
      <c r="R608" s="185"/>
      <c r="S608" s="77"/>
      <c r="T608" s="77"/>
      <c r="U608" s="102"/>
      <c r="V608" s="77"/>
      <c r="W608" s="77"/>
    </row>
    <row r="609" spans="1:23" ht="15">
      <c r="A609" s="77"/>
      <c r="B609" s="443"/>
      <c r="C609" s="185"/>
      <c r="D609" s="185"/>
      <c r="E609" s="77"/>
      <c r="F609" s="77"/>
      <c r="G609" s="77"/>
      <c r="H609" s="77"/>
      <c r="I609" s="77"/>
      <c r="J609" s="185"/>
      <c r="K609" s="77"/>
      <c r="L609" s="185"/>
      <c r="M609" s="77"/>
      <c r="N609" s="77"/>
      <c r="O609" s="77"/>
      <c r="P609" s="77"/>
      <c r="Q609" s="77"/>
      <c r="R609" s="185"/>
      <c r="S609" s="77"/>
      <c r="T609" s="77"/>
      <c r="U609" s="102"/>
      <c r="V609" s="77"/>
      <c r="W609" s="77"/>
    </row>
    <row r="610" spans="1:23" ht="15">
      <c r="A610" s="77"/>
      <c r="B610" s="443"/>
      <c r="C610" s="185"/>
      <c r="D610" s="185"/>
      <c r="E610" s="77"/>
      <c r="F610" s="77"/>
      <c r="G610" s="77"/>
      <c r="H610" s="77"/>
      <c r="I610" s="77"/>
      <c r="J610" s="185"/>
      <c r="K610" s="77"/>
      <c r="L610" s="185"/>
      <c r="M610" s="77"/>
      <c r="N610" s="77"/>
      <c r="O610" s="77"/>
      <c r="P610" s="77"/>
      <c r="Q610" s="77"/>
      <c r="R610" s="185"/>
      <c r="S610" s="77"/>
      <c r="T610" s="77"/>
      <c r="U610" s="102"/>
      <c r="V610" s="77"/>
      <c r="W610" s="77"/>
    </row>
    <row r="611" spans="1:23" ht="15">
      <c r="A611" s="77"/>
      <c r="B611" s="443"/>
      <c r="C611" s="185"/>
      <c r="D611" s="185"/>
      <c r="E611" s="77"/>
      <c r="F611" s="77"/>
      <c r="G611" s="77"/>
      <c r="H611" s="77"/>
      <c r="I611" s="77"/>
      <c r="J611" s="185"/>
      <c r="K611" s="77"/>
      <c r="L611" s="185"/>
      <c r="M611" s="77"/>
      <c r="N611" s="77"/>
      <c r="O611" s="77"/>
      <c r="P611" s="77"/>
      <c r="Q611" s="77"/>
      <c r="R611" s="185"/>
      <c r="S611" s="77"/>
      <c r="T611" s="77"/>
      <c r="U611" s="102"/>
      <c r="V611" s="77"/>
      <c r="W611" s="77"/>
    </row>
    <row r="612" spans="1:23" ht="15">
      <c r="A612" s="77"/>
      <c r="B612" s="443"/>
      <c r="C612" s="185"/>
      <c r="D612" s="185"/>
      <c r="E612" s="77"/>
      <c r="F612" s="77"/>
      <c r="G612" s="77"/>
      <c r="H612" s="77"/>
      <c r="I612" s="77"/>
      <c r="J612" s="185"/>
      <c r="K612" s="77"/>
      <c r="L612" s="185"/>
      <c r="M612" s="77"/>
      <c r="N612" s="77"/>
      <c r="O612" s="77"/>
      <c r="P612" s="77"/>
      <c r="Q612" s="77"/>
      <c r="R612" s="185"/>
      <c r="S612" s="77"/>
      <c r="T612" s="77"/>
      <c r="U612" s="102"/>
      <c r="V612" s="77"/>
      <c r="W612" s="77"/>
    </row>
    <row r="613" spans="1:23" ht="15">
      <c r="A613" s="77"/>
      <c r="B613" s="443"/>
      <c r="C613" s="185"/>
      <c r="D613" s="185"/>
      <c r="E613" s="77"/>
      <c r="F613" s="77"/>
      <c r="G613" s="77"/>
      <c r="H613" s="77"/>
      <c r="I613" s="77"/>
      <c r="J613" s="185"/>
      <c r="K613" s="77"/>
      <c r="L613" s="185"/>
      <c r="M613" s="77"/>
      <c r="N613" s="77"/>
      <c r="O613" s="77"/>
      <c r="P613" s="77"/>
      <c r="Q613" s="77"/>
      <c r="R613" s="185"/>
      <c r="S613" s="77"/>
      <c r="T613" s="77"/>
      <c r="U613" s="102"/>
      <c r="V613" s="77"/>
      <c r="W613" s="77"/>
    </row>
    <row r="614" spans="1:23" ht="15">
      <c r="A614" s="77"/>
      <c r="B614" s="443"/>
      <c r="C614" s="185"/>
      <c r="D614" s="185"/>
      <c r="E614" s="77"/>
      <c r="F614" s="77"/>
      <c r="G614" s="77"/>
      <c r="H614" s="77"/>
      <c r="I614" s="77"/>
      <c r="J614" s="185"/>
      <c r="K614" s="77"/>
      <c r="L614" s="185"/>
      <c r="M614" s="77"/>
      <c r="N614" s="77"/>
      <c r="O614" s="77"/>
      <c r="P614" s="77"/>
      <c r="Q614" s="77"/>
      <c r="R614" s="185"/>
      <c r="S614" s="77"/>
      <c r="T614" s="77"/>
      <c r="U614" s="102"/>
      <c r="V614" s="77"/>
      <c r="W614" s="77"/>
    </row>
    <row r="615" spans="1:23" ht="15">
      <c r="A615" s="77"/>
      <c r="B615" s="443"/>
      <c r="C615" s="185"/>
      <c r="D615" s="185"/>
      <c r="E615" s="77"/>
      <c r="F615" s="77"/>
      <c r="G615" s="77"/>
      <c r="H615" s="77"/>
      <c r="I615" s="77"/>
      <c r="J615" s="185"/>
      <c r="K615" s="77"/>
      <c r="L615" s="185"/>
      <c r="M615" s="77"/>
      <c r="N615" s="77"/>
      <c r="O615" s="77"/>
      <c r="P615" s="77"/>
      <c r="Q615" s="77"/>
      <c r="R615" s="185"/>
      <c r="S615" s="77"/>
      <c r="T615" s="77"/>
      <c r="U615" s="102"/>
      <c r="V615" s="77"/>
      <c r="W615" s="77"/>
    </row>
    <row r="616" spans="1:23" ht="15">
      <c r="A616" s="77"/>
      <c r="B616" s="443"/>
      <c r="C616" s="185"/>
      <c r="D616" s="185"/>
      <c r="E616" s="77"/>
      <c r="F616" s="77"/>
      <c r="G616" s="77"/>
      <c r="H616" s="77"/>
      <c r="I616" s="77"/>
      <c r="J616" s="185"/>
      <c r="K616" s="77"/>
      <c r="L616" s="185"/>
      <c r="M616" s="77"/>
      <c r="N616" s="77"/>
      <c r="O616" s="77"/>
      <c r="P616" s="77"/>
      <c r="Q616" s="77"/>
      <c r="R616" s="185"/>
      <c r="S616" s="77"/>
      <c r="T616" s="77"/>
      <c r="U616" s="102"/>
      <c r="V616" s="77"/>
      <c r="W616" s="77"/>
    </row>
    <row r="617" spans="1:23" ht="15">
      <c r="A617" s="77"/>
      <c r="B617" s="443"/>
      <c r="C617" s="185"/>
      <c r="D617" s="185"/>
      <c r="E617" s="77"/>
      <c r="F617" s="77"/>
      <c r="G617" s="77"/>
      <c r="H617" s="77"/>
      <c r="I617" s="77"/>
      <c r="J617" s="185"/>
      <c r="K617" s="77"/>
      <c r="L617" s="185"/>
      <c r="M617" s="77"/>
      <c r="N617" s="77"/>
      <c r="O617" s="77"/>
      <c r="P617" s="77"/>
      <c r="Q617" s="77"/>
      <c r="R617" s="185"/>
      <c r="S617" s="77"/>
      <c r="T617" s="77"/>
      <c r="U617" s="102"/>
      <c r="V617" s="77"/>
      <c r="W617" s="77"/>
    </row>
    <row r="618" spans="1:23" ht="15">
      <c r="A618" s="77"/>
      <c r="B618" s="443"/>
      <c r="C618" s="185"/>
      <c r="D618" s="185"/>
      <c r="E618" s="77"/>
      <c r="F618" s="77"/>
      <c r="G618" s="77"/>
      <c r="H618" s="77"/>
      <c r="I618" s="77"/>
      <c r="J618" s="185"/>
      <c r="K618" s="77"/>
      <c r="L618" s="185"/>
      <c r="M618" s="77"/>
      <c r="N618" s="77"/>
      <c r="O618" s="77"/>
      <c r="P618" s="77"/>
      <c r="Q618" s="77"/>
      <c r="R618" s="185"/>
      <c r="S618" s="77"/>
      <c r="T618" s="77"/>
      <c r="U618" s="102"/>
      <c r="V618" s="77"/>
      <c r="W618" s="77"/>
    </row>
    <row r="619" spans="1:23" ht="15">
      <c r="A619" s="77"/>
      <c r="B619" s="443"/>
      <c r="C619" s="185"/>
      <c r="D619" s="185"/>
      <c r="E619" s="77"/>
      <c r="F619" s="77"/>
      <c r="G619" s="77"/>
      <c r="H619" s="77"/>
      <c r="I619" s="77"/>
      <c r="J619" s="185"/>
      <c r="K619" s="77"/>
      <c r="L619" s="185"/>
      <c r="M619" s="77"/>
      <c r="N619" s="77"/>
      <c r="O619" s="77"/>
      <c r="P619" s="77"/>
      <c r="Q619" s="77"/>
      <c r="R619" s="185"/>
      <c r="S619" s="77"/>
      <c r="T619" s="77"/>
      <c r="U619" s="102"/>
      <c r="V619" s="77"/>
      <c r="W619" s="77"/>
    </row>
    <row r="620" spans="1:23" ht="15">
      <c r="A620" s="77"/>
      <c r="B620" s="443"/>
      <c r="C620" s="185"/>
      <c r="D620" s="185"/>
      <c r="E620" s="77"/>
      <c r="F620" s="77"/>
      <c r="G620" s="77"/>
      <c r="H620" s="77"/>
      <c r="I620" s="77"/>
      <c r="J620" s="185"/>
      <c r="K620" s="77"/>
      <c r="L620" s="185"/>
      <c r="M620" s="77"/>
      <c r="N620" s="77"/>
      <c r="O620" s="77"/>
      <c r="P620" s="77"/>
      <c r="Q620" s="77"/>
      <c r="R620" s="185"/>
      <c r="S620" s="77"/>
      <c r="T620" s="77"/>
      <c r="U620" s="102"/>
      <c r="V620" s="77"/>
      <c r="W620" s="77"/>
    </row>
    <row r="621" spans="1:23" ht="15">
      <c r="A621" s="77"/>
      <c r="B621" s="443"/>
      <c r="C621" s="185"/>
      <c r="D621" s="185"/>
      <c r="E621" s="77"/>
      <c r="F621" s="77"/>
      <c r="G621" s="77"/>
      <c r="H621" s="77"/>
      <c r="I621" s="77"/>
      <c r="J621" s="185"/>
      <c r="K621" s="77"/>
      <c r="L621" s="185"/>
      <c r="M621" s="77"/>
      <c r="N621" s="77"/>
      <c r="O621" s="77"/>
      <c r="P621" s="77"/>
      <c r="Q621" s="77"/>
      <c r="R621" s="185"/>
      <c r="S621" s="77"/>
      <c r="T621" s="77"/>
      <c r="U621" s="102"/>
      <c r="V621" s="77"/>
      <c r="W621" s="77"/>
    </row>
    <row r="622" spans="1:23" ht="15">
      <c r="A622" s="77"/>
      <c r="B622" s="443"/>
      <c r="C622" s="185"/>
      <c r="D622" s="185"/>
      <c r="E622" s="77"/>
      <c r="F622" s="77"/>
      <c r="G622" s="77"/>
      <c r="H622" s="77"/>
      <c r="I622" s="77"/>
      <c r="J622" s="185"/>
      <c r="K622" s="77"/>
      <c r="L622" s="185"/>
      <c r="M622" s="77"/>
      <c r="N622" s="77"/>
      <c r="O622" s="77"/>
      <c r="P622" s="77"/>
      <c r="Q622" s="77"/>
      <c r="R622" s="185"/>
      <c r="S622" s="77"/>
      <c r="T622" s="77"/>
      <c r="U622" s="102"/>
      <c r="V622" s="77"/>
      <c r="W622" s="77"/>
    </row>
    <row r="623" spans="1:23" ht="15">
      <c r="A623" s="77"/>
      <c r="B623" s="443"/>
      <c r="C623" s="185"/>
      <c r="D623" s="185"/>
      <c r="E623" s="77"/>
      <c r="F623" s="77"/>
      <c r="G623" s="77"/>
      <c r="H623" s="77"/>
      <c r="I623" s="77"/>
      <c r="J623" s="185"/>
      <c r="K623" s="77"/>
      <c r="L623" s="185"/>
      <c r="M623" s="77"/>
      <c r="N623" s="77"/>
      <c r="O623" s="77"/>
      <c r="P623" s="77"/>
      <c r="Q623" s="77"/>
      <c r="R623" s="185"/>
      <c r="S623" s="77"/>
      <c r="T623" s="77"/>
      <c r="U623" s="102"/>
      <c r="V623" s="77"/>
      <c r="W623" s="77"/>
    </row>
    <row r="624" spans="1:23" ht="15">
      <c r="A624" s="77"/>
      <c r="B624" s="443"/>
      <c r="C624" s="185"/>
      <c r="D624" s="185"/>
      <c r="E624" s="77"/>
      <c r="F624" s="77"/>
      <c r="G624" s="77"/>
      <c r="H624" s="77"/>
      <c r="I624" s="77"/>
      <c r="J624" s="185"/>
      <c r="K624" s="77"/>
      <c r="L624" s="185"/>
      <c r="M624" s="77"/>
      <c r="N624" s="77"/>
      <c r="O624" s="77"/>
      <c r="P624" s="77"/>
      <c r="Q624" s="77"/>
      <c r="R624" s="185"/>
      <c r="S624" s="77"/>
      <c r="T624" s="77"/>
      <c r="U624" s="102"/>
      <c r="V624" s="77"/>
      <c r="W624" s="77"/>
    </row>
    <row r="625" spans="1:23" ht="15">
      <c r="A625" s="77"/>
      <c r="B625" s="443"/>
      <c r="C625" s="185"/>
      <c r="D625" s="185"/>
      <c r="E625" s="77"/>
      <c r="F625" s="77"/>
      <c r="G625" s="77"/>
      <c r="H625" s="77"/>
      <c r="I625" s="77"/>
      <c r="J625" s="185"/>
      <c r="K625" s="77"/>
      <c r="L625" s="185"/>
      <c r="M625" s="77"/>
      <c r="N625" s="77"/>
      <c r="O625" s="77"/>
      <c r="P625" s="77"/>
      <c r="Q625" s="77"/>
      <c r="R625" s="185"/>
      <c r="S625" s="77"/>
      <c r="T625" s="77"/>
      <c r="U625" s="102"/>
      <c r="V625" s="77"/>
      <c r="W625" s="77"/>
    </row>
    <row r="626" spans="1:23" ht="15">
      <c r="A626" s="77"/>
      <c r="B626" s="443"/>
      <c r="C626" s="185"/>
      <c r="D626" s="185"/>
      <c r="E626" s="77"/>
      <c r="F626" s="77"/>
      <c r="G626" s="77"/>
      <c r="H626" s="77"/>
      <c r="I626" s="77"/>
      <c r="J626" s="185"/>
      <c r="K626" s="77"/>
      <c r="L626" s="185"/>
      <c r="M626" s="77"/>
      <c r="N626" s="77"/>
      <c r="O626" s="77"/>
      <c r="P626" s="77"/>
      <c r="Q626" s="77"/>
      <c r="R626" s="185"/>
      <c r="S626" s="77"/>
      <c r="T626" s="77"/>
      <c r="U626" s="102"/>
      <c r="V626" s="77"/>
      <c r="W626" s="77"/>
    </row>
    <row r="627" spans="1:23" ht="15">
      <c r="A627" s="77"/>
      <c r="B627" s="443"/>
      <c r="C627" s="185"/>
      <c r="D627" s="185"/>
      <c r="E627" s="77"/>
      <c r="F627" s="77"/>
      <c r="G627" s="77"/>
      <c r="H627" s="77"/>
      <c r="I627" s="77"/>
      <c r="J627" s="185"/>
      <c r="K627" s="77"/>
      <c r="L627" s="185"/>
      <c r="M627" s="77"/>
      <c r="N627" s="77"/>
      <c r="O627" s="77"/>
      <c r="P627" s="77"/>
      <c r="Q627" s="77"/>
      <c r="R627" s="185"/>
      <c r="S627" s="77"/>
      <c r="T627" s="77"/>
      <c r="U627" s="102"/>
      <c r="V627" s="77"/>
      <c r="W627" s="77"/>
    </row>
    <row r="628" spans="1:23" ht="15">
      <c r="A628" s="77"/>
      <c r="B628" s="443"/>
      <c r="C628" s="185"/>
      <c r="D628" s="185"/>
      <c r="E628" s="77"/>
      <c r="F628" s="77"/>
      <c r="G628" s="77"/>
      <c r="H628" s="77"/>
      <c r="I628" s="77"/>
      <c r="J628" s="185"/>
      <c r="K628" s="77"/>
      <c r="L628" s="185"/>
      <c r="M628" s="77"/>
      <c r="N628" s="77"/>
      <c r="O628" s="77"/>
      <c r="P628" s="77"/>
      <c r="Q628" s="77"/>
      <c r="R628" s="185"/>
      <c r="S628" s="77"/>
      <c r="T628" s="77"/>
      <c r="U628" s="102"/>
      <c r="V628" s="77"/>
      <c r="W628" s="77"/>
    </row>
    <row r="629" spans="1:23" ht="15">
      <c r="A629" s="77"/>
      <c r="B629" s="443"/>
      <c r="C629" s="185"/>
      <c r="D629" s="185"/>
      <c r="E629" s="77"/>
      <c r="F629" s="77"/>
      <c r="G629" s="77"/>
      <c r="H629" s="77"/>
      <c r="I629" s="77"/>
      <c r="J629" s="185"/>
      <c r="K629" s="77"/>
      <c r="L629" s="185"/>
      <c r="M629" s="77"/>
      <c r="N629" s="77"/>
      <c r="O629" s="77"/>
      <c r="P629" s="77"/>
      <c r="Q629" s="77"/>
      <c r="R629" s="185"/>
      <c r="S629" s="77"/>
      <c r="T629" s="77"/>
      <c r="U629" s="102"/>
      <c r="V629" s="77"/>
      <c r="W629" s="77"/>
    </row>
    <row r="630" spans="1:23" ht="15">
      <c r="A630" s="77"/>
      <c r="B630" s="443"/>
      <c r="C630" s="185"/>
      <c r="D630" s="185"/>
      <c r="E630" s="77"/>
      <c r="F630" s="77"/>
      <c r="G630" s="77"/>
      <c r="H630" s="77"/>
      <c r="I630" s="77"/>
      <c r="J630" s="185"/>
      <c r="K630" s="77"/>
      <c r="L630" s="185"/>
      <c r="M630" s="77"/>
      <c r="N630" s="77"/>
      <c r="O630" s="77"/>
      <c r="P630" s="77"/>
      <c r="Q630" s="77"/>
      <c r="R630" s="185"/>
      <c r="S630" s="77"/>
      <c r="T630" s="77"/>
      <c r="U630" s="102"/>
      <c r="V630" s="77"/>
      <c r="W630" s="77"/>
    </row>
    <row r="631" spans="1:23" ht="15">
      <c r="A631" s="77"/>
      <c r="B631" s="443"/>
      <c r="C631" s="185"/>
      <c r="D631" s="185"/>
      <c r="E631" s="77"/>
      <c r="F631" s="77"/>
      <c r="G631" s="77"/>
      <c r="H631" s="77"/>
      <c r="I631" s="77"/>
      <c r="J631" s="185"/>
      <c r="K631" s="77"/>
      <c r="L631" s="185"/>
      <c r="M631" s="77"/>
      <c r="N631" s="77"/>
      <c r="O631" s="77"/>
      <c r="P631" s="77"/>
      <c r="Q631" s="77"/>
      <c r="R631" s="185"/>
      <c r="S631" s="77"/>
      <c r="T631" s="77"/>
      <c r="U631" s="102"/>
      <c r="V631" s="77"/>
      <c r="W631" s="77"/>
    </row>
    <row r="632" spans="1:23" ht="15">
      <c r="A632" s="77"/>
      <c r="B632" s="443"/>
      <c r="C632" s="185"/>
      <c r="D632" s="185"/>
      <c r="E632" s="77"/>
      <c r="F632" s="77"/>
      <c r="G632" s="77"/>
      <c r="H632" s="77"/>
      <c r="I632" s="77"/>
      <c r="J632" s="185"/>
      <c r="K632" s="77"/>
      <c r="L632" s="185"/>
      <c r="M632" s="77"/>
      <c r="N632" s="77"/>
      <c r="O632" s="77"/>
      <c r="P632" s="77"/>
      <c r="Q632" s="77"/>
      <c r="R632" s="185"/>
      <c r="S632" s="77"/>
      <c r="T632" s="77"/>
      <c r="U632" s="102"/>
      <c r="V632" s="77"/>
      <c r="W632" s="77"/>
    </row>
    <row r="633" spans="1:23" ht="15">
      <c r="A633" s="77"/>
      <c r="B633" s="443"/>
      <c r="C633" s="185"/>
      <c r="D633" s="185"/>
      <c r="E633" s="77"/>
      <c r="F633" s="77"/>
      <c r="G633" s="77"/>
      <c r="H633" s="77"/>
      <c r="I633" s="77"/>
      <c r="J633" s="185"/>
      <c r="K633" s="77"/>
      <c r="L633" s="185"/>
      <c r="M633" s="77"/>
      <c r="N633" s="77"/>
      <c r="O633" s="77"/>
      <c r="P633" s="77"/>
      <c r="Q633" s="77"/>
      <c r="R633" s="185"/>
      <c r="S633" s="77"/>
      <c r="T633" s="77"/>
      <c r="U633" s="102"/>
      <c r="V633" s="77"/>
      <c r="W633" s="77"/>
    </row>
    <row r="634" spans="1:23" ht="15">
      <c r="A634" s="77"/>
      <c r="B634" s="443"/>
      <c r="C634" s="185"/>
      <c r="D634" s="185"/>
      <c r="E634" s="77"/>
      <c r="F634" s="77"/>
      <c r="G634" s="77"/>
      <c r="H634" s="77"/>
      <c r="I634" s="77"/>
      <c r="J634" s="185"/>
      <c r="K634" s="77"/>
      <c r="L634" s="185"/>
      <c r="M634" s="77"/>
      <c r="N634" s="77"/>
      <c r="O634" s="77"/>
      <c r="P634" s="77"/>
      <c r="Q634" s="77"/>
      <c r="R634" s="185"/>
      <c r="S634" s="77"/>
      <c r="T634" s="77"/>
      <c r="U634" s="102"/>
      <c r="V634" s="77"/>
      <c r="W634" s="77"/>
    </row>
    <row r="635" spans="1:23" ht="15">
      <c r="A635" s="77"/>
      <c r="B635" s="443"/>
      <c r="C635" s="185"/>
      <c r="D635" s="185"/>
      <c r="E635" s="77"/>
      <c r="F635" s="77"/>
      <c r="G635" s="77"/>
      <c r="H635" s="77"/>
      <c r="I635" s="77"/>
      <c r="J635" s="185"/>
      <c r="K635" s="77"/>
      <c r="L635" s="185"/>
      <c r="M635" s="77"/>
      <c r="N635" s="77"/>
      <c r="O635" s="77"/>
      <c r="P635" s="77"/>
      <c r="Q635" s="77"/>
      <c r="R635" s="185"/>
      <c r="S635" s="77"/>
      <c r="T635" s="77"/>
      <c r="U635" s="102"/>
      <c r="V635" s="77"/>
      <c r="W635" s="77"/>
    </row>
    <row r="636" spans="1:23" ht="15">
      <c r="A636" s="77"/>
      <c r="B636" s="443"/>
      <c r="C636" s="185"/>
      <c r="D636" s="185"/>
      <c r="E636" s="77"/>
      <c r="F636" s="77"/>
      <c r="G636" s="77"/>
      <c r="H636" s="77"/>
      <c r="I636" s="77"/>
      <c r="J636" s="185"/>
      <c r="K636" s="77"/>
      <c r="L636" s="185"/>
      <c r="M636" s="77"/>
      <c r="N636" s="77"/>
      <c r="O636" s="77"/>
      <c r="P636" s="77"/>
      <c r="Q636" s="77"/>
      <c r="R636" s="185"/>
      <c r="S636" s="77"/>
      <c r="T636" s="77"/>
      <c r="U636" s="102"/>
      <c r="V636" s="77"/>
      <c r="W636" s="77"/>
    </row>
    <row r="637" spans="1:23" ht="15">
      <c r="A637" s="77"/>
      <c r="B637" s="443"/>
      <c r="C637" s="185"/>
      <c r="D637" s="185"/>
      <c r="E637" s="77"/>
      <c r="F637" s="77"/>
      <c r="G637" s="77"/>
      <c r="H637" s="77"/>
      <c r="I637" s="77"/>
      <c r="J637" s="185"/>
      <c r="K637" s="77"/>
      <c r="L637" s="185"/>
      <c r="M637" s="77"/>
      <c r="N637" s="77"/>
      <c r="O637" s="77"/>
      <c r="P637" s="77"/>
      <c r="Q637" s="77"/>
      <c r="R637" s="185"/>
      <c r="S637" s="77"/>
      <c r="T637" s="77"/>
      <c r="U637" s="102"/>
      <c r="V637" s="77"/>
      <c r="W637" s="77"/>
    </row>
    <row r="638" spans="1:23" ht="15">
      <c r="A638" s="77"/>
      <c r="B638" s="443"/>
      <c r="C638" s="185"/>
      <c r="D638" s="185"/>
      <c r="E638" s="77"/>
      <c r="F638" s="77"/>
      <c r="G638" s="77"/>
      <c r="H638" s="77"/>
      <c r="I638" s="77"/>
      <c r="J638" s="185"/>
      <c r="K638" s="77"/>
      <c r="L638" s="185"/>
      <c r="M638" s="77"/>
      <c r="N638" s="77"/>
      <c r="O638" s="77"/>
      <c r="P638" s="77"/>
      <c r="Q638" s="77"/>
      <c r="R638" s="185"/>
      <c r="S638" s="77"/>
      <c r="T638" s="77"/>
      <c r="U638" s="102"/>
      <c r="V638" s="77"/>
      <c r="W638" s="77"/>
    </row>
    <row r="639" spans="1:23" ht="15">
      <c r="A639" s="77"/>
      <c r="B639" s="443"/>
      <c r="C639" s="185"/>
      <c r="D639" s="185"/>
      <c r="E639" s="77"/>
      <c r="F639" s="77"/>
      <c r="G639" s="77"/>
      <c r="H639" s="77"/>
      <c r="I639" s="77"/>
      <c r="J639" s="185"/>
      <c r="K639" s="77"/>
      <c r="L639" s="185"/>
      <c r="M639" s="77"/>
      <c r="N639" s="77"/>
      <c r="O639" s="77"/>
      <c r="P639" s="77"/>
      <c r="Q639" s="77"/>
      <c r="R639" s="185"/>
      <c r="S639" s="77"/>
      <c r="T639" s="77"/>
      <c r="U639" s="102"/>
      <c r="V639" s="77"/>
      <c r="W639" s="77"/>
    </row>
    <row r="640" spans="1:23" ht="15">
      <c r="A640" s="77"/>
      <c r="B640" s="443"/>
      <c r="C640" s="185"/>
      <c r="D640" s="185"/>
      <c r="E640" s="77"/>
      <c r="F640" s="77"/>
      <c r="G640" s="77"/>
      <c r="H640" s="77"/>
      <c r="I640" s="77"/>
      <c r="J640" s="185"/>
      <c r="K640" s="77"/>
      <c r="L640" s="185"/>
      <c r="M640" s="77"/>
      <c r="N640" s="77"/>
      <c r="O640" s="77"/>
      <c r="P640" s="77"/>
      <c r="Q640" s="77"/>
      <c r="R640" s="185"/>
      <c r="S640" s="77"/>
      <c r="T640" s="77"/>
      <c r="U640" s="102"/>
      <c r="V640" s="77"/>
      <c r="W640" s="77"/>
    </row>
    <row r="641" spans="1:23" ht="15">
      <c r="A641" s="77"/>
      <c r="B641" s="443"/>
      <c r="C641" s="185"/>
      <c r="D641" s="185"/>
      <c r="E641" s="77"/>
      <c r="F641" s="77"/>
      <c r="G641" s="77"/>
      <c r="H641" s="77"/>
      <c r="I641" s="77"/>
      <c r="J641" s="185"/>
      <c r="K641" s="77"/>
      <c r="L641" s="185"/>
      <c r="M641" s="77"/>
      <c r="N641" s="77"/>
      <c r="O641" s="77"/>
      <c r="P641" s="77"/>
      <c r="Q641" s="77"/>
      <c r="R641" s="185"/>
      <c r="S641" s="77"/>
      <c r="T641" s="77"/>
      <c r="U641" s="102"/>
      <c r="V641" s="77"/>
      <c r="W641" s="77"/>
    </row>
    <row r="642" spans="1:23" ht="15">
      <c r="A642" s="77"/>
      <c r="B642" s="443"/>
      <c r="C642" s="185"/>
      <c r="D642" s="185"/>
      <c r="E642" s="77"/>
      <c r="F642" s="77"/>
      <c r="G642" s="77"/>
      <c r="H642" s="77"/>
      <c r="I642" s="77"/>
      <c r="J642" s="185"/>
      <c r="K642" s="77"/>
      <c r="L642" s="185"/>
      <c r="M642" s="77"/>
      <c r="N642" s="77"/>
      <c r="O642" s="77"/>
      <c r="P642" s="77"/>
      <c r="Q642" s="77"/>
      <c r="R642" s="185"/>
      <c r="S642" s="77"/>
      <c r="T642" s="77"/>
      <c r="U642" s="102"/>
      <c r="V642" s="77"/>
      <c r="W642" s="77"/>
    </row>
    <row r="643" spans="1:23" ht="15">
      <c r="A643" s="77"/>
      <c r="B643" s="443"/>
      <c r="C643" s="185"/>
      <c r="D643" s="185"/>
      <c r="E643" s="77"/>
      <c r="F643" s="77"/>
      <c r="G643" s="77"/>
      <c r="H643" s="77"/>
      <c r="I643" s="77"/>
      <c r="J643" s="185"/>
      <c r="K643" s="77"/>
      <c r="L643" s="185"/>
      <c r="M643" s="77"/>
      <c r="N643" s="77"/>
      <c r="O643" s="77"/>
      <c r="P643" s="77"/>
      <c r="Q643" s="77"/>
      <c r="R643" s="185"/>
      <c r="S643" s="77"/>
      <c r="T643" s="77"/>
      <c r="U643" s="102"/>
      <c r="V643" s="77"/>
      <c r="W643" s="77"/>
    </row>
    <row r="644" spans="1:23" ht="15">
      <c r="A644" s="77"/>
      <c r="B644" s="443"/>
      <c r="C644" s="185"/>
      <c r="D644" s="185"/>
      <c r="E644" s="77"/>
      <c r="F644" s="77"/>
      <c r="G644" s="77"/>
      <c r="H644" s="77"/>
      <c r="I644" s="77"/>
      <c r="J644" s="185"/>
      <c r="K644" s="77"/>
      <c r="L644" s="185"/>
      <c r="M644" s="77"/>
      <c r="N644" s="77"/>
      <c r="O644" s="77"/>
      <c r="P644" s="77"/>
      <c r="Q644" s="77"/>
      <c r="R644" s="185"/>
      <c r="S644" s="77"/>
      <c r="T644" s="77"/>
      <c r="U644" s="102"/>
      <c r="V644" s="77"/>
      <c r="W644" s="77"/>
    </row>
    <row r="645" spans="1:23" ht="15">
      <c r="A645" s="77"/>
      <c r="B645" s="443"/>
      <c r="C645" s="185"/>
      <c r="D645" s="185"/>
      <c r="E645" s="77"/>
      <c r="F645" s="77"/>
      <c r="G645" s="77"/>
      <c r="H645" s="77"/>
      <c r="I645" s="77"/>
      <c r="J645" s="185"/>
      <c r="K645" s="77"/>
      <c r="L645" s="185"/>
      <c r="M645" s="77"/>
      <c r="N645" s="77"/>
      <c r="O645" s="77"/>
      <c r="P645" s="77"/>
      <c r="Q645" s="77"/>
      <c r="R645" s="185"/>
      <c r="S645" s="77"/>
      <c r="T645" s="77"/>
      <c r="U645" s="102"/>
      <c r="V645" s="77"/>
      <c r="W645" s="77"/>
    </row>
    <row r="646" spans="1:23" ht="15">
      <c r="A646" s="77"/>
      <c r="B646" s="443"/>
      <c r="C646" s="185"/>
      <c r="D646" s="185"/>
      <c r="E646" s="77"/>
      <c r="F646" s="77"/>
      <c r="G646" s="77"/>
      <c r="H646" s="77"/>
      <c r="I646" s="77"/>
      <c r="J646" s="185"/>
      <c r="K646" s="77"/>
      <c r="L646" s="185"/>
      <c r="M646" s="77"/>
      <c r="N646" s="77"/>
      <c r="O646" s="77"/>
      <c r="P646" s="77"/>
      <c r="Q646" s="77"/>
      <c r="R646" s="185"/>
      <c r="S646" s="77"/>
      <c r="T646" s="77"/>
      <c r="U646" s="102"/>
      <c r="V646" s="77"/>
      <c r="W646" s="77"/>
    </row>
    <row r="647" spans="1:23" ht="15">
      <c r="A647" s="77"/>
      <c r="B647" s="443"/>
      <c r="C647" s="185"/>
      <c r="D647" s="185"/>
      <c r="E647" s="77"/>
      <c r="F647" s="77"/>
      <c r="G647" s="77"/>
      <c r="H647" s="77"/>
      <c r="I647" s="77"/>
      <c r="J647" s="185"/>
      <c r="K647" s="77"/>
      <c r="L647" s="185"/>
      <c r="M647" s="77"/>
      <c r="N647" s="77"/>
      <c r="O647" s="77"/>
      <c r="P647" s="77"/>
      <c r="Q647" s="77"/>
      <c r="R647" s="185"/>
      <c r="S647" s="77"/>
      <c r="T647" s="77"/>
      <c r="U647" s="102"/>
      <c r="V647" s="77"/>
      <c r="W647" s="77"/>
    </row>
    <row r="648" spans="1:23" ht="15">
      <c r="A648" s="77"/>
      <c r="B648" s="443"/>
      <c r="C648" s="185"/>
      <c r="D648" s="185"/>
      <c r="E648" s="77"/>
      <c r="F648" s="77"/>
      <c r="G648" s="77"/>
      <c r="H648" s="77"/>
      <c r="I648" s="77"/>
      <c r="J648" s="185"/>
      <c r="K648" s="77"/>
      <c r="L648" s="185"/>
      <c r="M648" s="77"/>
      <c r="N648" s="77"/>
      <c r="O648" s="77"/>
      <c r="P648" s="77"/>
      <c r="Q648" s="77"/>
      <c r="R648" s="185"/>
      <c r="S648" s="77"/>
      <c r="T648" s="77"/>
      <c r="U648" s="102"/>
      <c r="V648" s="77"/>
      <c r="W648" s="77"/>
    </row>
    <row r="649" spans="1:23" ht="15">
      <c r="A649" s="77"/>
      <c r="B649" s="443"/>
      <c r="C649" s="185"/>
      <c r="D649" s="185"/>
      <c r="E649" s="77"/>
      <c r="F649" s="77"/>
      <c r="G649" s="77"/>
      <c r="H649" s="77"/>
      <c r="I649" s="77"/>
      <c r="J649" s="185"/>
      <c r="K649" s="77"/>
      <c r="L649" s="185"/>
      <c r="M649" s="77"/>
      <c r="N649" s="77"/>
      <c r="O649" s="77"/>
      <c r="P649" s="77"/>
      <c r="Q649" s="77"/>
      <c r="R649" s="185"/>
      <c r="S649" s="77"/>
      <c r="T649" s="77"/>
      <c r="U649" s="102"/>
      <c r="V649" s="77"/>
      <c r="W649" s="77"/>
    </row>
    <row r="650" spans="1:23" ht="15">
      <c r="A650" s="77"/>
      <c r="B650" s="443"/>
      <c r="C650" s="185"/>
      <c r="D650" s="185"/>
      <c r="E650" s="77"/>
      <c r="F650" s="77"/>
      <c r="G650" s="77"/>
      <c r="H650" s="77"/>
      <c r="I650" s="77"/>
      <c r="J650" s="185"/>
      <c r="K650" s="77"/>
      <c r="L650" s="185"/>
      <c r="M650" s="77"/>
      <c r="N650" s="77"/>
      <c r="O650" s="77"/>
      <c r="P650" s="77"/>
      <c r="Q650" s="77"/>
      <c r="R650" s="185"/>
      <c r="S650" s="77"/>
      <c r="T650" s="77"/>
      <c r="U650" s="102"/>
      <c r="V650" s="77"/>
      <c r="W650" s="77"/>
    </row>
    <row r="651" spans="1:23" ht="15">
      <c r="A651" s="77"/>
      <c r="B651" s="443"/>
      <c r="C651" s="185"/>
      <c r="D651" s="185"/>
      <c r="E651" s="77"/>
      <c r="F651" s="77"/>
      <c r="G651" s="77"/>
      <c r="H651" s="77"/>
      <c r="I651" s="77"/>
      <c r="J651" s="185"/>
      <c r="K651" s="77"/>
      <c r="L651" s="185"/>
      <c r="M651" s="77"/>
      <c r="N651" s="77"/>
      <c r="O651" s="77"/>
      <c r="P651" s="77"/>
      <c r="Q651" s="77"/>
      <c r="R651" s="185"/>
      <c r="S651" s="77"/>
      <c r="T651" s="77"/>
      <c r="U651" s="102"/>
      <c r="V651" s="77"/>
      <c r="W651" s="77"/>
    </row>
    <row r="652" spans="1:23" ht="15">
      <c r="A652" s="77"/>
      <c r="B652" s="443"/>
      <c r="C652" s="185"/>
      <c r="D652" s="185"/>
      <c r="E652" s="77"/>
      <c r="F652" s="77"/>
      <c r="G652" s="77"/>
      <c r="H652" s="77"/>
      <c r="I652" s="77"/>
      <c r="J652" s="185"/>
      <c r="K652" s="77"/>
      <c r="L652" s="185"/>
      <c r="M652" s="77"/>
      <c r="N652" s="77"/>
      <c r="O652" s="77"/>
      <c r="P652" s="77"/>
      <c r="Q652" s="77"/>
      <c r="R652" s="185"/>
      <c r="S652" s="77"/>
      <c r="T652" s="77"/>
      <c r="U652" s="102"/>
      <c r="V652" s="77"/>
      <c r="W652" s="77"/>
    </row>
    <row r="653" spans="1:23" ht="15">
      <c r="A653" s="77"/>
      <c r="B653" s="443"/>
      <c r="C653" s="185"/>
      <c r="D653" s="185"/>
      <c r="E653" s="77"/>
      <c r="F653" s="77"/>
      <c r="G653" s="77"/>
      <c r="H653" s="77"/>
      <c r="I653" s="77"/>
      <c r="J653" s="185"/>
      <c r="K653" s="77"/>
      <c r="L653" s="185"/>
      <c r="M653" s="77"/>
      <c r="N653" s="77"/>
      <c r="O653" s="77"/>
      <c r="P653" s="77"/>
      <c r="Q653" s="77"/>
      <c r="R653" s="185"/>
      <c r="S653" s="77"/>
      <c r="T653" s="77"/>
      <c r="U653" s="102"/>
      <c r="V653" s="77"/>
      <c r="W653" s="77"/>
    </row>
    <row r="654" spans="1:23" ht="15">
      <c r="A654" s="77"/>
      <c r="B654" s="443"/>
      <c r="C654" s="185"/>
      <c r="D654" s="185"/>
      <c r="E654" s="77"/>
      <c r="F654" s="77"/>
      <c r="G654" s="77"/>
      <c r="H654" s="77"/>
      <c r="I654" s="77"/>
      <c r="J654" s="185"/>
      <c r="K654" s="77"/>
      <c r="L654" s="185"/>
      <c r="M654" s="77"/>
      <c r="N654" s="77"/>
      <c r="O654" s="77"/>
      <c r="P654" s="77"/>
      <c r="Q654" s="77"/>
      <c r="R654" s="185"/>
      <c r="S654" s="77"/>
      <c r="T654" s="77"/>
      <c r="U654" s="102"/>
      <c r="V654" s="77"/>
      <c r="W654" s="77"/>
    </row>
    <row r="655" spans="1:23" ht="15">
      <c r="A655" s="77"/>
      <c r="B655" s="443"/>
      <c r="C655" s="185"/>
      <c r="D655" s="185"/>
      <c r="E655" s="77"/>
      <c r="F655" s="77"/>
      <c r="G655" s="77"/>
      <c r="H655" s="77"/>
      <c r="I655" s="77"/>
      <c r="J655" s="185"/>
      <c r="K655" s="77"/>
      <c r="L655" s="185"/>
      <c r="M655" s="77"/>
      <c r="N655" s="77"/>
      <c r="O655" s="77"/>
      <c r="P655" s="77"/>
      <c r="Q655" s="77"/>
      <c r="R655" s="185"/>
      <c r="S655" s="77"/>
      <c r="T655" s="77"/>
      <c r="U655" s="102"/>
      <c r="V655" s="77"/>
      <c r="W655" s="77"/>
    </row>
    <row r="656" spans="1:23" ht="15">
      <c r="A656" s="77"/>
      <c r="B656" s="443"/>
      <c r="C656" s="185"/>
      <c r="D656" s="185"/>
      <c r="E656" s="77"/>
      <c r="F656" s="77"/>
      <c r="G656" s="77"/>
      <c r="H656" s="77"/>
      <c r="I656" s="77"/>
      <c r="J656" s="185"/>
      <c r="K656" s="77"/>
      <c r="L656" s="185"/>
      <c r="M656" s="77"/>
      <c r="N656" s="77"/>
      <c r="O656" s="77"/>
      <c r="P656" s="77"/>
      <c r="Q656" s="77"/>
      <c r="R656" s="185"/>
      <c r="S656" s="77"/>
      <c r="T656" s="77"/>
      <c r="U656" s="102"/>
      <c r="V656" s="77"/>
      <c r="W656" s="77"/>
    </row>
    <row r="657" spans="1:23" ht="15">
      <c r="A657" s="77"/>
      <c r="B657" s="443"/>
      <c r="C657" s="185"/>
      <c r="D657" s="185"/>
      <c r="E657" s="77"/>
      <c r="F657" s="77"/>
      <c r="G657" s="77"/>
      <c r="H657" s="77"/>
      <c r="I657" s="77"/>
      <c r="J657" s="185"/>
      <c r="K657" s="77"/>
      <c r="L657" s="185"/>
      <c r="M657" s="77"/>
      <c r="N657" s="77"/>
      <c r="O657" s="77"/>
      <c r="P657" s="77"/>
      <c r="Q657" s="77"/>
      <c r="R657" s="185"/>
      <c r="S657" s="77"/>
      <c r="T657" s="77"/>
      <c r="U657" s="102"/>
      <c r="V657" s="77"/>
      <c r="W657" s="77"/>
    </row>
    <row r="658" spans="1:23" ht="15">
      <c r="A658" s="77"/>
      <c r="B658" s="443"/>
      <c r="C658" s="185"/>
      <c r="D658" s="185"/>
      <c r="E658" s="77"/>
      <c r="F658" s="77"/>
      <c r="G658" s="77"/>
      <c r="H658" s="77"/>
      <c r="I658" s="77"/>
      <c r="J658" s="185"/>
      <c r="K658" s="77"/>
      <c r="L658" s="185"/>
      <c r="M658" s="77"/>
      <c r="N658" s="77"/>
      <c r="O658" s="77"/>
      <c r="P658" s="77"/>
      <c r="Q658" s="77"/>
      <c r="R658" s="185"/>
      <c r="S658" s="77"/>
      <c r="T658" s="77"/>
      <c r="U658" s="102"/>
      <c r="V658" s="77"/>
      <c r="W658" s="77"/>
    </row>
    <row r="659" spans="1:23" ht="15">
      <c r="A659" s="77"/>
      <c r="B659" s="443"/>
      <c r="C659" s="185"/>
      <c r="D659" s="185"/>
      <c r="E659" s="77"/>
      <c r="F659" s="77"/>
      <c r="G659" s="77"/>
      <c r="H659" s="77"/>
      <c r="I659" s="77"/>
      <c r="J659" s="185"/>
      <c r="K659" s="77"/>
      <c r="L659" s="185"/>
      <c r="M659" s="77"/>
      <c r="N659" s="77"/>
      <c r="O659" s="77"/>
      <c r="P659" s="77"/>
      <c r="Q659" s="77"/>
      <c r="R659" s="185"/>
      <c r="S659" s="77"/>
      <c r="T659" s="77"/>
      <c r="U659" s="102"/>
      <c r="V659" s="77"/>
      <c r="W659" s="77"/>
    </row>
    <row r="660" spans="1:23" ht="15">
      <c r="A660" s="77"/>
      <c r="B660" s="443"/>
      <c r="C660" s="185"/>
      <c r="D660" s="185"/>
      <c r="E660" s="77"/>
      <c r="F660" s="77"/>
      <c r="G660" s="77"/>
      <c r="H660" s="77"/>
      <c r="I660" s="77"/>
      <c r="J660" s="185"/>
      <c r="K660" s="77"/>
      <c r="L660" s="185"/>
      <c r="M660" s="77"/>
      <c r="N660" s="77"/>
      <c r="O660" s="77"/>
      <c r="P660" s="77"/>
      <c r="Q660" s="77"/>
      <c r="R660" s="185"/>
      <c r="S660" s="77"/>
      <c r="T660" s="77"/>
      <c r="U660" s="102"/>
      <c r="V660" s="77"/>
      <c r="W660" s="77"/>
    </row>
    <row r="661" spans="1:23" ht="15">
      <c r="A661" s="77"/>
      <c r="B661" s="443"/>
      <c r="C661" s="185"/>
      <c r="D661" s="185"/>
      <c r="E661" s="77"/>
      <c r="F661" s="77"/>
      <c r="G661" s="77"/>
      <c r="H661" s="77"/>
      <c r="I661" s="77"/>
      <c r="J661" s="185"/>
      <c r="K661" s="77"/>
      <c r="L661" s="185"/>
      <c r="M661" s="77"/>
      <c r="N661" s="77"/>
      <c r="O661" s="77"/>
      <c r="P661" s="77"/>
      <c r="Q661" s="77"/>
      <c r="R661" s="185"/>
      <c r="S661" s="77"/>
      <c r="T661" s="77"/>
      <c r="U661" s="102"/>
      <c r="V661" s="77"/>
      <c r="W661" s="77"/>
    </row>
    <row r="662" spans="1:23" ht="15">
      <c r="A662" s="77"/>
      <c r="B662" s="443"/>
      <c r="C662" s="185"/>
      <c r="D662" s="185"/>
      <c r="E662" s="77"/>
      <c r="F662" s="77"/>
      <c r="G662" s="77"/>
      <c r="H662" s="77"/>
      <c r="I662" s="77"/>
      <c r="J662" s="185"/>
      <c r="K662" s="77"/>
      <c r="L662" s="185"/>
      <c r="M662" s="77"/>
      <c r="N662" s="77"/>
      <c r="O662" s="77"/>
      <c r="P662" s="77"/>
      <c r="Q662" s="77"/>
      <c r="R662" s="185"/>
      <c r="S662" s="77"/>
      <c r="T662" s="77"/>
      <c r="U662" s="102"/>
      <c r="V662" s="77"/>
      <c r="W662" s="77"/>
    </row>
    <row r="663" spans="1:23" ht="15">
      <c r="A663" s="77"/>
      <c r="B663" s="443"/>
      <c r="C663" s="185"/>
      <c r="D663" s="185"/>
      <c r="E663" s="77"/>
      <c r="F663" s="77"/>
      <c r="G663" s="77"/>
      <c r="H663" s="77"/>
      <c r="I663" s="77"/>
      <c r="J663" s="185"/>
      <c r="K663" s="77"/>
      <c r="L663" s="185"/>
      <c r="M663" s="77"/>
      <c r="N663" s="77"/>
      <c r="O663" s="77"/>
      <c r="P663" s="77"/>
      <c r="Q663" s="77"/>
      <c r="R663" s="185"/>
      <c r="S663" s="77"/>
      <c r="T663" s="77"/>
      <c r="U663" s="102"/>
      <c r="V663" s="77"/>
      <c r="W663" s="77"/>
    </row>
    <row r="664" spans="1:23" ht="15">
      <c r="A664" s="77"/>
      <c r="B664" s="443"/>
      <c r="C664" s="185"/>
      <c r="D664" s="185"/>
      <c r="E664" s="77"/>
      <c r="F664" s="77"/>
      <c r="G664" s="77"/>
      <c r="H664" s="77"/>
      <c r="I664" s="77"/>
      <c r="J664" s="185"/>
      <c r="K664" s="77"/>
      <c r="L664" s="185"/>
      <c r="M664" s="77"/>
      <c r="N664" s="77"/>
      <c r="O664" s="77"/>
      <c r="P664" s="77"/>
      <c r="Q664" s="77"/>
      <c r="R664" s="185"/>
      <c r="S664" s="77"/>
      <c r="T664" s="77"/>
      <c r="U664" s="102"/>
      <c r="V664" s="77"/>
      <c r="W664" s="77"/>
    </row>
    <row r="665" spans="1:23" ht="15">
      <c r="A665" s="77"/>
      <c r="B665" s="443"/>
      <c r="C665" s="185"/>
      <c r="D665" s="185"/>
      <c r="E665" s="77"/>
      <c r="F665" s="77"/>
      <c r="G665" s="77"/>
      <c r="H665" s="77"/>
      <c r="I665" s="77"/>
      <c r="J665" s="185"/>
      <c r="K665" s="77"/>
      <c r="L665" s="185"/>
      <c r="M665" s="77"/>
      <c r="N665" s="77"/>
      <c r="O665" s="77"/>
      <c r="P665" s="77"/>
      <c r="Q665" s="77"/>
      <c r="R665" s="185"/>
      <c r="S665" s="77"/>
      <c r="T665" s="77"/>
      <c r="U665" s="102"/>
      <c r="V665" s="77"/>
      <c r="W665" s="77"/>
    </row>
    <row r="666" spans="1:23" ht="15">
      <c r="A666" s="77"/>
      <c r="B666" s="443"/>
      <c r="C666" s="185"/>
      <c r="D666" s="185"/>
      <c r="E666" s="77"/>
      <c r="F666" s="77"/>
      <c r="G666" s="77"/>
      <c r="H666" s="77"/>
      <c r="I666" s="77"/>
      <c r="J666" s="185"/>
      <c r="K666" s="77"/>
      <c r="L666" s="185"/>
      <c r="M666" s="77"/>
      <c r="N666" s="77"/>
      <c r="O666" s="77"/>
      <c r="P666" s="77"/>
      <c r="Q666" s="77"/>
      <c r="R666" s="185"/>
      <c r="S666" s="77"/>
      <c r="T666" s="77"/>
      <c r="U666" s="102"/>
      <c r="V666" s="77"/>
      <c r="W666" s="77"/>
    </row>
    <row r="667" spans="1:23" ht="15">
      <c r="A667" s="77"/>
      <c r="B667" s="443"/>
      <c r="C667" s="185"/>
      <c r="D667" s="185"/>
      <c r="E667" s="77"/>
      <c r="F667" s="77"/>
      <c r="G667" s="77"/>
      <c r="H667" s="77"/>
      <c r="I667" s="77"/>
      <c r="J667" s="185"/>
      <c r="K667" s="77"/>
      <c r="L667" s="185"/>
      <c r="M667" s="77"/>
      <c r="N667" s="77"/>
      <c r="O667" s="77"/>
      <c r="P667" s="77"/>
      <c r="Q667" s="77"/>
      <c r="R667" s="185"/>
      <c r="S667" s="77"/>
      <c r="T667" s="77"/>
      <c r="U667" s="102"/>
      <c r="V667" s="77"/>
      <c r="W667" s="77"/>
    </row>
    <row r="668" spans="1:23" ht="15">
      <c r="A668" s="77"/>
      <c r="B668" s="443"/>
      <c r="C668" s="185"/>
      <c r="D668" s="185"/>
      <c r="E668" s="77"/>
      <c r="F668" s="77"/>
      <c r="G668" s="77"/>
      <c r="H668" s="77"/>
      <c r="I668" s="77"/>
      <c r="J668" s="185"/>
      <c r="K668" s="77"/>
      <c r="L668" s="185"/>
      <c r="M668" s="77"/>
      <c r="N668" s="77"/>
      <c r="O668" s="77"/>
      <c r="P668" s="77"/>
      <c r="Q668" s="77"/>
      <c r="R668" s="185"/>
      <c r="S668" s="77"/>
      <c r="T668" s="77"/>
      <c r="U668" s="102"/>
      <c r="V668" s="77"/>
      <c r="W668" s="77"/>
    </row>
    <row r="669" spans="1:23" ht="15">
      <c r="A669" s="77"/>
      <c r="B669" s="443"/>
      <c r="C669" s="185"/>
      <c r="D669" s="185"/>
      <c r="E669" s="77"/>
      <c r="F669" s="77"/>
      <c r="G669" s="77"/>
      <c r="H669" s="77"/>
      <c r="I669" s="77"/>
      <c r="J669" s="185"/>
      <c r="K669" s="77"/>
      <c r="L669" s="185"/>
      <c r="M669" s="77"/>
      <c r="N669" s="77"/>
      <c r="O669" s="77"/>
      <c r="P669" s="77"/>
      <c r="Q669" s="77"/>
      <c r="R669" s="185"/>
      <c r="S669" s="77"/>
      <c r="T669" s="77"/>
      <c r="U669" s="102"/>
      <c r="V669" s="77"/>
      <c r="W669" s="77"/>
    </row>
    <row r="670" spans="1:23" ht="15">
      <c r="A670" s="77"/>
      <c r="B670" s="443"/>
      <c r="C670" s="185"/>
      <c r="D670" s="185"/>
      <c r="E670" s="77"/>
      <c r="F670" s="77"/>
      <c r="G670" s="77"/>
      <c r="H670" s="77"/>
      <c r="I670" s="77"/>
      <c r="J670" s="185"/>
      <c r="K670" s="77"/>
      <c r="L670" s="185"/>
      <c r="M670" s="77"/>
      <c r="N670" s="77"/>
      <c r="O670" s="77"/>
      <c r="P670" s="77"/>
      <c r="Q670" s="77"/>
      <c r="R670" s="185"/>
      <c r="S670" s="77"/>
      <c r="T670" s="77"/>
      <c r="U670" s="102"/>
      <c r="V670" s="77"/>
      <c r="W670" s="77"/>
    </row>
    <row r="671" spans="1:23" ht="15">
      <c r="A671" s="77"/>
      <c r="B671" s="443"/>
      <c r="C671" s="185"/>
      <c r="D671" s="185"/>
      <c r="E671" s="77"/>
      <c r="F671" s="77"/>
      <c r="G671" s="77"/>
      <c r="H671" s="77"/>
      <c r="I671" s="77"/>
      <c r="J671" s="185"/>
      <c r="K671" s="77"/>
      <c r="L671" s="185"/>
      <c r="M671" s="77"/>
      <c r="N671" s="77"/>
      <c r="O671" s="77"/>
      <c r="P671" s="77"/>
      <c r="Q671" s="77"/>
      <c r="R671" s="185"/>
      <c r="S671" s="77"/>
      <c r="T671" s="77"/>
      <c r="U671" s="102"/>
      <c r="V671" s="77"/>
      <c r="W671" s="77"/>
    </row>
    <row r="672" spans="1:23" ht="15">
      <c r="A672" s="77"/>
      <c r="B672" s="443"/>
      <c r="C672" s="185"/>
      <c r="D672" s="185"/>
      <c r="E672" s="77"/>
      <c r="F672" s="77"/>
      <c r="G672" s="77"/>
      <c r="H672" s="77"/>
      <c r="I672" s="77"/>
      <c r="J672" s="185"/>
      <c r="K672" s="77"/>
      <c r="L672" s="185"/>
      <c r="M672" s="77"/>
      <c r="N672" s="77"/>
      <c r="O672" s="77"/>
      <c r="P672" s="77"/>
      <c r="Q672" s="77"/>
      <c r="R672" s="185"/>
      <c r="S672" s="77"/>
      <c r="T672" s="77"/>
      <c r="U672" s="102"/>
      <c r="V672" s="77"/>
      <c r="W672" s="77"/>
    </row>
    <row r="673" spans="1:23" ht="15">
      <c r="A673" s="77"/>
      <c r="B673" s="443"/>
      <c r="C673" s="185"/>
      <c r="D673" s="185"/>
      <c r="E673" s="77"/>
      <c r="F673" s="77"/>
      <c r="G673" s="77"/>
      <c r="H673" s="77"/>
      <c r="I673" s="77"/>
      <c r="J673" s="185"/>
      <c r="K673" s="77"/>
      <c r="L673" s="185"/>
      <c r="M673" s="77"/>
      <c r="N673" s="77"/>
      <c r="O673" s="77"/>
      <c r="P673" s="77"/>
      <c r="Q673" s="77"/>
      <c r="R673" s="185"/>
      <c r="S673" s="77"/>
      <c r="T673" s="77"/>
      <c r="U673" s="102"/>
      <c r="V673" s="77"/>
      <c r="W673" s="77"/>
    </row>
    <row r="674" spans="1:23" ht="15">
      <c r="A674" s="77"/>
      <c r="B674" s="443"/>
      <c r="C674" s="185"/>
      <c r="D674" s="185"/>
      <c r="E674" s="77"/>
      <c r="F674" s="77"/>
      <c r="G674" s="77"/>
      <c r="H674" s="77"/>
      <c r="I674" s="77"/>
      <c r="J674" s="185"/>
      <c r="K674" s="77"/>
      <c r="L674" s="185"/>
      <c r="M674" s="77"/>
      <c r="N674" s="77"/>
      <c r="O674" s="77"/>
      <c r="P674" s="77"/>
      <c r="Q674" s="77"/>
      <c r="R674" s="185"/>
      <c r="S674" s="77"/>
      <c r="T674" s="77"/>
      <c r="U674" s="102"/>
      <c r="V674" s="77"/>
      <c r="W674" s="77"/>
    </row>
    <row r="675" spans="1:23" ht="15">
      <c r="A675" s="77"/>
      <c r="B675" s="443"/>
      <c r="C675" s="185"/>
      <c r="D675" s="185"/>
      <c r="E675" s="77"/>
      <c r="F675" s="77"/>
      <c r="G675" s="77"/>
      <c r="H675" s="77"/>
      <c r="I675" s="77"/>
      <c r="J675" s="185"/>
      <c r="K675" s="77"/>
      <c r="L675" s="185"/>
      <c r="M675" s="77"/>
      <c r="N675" s="77"/>
      <c r="O675" s="77"/>
      <c r="P675" s="77"/>
      <c r="Q675" s="77"/>
      <c r="R675" s="185"/>
      <c r="S675" s="77"/>
      <c r="T675" s="77"/>
      <c r="U675" s="102"/>
      <c r="V675" s="77"/>
      <c r="W675" s="77"/>
    </row>
    <row r="676" spans="1:23" ht="15">
      <c r="A676" s="77"/>
      <c r="B676" s="443"/>
      <c r="C676" s="185"/>
      <c r="D676" s="185"/>
      <c r="E676" s="77"/>
      <c r="F676" s="77"/>
      <c r="G676" s="77"/>
      <c r="H676" s="77"/>
      <c r="I676" s="77"/>
      <c r="J676" s="185"/>
      <c r="K676" s="77"/>
      <c r="L676" s="185"/>
      <c r="M676" s="77"/>
      <c r="N676" s="77"/>
      <c r="O676" s="77"/>
      <c r="P676" s="77"/>
      <c r="Q676" s="77"/>
      <c r="R676" s="185"/>
      <c r="S676" s="77"/>
      <c r="T676" s="77"/>
      <c r="U676" s="102"/>
      <c r="V676" s="77"/>
      <c r="W676" s="77"/>
    </row>
    <row r="677" spans="1:23" ht="15">
      <c r="A677" s="77"/>
      <c r="B677" s="443"/>
      <c r="C677" s="185"/>
      <c r="D677" s="185"/>
      <c r="E677" s="77"/>
      <c r="F677" s="77"/>
      <c r="G677" s="77"/>
      <c r="H677" s="77"/>
      <c r="I677" s="77"/>
      <c r="J677" s="185"/>
      <c r="K677" s="77"/>
      <c r="L677" s="185"/>
      <c r="M677" s="77"/>
      <c r="N677" s="77"/>
      <c r="O677" s="77"/>
      <c r="P677" s="77"/>
      <c r="Q677" s="77"/>
      <c r="R677" s="185"/>
      <c r="S677" s="77"/>
      <c r="T677" s="77"/>
      <c r="U677" s="102"/>
      <c r="V677" s="77"/>
      <c r="W677" s="77"/>
    </row>
    <row r="678" spans="1:23" ht="15">
      <c r="A678" s="77"/>
      <c r="B678" s="443"/>
      <c r="C678" s="185"/>
      <c r="D678" s="185"/>
      <c r="E678" s="77"/>
      <c r="F678" s="77"/>
      <c r="G678" s="77"/>
      <c r="H678" s="77"/>
      <c r="I678" s="77"/>
      <c r="J678" s="185"/>
      <c r="K678" s="77"/>
      <c r="L678" s="185"/>
      <c r="M678" s="77"/>
      <c r="N678" s="77"/>
      <c r="O678" s="77"/>
      <c r="P678" s="77"/>
      <c r="Q678" s="77"/>
      <c r="R678" s="185"/>
      <c r="S678" s="77"/>
      <c r="T678" s="77"/>
      <c r="U678" s="102"/>
      <c r="V678" s="77"/>
      <c r="W678" s="77"/>
    </row>
    <row r="679" spans="1:23" ht="15">
      <c r="A679" s="77"/>
      <c r="B679" s="443"/>
      <c r="C679" s="185"/>
      <c r="D679" s="185"/>
      <c r="E679" s="77"/>
      <c r="F679" s="77"/>
      <c r="G679" s="77"/>
      <c r="H679" s="77"/>
      <c r="I679" s="77"/>
      <c r="J679" s="185"/>
      <c r="K679" s="77"/>
      <c r="L679" s="185"/>
      <c r="M679" s="77"/>
      <c r="N679" s="77"/>
      <c r="O679" s="77"/>
      <c r="P679" s="77"/>
      <c r="Q679" s="77"/>
      <c r="R679" s="185"/>
      <c r="S679" s="77"/>
      <c r="T679" s="77"/>
      <c r="U679" s="102"/>
      <c r="V679" s="77"/>
      <c r="W679" s="77"/>
    </row>
    <row r="680" spans="1:23" ht="15">
      <c r="A680" s="77"/>
      <c r="B680" s="443"/>
      <c r="C680" s="185"/>
      <c r="D680" s="185"/>
      <c r="E680" s="77"/>
      <c r="F680" s="77"/>
      <c r="G680" s="77"/>
      <c r="H680" s="77"/>
      <c r="I680" s="77"/>
      <c r="J680" s="185"/>
      <c r="K680" s="77"/>
      <c r="L680" s="185"/>
      <c r="M680" s="77"/>
      <c r="N680" s="77"/>
      <c r="O680" s="77"/>
      <c r="P680" s="77"/>
      <c r="Q680" s="77"/>
      <c r="R680" s="185"/>
      <c r="S680" s="77"/>
      <c r="T680" s="77"/>
      <c r="U680" s="102"/>
      <c r="V680" s="77"/>
      <c r="W680" s="77"/>
    </row>
    <row r="681" spans="1:23" ht="15">
      <c r="A681" s="77"/>
      <c r="B681" s="443"/>
      <c r="C681" s="185"/>
      <c r="D681" s="185"/>
      <c r="E681" s="77"/>
      <c r="F681" s="77"/>
      <c r="G681" s="77"/>
      <c r="H681" s="77"/>
      <c r="I681" s="77"/>
      <c r="J681" s="185"/>
      <c r="K681" s="77"/>
      <c r="L681" s="185"/>
      <c r="M681" s="77"/>
      <c r="N681" s="77"/>
      <c r="O681" s="77"/>
      <c r="P681" s="77"/>
      <c r="Q681" s="77"/>
      <c r="R681" s="185"/>
      <c r="S681" s="77"/>
      <c r="T681" s="77"/>
      <c r="U681" s="102"/>
      <c r="V681" s="77"/>
      <c r="W681" s="77"/>
    </row>
    <row r="682" spans="1:23" ht="15">
      <c r="A682" s="77"/>
      <c r="B682" s="443"/>
      <c r="C682" s="185"/>
      <c r="D682" s="185"/>
      <c r="E682" s="77"/>
      <c r="F682" s="77"/>
      <c r="G682" s="77"/>
      <c r="H682" s="77"/>
      <c r="I682" s="77"/>
      <c r="J682" s="185"/>
      <c r="K682" s="77"/>
      <c r="L682" s="185"/>
      <c r="M682" s="77"/>
      <c r="N682" s="77"/>
      <c r="O682" s="77"/>
      <c r="P682" s="77"/>
      <c r="Q682" s="77"/>
      <c r="R682" s="185"/>
      <c r="S682" s="77"/>
      <c r="T682" s="77"/>
      <c r="U682" s="102"/>
      <c r="V682" s="77"/>
      <c r="W682" s="77"/>
    </row>
    <row r="683" spans="1:23" ht="15">
      <c r="A683" s="77"/>
      <c r="B683" s="443"/>
      <c r="C683" s="185"/>
      <c r="D683" s="185"/>
      <c r="E683" s="77"/>
      <c r="F683" s="77"/>
      <c r="G683" s="77"/>
      <c r="H683" s="77"/>
      <c r="I683" s="77"/>
      <c r="J683" s="185"/>
      <c r="K683" s="77"/>
      <c r="L683" s="185"/>
      <c r="M683" s="77"/>
      <c r="N683" s="77"/>
      <c r="O683" s="77"/>
      <c r="P683" s="77"/>
      <c r="Q683" s="77"/>
      <c r="R683" s="185"/>
      <c r="S683" s="77"/>
      <c r="T683" s="77"/>
      <c r="U683" s="102"/>
      <c r="V683" s="77"/>
      <c r="W683" s="77"/>
    </row>
    <row r="684" spans="1:23" ht="15">
      <c r="A684" s="77"/>
      <c r="B684" s="443"/>
      <c r="C684" s="185"/>
      <c r="D684" s="185"/>
      <c r="E684" s="77"/>
      <c r="F684" s="77"/>
      <c r="G684" s="77"/>
      <c r="H684" s="77"/>
      <c r="I684" s="77"/>
      <c r="J684" s="185"/>
      <c r="K684" s="77"/>
      <c r="L684" s="185"/>
      <c r="M684" s="77"/>
      <c r="N684" s="77"/>
      <c r="O684" s="77"/>
      <c r="P684" s="77"/>
      <c r="Q684" s="77"/>
      <c r="R684" s="185"/>
      <c r="S684" s="77"/>
      <c r="T684" s="77"/>
      <c r="U684" s="102"/>
      <c r="V684" s="77"/>
      <c r="W684" s="77"/>
    </row>
    <row r="685" spans="1:23" ht="15">
      <c r="A685" s="77"/>
      <c r="B685" s="443"/>
      <c r="C685" s="185"/>
      <c r="D685" s="185"/>
      <c r="E685" s="77"/>
      <c r="F685" s="77"/>
      <c r="G685" s="77"/>
      <c r="H685" s="77"/>
      <c r="I685" s="77"/>
      <c r="J685" s="185"/>
      <c r="K685" s="77"/>
      <c r="L685" s="185"/>
      <c r="M685" s="77"/>
      <c r="N685" s="77"/>
      <c r="O685" s="77"/>
      <c r="P685" s="77"/>
      <c r="Q685" s="77"/>
      <c r="R685" s="185"/>
      <c r="S685" s="77"/>
      <c r="T685" s="77"/>
      <c r="U685" s="102"/>
      <c r="V685" s="77"/>
      <c r="W685" s="77"/>
    </row>
    <row r="686" spans="1:23" ht="15">
      <c r="A686" s="77"/>
      <c r="B686" s="443"/>
      <c r="C686" s="185"/>
      <c r="D686" s="185"/>
      <c r="E686" s="77"/>
      <c r="F686" s="77"/>
      <c r="G686" s="77"/>
      <c r="H686" s="77"/>
      <c r="I686" s="77"/>
      <c r="J686" s="185"/>
      <c r="K686" s="77"/>
      <c r="L686" s="185"/>
      <c r="M686" s="77"/>
      <c r="N686" s="77"/>
      <c r="O686" s="77"/>
      <c r="P686" s="77"/>
      <c r="Q686" s="77"/>
      <c r="R686" s="185"/>
      <c r="S686" s="77"/>
      <c r="T686" s="77"/>
      <c r="U686" s="102"/>
      <c r="V686" s="77"/>
      <c r="W686" s="77"/>
    </row>
    <row r="687" spans="1:23" ht="15">
      <c r="A687" s="77"/>
      <c r="B687" s="443"/>
      <c r="C687" s="185"/>
      <c r="D687" s="185"/>
      <c r="E687" s="77"/>
      <c r="F687" s="77"/>
      <c r="G687" s="77"/>
      <c r="H687" s="77"/>
      <c r="I687" s="77"/>
      <c r="J687" s="185"/>
      <c r="K687" s="77"/>
      <c r="L687" s="185"/>
      <c r="M687" s="77"/>
      <c r="N687" s="77"/>
      <c r="O687" s="77"/>
      <c r="P687" s="77"/>
      <c r="Q687" s="77"/>
      <c r="R687" s="185"/>
      <c r="S687" s="77"/>
      <c r="T687" s="77"/>
      <c r="U687" s="102"/>
      <c r="V687" s="77"/>
      <c r="W687" s="77"/>
    </row>
    <row r="688" spans="1:23" ht="15">
      <c r="A688" s="77"/>
      <c r="B688" s="443"/>
      <c r="C688" s="185"/>
      <c r="D688" s="185"/>
      <c r="E688" s="77"/>
      <c r="F688" s="77"/>
      <c r="G688" s="77"/>
      <c r="H688" s="77"/>
      <c r="I688" s="77"/>
      <c r="J688" s="185"/>
      <c r="K688" s="77"/>
      <c r="L688" s="185"/>
      <c r="M688" s="77"/>
      <c r="N688" s="77"/>
      <c r="O688" s="77"/>
      <c r="P688" s="77"/>
      <c r="Q688" s="77"/>
      <c r="R688" s="185"/>
      <c r="S688" s="77"/>
      <c r="T688" s="77"/>
      <c r="U688" s="102"/>
      <c r="V688" s="77"/>
      <c r="W688" s="77"/>
    </row>
    <row r="689" spans="1:23" ht="15">
      <c r="A689" s="77"/>
      <c r="B689" s="443"/>
      <c r="C689" s="185"/>
      <c r="D689" s="185"/>
      <c r="E689" s="77"/>
      <c r="F689" s="77"/>
      <c r="G689" s="77"/>
      <c r="H689" s="77"/>
      <c r="I689" s="77"/>
      <c r="J689" s="185"/>
      <c r="K689" s="77"/>
      <c r="L689" s="185"/>
      <c r="M689" s="77"/>
      <c r="N689" s="77"/>
      <c r="O689" s="77"/>
      <c r="P689" s="77"/>
      <c r="Q689" s="77"/>
      <c r="R689" s="185"/>
      <c r="S689" s="77"/>
      <c r="T689" s="77"/>
      <c r="U689" s="102"/>
      <c r="V689" s="77"/>
      <c r="W689" s="77"/>
    </row>
    <row r="690" spans="1:23" ht="15">
      <c r="A690" s="77"/>
      <c r="B690" s="443"/>
      <c r="C690" s="185"/>
      <c r="D690" s="185"/>
      <c r="E690" s="77"/>
      <c r="F690" s="77"/>
      <c r="G690" s="77"/>
      <c r="H690" s="77"/>
      <c r="I690" s="77"/>
      <c r="J690" s="185"/>
      <c r="K690" s="77"/>
      <c r="L690" s="185"/>
      <c r="M690" s="77"/>
      <c r="N690" s="77"/>
      <c r="O690" s="77"/>
      <c r="P690" s="77"/>
      <c r="Q690" s="77"/>
      <c r="R690" s="185"/>
      <c r="S690" s="77"/>
      <c r="T690" s="77"/>
      <c r="U690" s="102"/>
      <c r="V690" s="77"/>
      <c r="W690" s="77"/>
    </row>
    <row r="691" spans="1:23" ht="15">
      <c r="A691" s="77"/>
      <c r="B691" s="443"/>
      <c r="C691" s="185"/>
      <c r="D691" s="185"/>
      <c r="E691" s="77"/>
      <c r="F691" s="77"/>
      <c r="G691" s="77"/>
      <c r="H691" s="77"/>
      <c r="I691" s="77"/>
      <c r="J691" s="185"/>
      <c r="K691" s="77"/>
      <c r="L691" s="185"/>
      <c r="M691" s="77"/>
      <c r="N691" s="77"/>
      <c r="O691" s="77"/>
      <c r="P691" s="77"/>
      <c r="Q691" s="77"/>
      <c r="R691" s="185"/>
      <c r="S691" s="77"/>
      <c r="T691" s="77"/>
      <c r="U691" s="102"/>
      <c r="V691" s="77"/>
      <c r="W691" s="77"/>
    </row>
    <row r="692" spans="1:23" ht="15">
      <c r="A692" s="77"/>
      <c r="B692" s="443"/>
      <c r="C692" s="185"/>
      <c r="D692" s="185"/>
      <c r="E692" s="77"/>
      <c r="F692" s="77"/>
      <c r="G692" s="77"/>
      <c r="H692" s="77"/>
      <c r="I692" s="77"/>
      <c r="J692" s="185"/>
      <c r="K692" s="77"/>
      <c r="L692" s="185"/>
      <c r="M692" s="77"/>
      <c r="N692" s="77"/>
      <c r="O692" s="77"/>
      <c r="P692" s="77"/>
      <c r="Q692" s="77"/>
      <c r="R692" s="185"/>
      <c r="S692" s="77"/>
      <c r="T692" s="77"/>
      <c r="U692" s="102"/>
      <c r="V692" s="77"/>
      <c r="W692" s="77"/>
    </row>
    <row r="693" spans="1:23" ht="15">
      <c r="A693" s="77"/>
      <c r="B693" s="443"/>
      <c r="C693" s="185"/>
      <c r="D693" s="185"/>
      <c r="E693" s="77"/>
      <c r="F693" s="77"/>
      <c r="G693" s="77"/>
      <c r="H693" s="77"/>
      <c r="I693" s="77"/>
      <c r="J693" s="185"/>
      <c r="K693" s="77"/>
      <c r="L693" s="185"/>
      <c r="M693" s="77"/>
      <c r="N693" s="77"/>
      <c r="O693" s="77"/>
      <c r="P693" s="77"/>
      <c r="Q693" s="77"/>
      <c r="R693" s="185"/>
      <c r="S693" s="77"/>
      <c r="T693" s="77"/>
      <c r="U693" s="102"/>
      <c r="V693" s="77"/>
      <c r="W693" s="77"/>
    </row>
    <row r="694" spans="1:23" ht="15">
      <c r="A694" s="77"/>
      <c r="B694" s="443"/>
      <c r="C694" s="185"/>
      <c r="D694" s="185"/>
      <c r="E694" s="77"/>
      <c r="F694" s="77"/>
      <c r="G694" s="77"/>
      <c r="H694" s="77"/>
      <c r="I694" s="77"/>
      <c r="J694" s="185"/>
      <c r="K694" s="77"/>
      <c r="L694" s="185"/>
      <c r="M694" s="77"/>
      <c r="N694" s="77"/>
      <c r="O694" s="77"/>
      <c r="P694" s="77"/>
      <c r="Q694" s="77"/>
      <c r="R694" s="185"/>
      <c r="S694" s="77"/>
      <c r="T694" s="77"/>
      <c r="U694" s="102"/>
      <c r="V694" s="77"/>
      <c r="W694" s="77"/>
    </row>
    <row r="695" spans="1:23" ht="15">
      <c r="A695" s="77"/>
      <c r="B695" s="443"/>
      <c r="C695" s="185"/>
      <c r="D695" s="185"/>
      <c r="E695" s="77"/>
      <c r="F695" s="77"/>
      <c r="G695" s="77"/>
      <c r="H695" s="77"/>
      <c r="I695" s="77"/>
      <c r="J695" s="185"/>
      <c r="K695" s="77"/>
      <c r="L695" s="185"/>
      <c r="M695" s="77"/>
      <c r="N695" s="77"/>
      <c r="O695" s="77"/>
      <c r="P695" s="77"/>
      <c r="Q695" s="77"/>
      <c r="R695" s="185"/>
      <c r="S695" s="77"/>
      <c r="T695" s="77"/>
      <c r="U695" s="102"/>
      <c r="V695" s="77"/>
      <c r="W695" s="77"/>
    </row>
    <row r="696" spans="1:23" ht="15">
      <c r="A696" s="77"/>
      <c r="B696" s="443"/>
      <c r="C696" s="185"/>
      <c r="D696" s="185"/>
      <c r="E696" s="77"/>
      <c r="F696" s="77"/>
      <c r="G696" s="77"/>
      <c r="H696" s="77"/>
      <c r="I696" s="77"/>
      <c r="J696" s="185"/>
      <c r="K696" s="77"/>
      <c r="L696" s="185"/>
      <c r="M696" s="77"/>
      <c r="N696" s="77"/>
      <c r="O696" s="77"/>
      <c r="P696" s="77"/>
      <c r="Q696" s="77"/>
      <c r="R696" s="185"/>
      <c r="S696" s="77"/>
      <c r="T696" s="77"/>
      <c r="U696" s="102"/>
      <c r="V696" s="77"/>
      <c r="W696" s="77"/>
    </row>
    <row r="697" spans="1:23" ht="15">
      <c r="A697" s="77"/>
      <c r="B697" s="443"/>
      <c r="C697" s="185"/>
      <c r="D697" s="185"/>
      <c r="E697" s="77"/>
      <c r="F697" s="77"/>
      <c r="G697" s="77"/>
      <c r="H697" s="77"/>
      <c r="I697" s="77"/>
      <c r="J697" s="185"/>
      <c r="K697" s="77"/>
      <c r="L697" s="185"/>
      <c r="M697" s="77"/>
      <c r="N697" s="77"/>
      <c r="O697" s="77"/>
      <c r="P697" s="77"/>
      <c r="Q697" s="77"/>
      <c r="R697" s="185"/>
      <c r="S697" s="77"/>
      <c r="T697" s="77"/>
      <c r="U697" s="102"/>
      <c r="V697" s="77"/>
      <c r="W697" s="77"/>
    </row>
    <row r="698" spans="1:23" ht="15">
      <c r="A698" s="77"/>
      <c r="B698" s="443"/>
      <c r="C698" s="185"/>
      <c r="D698" s="185"/>
      <c r="E698" s="77"/>
      <c r="F698" s="77"/>
      <c r="G698" s="77"/>
      <c r="H698" s="77"/>
      <c r="I698" s="77"/>
      <c r="J698" s="185"/>
      <c r="K698" s="77"/>
      <c r="L698" s="185"/>
      <c r="M698" s="77"/>
      <c r="N698" s="77"/>
      <c r="O698" s="77"/>
      <c r="P698" s="77"/>
      <c r="Q698" s="77"/>
      <c r="R698" s="185"/>
      <c r="S698" s="77"/>
      <c r="T698" s="77"/>
      <c r="U698" s="102"/>
      <c r="V698" s="77"/>
      <c r="W698" s="77"/>
    </row>
    <row r="699" spans="1:23" ht="15">
      <c r="A699" s="77"/>
      <c r="B699" s="443"/>
      <c r="C699" s="185"/>
      <c r="D699" s="185"/>
      <c r="E699" s="77"/>
      <c r="F699" s="77"/>
      <c r="G699" s="77"/>
      <c r="H699" s="77"/>
      <c r="I699" s="77"/>
      <c r="J699" s="185"/>
      <c r="K699" s="77"/>
      <c r="L699" s="185"/>
      <c r="M699" s="77"/>
      <c r="N699" s="77"/>
      <c r="O699" s="77"/>
      <c r="P699" s="77"/>
      <c r="Q699" s="77"/>
      <c r="R699" s="185"/>
      <c r="S699" s="77"/>
      <c r="T699" s="77"/>
      <c r="U699" s="102"/>
      <c r="V699" s="77"/>
      <c r="W699" s="77"/>
    </row>
    <row r="700" spans="1:23" ht="15">
      <c r="A700" s="77"/>
      <c r="B700" s="443"/>
      <c r="C700" s="185"/>
      <c r="D700" s="185"/>
      <c r="E700" s="77"/>
      <c r="F700" s="77"/>
      <c r="G700" s="77"/>
      <c r="H700" s="77"/>
      <c r="I700" s="77"/>
      <c r="J700" s="185"/>
      <c r="K700" s="77"/>
      <c r="L700" s="185"/>
      <c r="M700" s="77"/>
      <c r="N700" s="77"/>
      <c r="O700" s="77"/>
      <c r="P700" s="77"/>
      <c r="Q700" s="77"/>
      <c r="R700" s="185"/>
      <c r="S700" s="77"/>
      <c r="T700" s="77"/>
      <c r="U700" s="102"/>
      <c r="V700" s="77"/>
      <c r="W700" s="77"/>
    </row>
    <row r="701" spans="1:23" ht="15">
      <c r="A701" s="77"/>
      <c r="B701" s="443"/>
      <c r="C701" s="185"/>
      <c r="D701" s="185"/>
      <c r="E701" s="77"/>
      <c r="F701" s="77"/>
      <c r="G701" s="77"/>
      <c r="H701" s="77"/>
      <c r="I701" s="77"/>
      <c r="J701" s="185"/>
      <c r="K701" s="77"/>
      <c r="L701" s="185"/>
      <c r="M701" s="77"/>
      <c r="N701" s="77"/>
      <c r="O701" s="77"/>
      <c r="P701" s="77"/>
      <c r="Q701" s="77"/>
      <c r="R701" s="185"/>
      <c r="S701" s="77"/>
      <c r="T701" s="77"/>
      <c r="U701" s="102"/>
      <c r="V701" s="77"/>
      <c r="W701" s="77"/>
    </row>
    <row r="702" spans="1:23" ht="15">
      <c r="A702" s="77"/>
      <c r="B702" s="443"/>
      <c r="C702" s="185"/>
      <c r="D702" s="185"/>
      <c r="E702" s="77"/>
      <c r="F702" s="77"/>
      <c r="G702" s="77"/>
      <c r="H702" s="77"/>
      <c r="I702" s="77"/>
      <c r="J702" s="185"/>
      <c r="K702" s="77"/>
      <c r="L702" s="185"/>
      <c r="M702" s="77"/>
      <c r="N702" s="77"/>
      <c r="O702" s="77"/>
      <c r="P702" s="77"/>
      <c r="Q702" s="77"/>
      <c r="R702" s="185"/>
      <c r="S702" s="77"/>
      <c r="T702" s="77"/>
      <c r="U702" s="102"/>
      <c r="V702" s="77"/>
      <c r="W702" s="77"/>
    </row>
    <row r="703" spans="1:23" ht="15">
      <c r="A703" s="77"/>
      <c r="B703" s="443"/>
      <c r="C703" s="185"/>
      <c r="D703" s="185"/>
      <c r="E703" s="77"/>
      <c r="F703" s="77"/>
      <c r="G703" s="77"/>
      <c r="H703" s="77"/>
      <c r="I703" s="77"/>
      <c r="J703" s="185"/>
      <c r="K703" s="77"/>
      <c r="L703" s="185"/>
      <c r="M703" s="77"/>
      <c r="N703" s="77"/>
      <c r="O703" s="77"/>
      <c r="P703" s="77"/>
      <c r="Q703" s="77"/>
      <c r="R703" s="185"/>
      <c r="S703" s="77"/>
      <c r="T703" s="77"/>
      <c r="U703" s="102"/>
      <c r="V703" s="77"/>
      <c r="W703" s="77"/>
    </row>
    <row r="704" spans="1:23" ht="15">
      <c r="A704" s="77"/>
      <c r="B704" s="443"/>
      <c r="C704" s="185"/>
      <c r="D704" s="185"/>
      <c r="E704" s="77"/>
      <c r="F704" s="77"/>
      <c r="G704" s="77"/>
      <c r="H704" s="77"/>
      <c r="I704" s="77"/>
      <c r="J704" s="185"/>
      <c r="K704" s="77"/>
      <c r="L704" s="185"/>
      <c r="M704" s="77"/>
      <c r="N704" s="77"/>
      <c r="O704" s="77"/>
      <c r="P704" s="77"/>
      <c r="Q704" s="77"/>
      <c r="R704" s="185"/>
      <c r="S704" s="77"/>
      <c r="T704" s="77"/>
      <c r="U704" s="102"/>
      <c r="V704" s="77"/>
      <c r="W704" s="77"/>
    </row>
    <row r="705" spans="1:23" ht="15">
      <c r="A705" s="77"/>
      <c r="B705" s="443"/>
      <c r="C705" s="185"/>
      <c r="D705" s="185"/>
      <c r="E705" s="77"/>
      <c r="F705" s="77"/>
      <c r="G705" s="77"/>
      <c r="H705" s="77"/>
      <c r="I705" s="77"/>
      <c r="J705" s="185"/>
      <c r="K705" s="77"/>
      <c r="L705" s="185"/>
      <c r="M705" s="77"/>
      <c r="N705" s="77"/>
      <c r="O705" s="77"/>
      <c r="P705" s="77"/>
      <c r="Q705" s="77"/>
      <c r="R705" s="185"/>
      <c r="S705" s="77"/>
      <c r="T705" s="77"/>
      <c r="U705" s="102"/>
      <c r="V705" s="77"/>
      <c r="W705" s="77"/>
    </row>
    <row r="706" spans="1:23" ht="15">
      <c r="A706" s="77"/>
      <c r="B706" s="443"/>
      <c r="C706" s="185"/>
      <c r="D706" s="185"/>
      <c r="E706" s="77"/>
      <c r="F706" s="77"/>
      <c r="G706" s="77"/>
      <c r="H706" s="77"/>
      <c r="I706" s="77"/>
      <c r="J706" s="185"/>
      <c r="K706" s="77"/>
      <c r="L706" s="185"/>
      <c r="M706" s="77"/>
      <c r="N706" s="77"/>
      <c r="O706" s="77"/>
      <c r="P706" s="77"/>
      <c r="Q706" s="77"/>
      <c r="R706" s="185"/>
      <c r="S706" s="77"/>
      <c r="T706" s="77"/>
      <c r="U706" s="102"/>
      <c r="V706" s="77"/>
      <c r="W706" s="77"/>
    </row>
    <row r="707" spans="1:23" ht="15">
      <c r="A707" s="77"/>
      <c r="B707" s="443"/>
      <c r="C707" s="185"/>
      <c r="D707" s="185"/>
      <c r="E707" s="77"/>
      <c r="F707" s="77"/>
      <c r="G707" s="77"/>
      <c r="H707" s="77"/>
      <c r="I707" s="77"/>
      <c r="J707" s="185"/>
      <c r="K707" s="77"/>
      <c r="L707" s="185"/>
      <c r="M707" s="77"/>
      <c r="N707" s="77"/>
      <c r="O707" s="77"/>
      <c r="P707" s="77"/>
      <c r="Q707" s="77"/>
      <c r="R707" s="185"/>
      <c r="S707" s="77"/>
      <c r="T707" s="77"/>
      <c r="U707" s="102"/>
      <c r="V707" s="77"/>
      <c r="W707" s="77"/>
    </row>
    <row r="708" spans="1:23" ht="15">
      <c r="A708" s="77"/>
      <c r="B708" s="443"/>
      <c r="C708" s="185"/>
      <c r="D708" s="185"/>
      <c r="E708" s="77"/>
      <c r="F708" s="77"/>
      <c r="G708" s="77"/>
      <c r="H708" s="77"/>
      <c r="I708" s="77"/>
      <c r="J708" s="185"/>
      <c r="K708" s="77"/>
      <c r="L708" s="185"/>
      <c r="M708" s="77"/>
      <c r="N708" s="77"/>
      <c r="O708" s="77"/>
      <c r="P708" s="77"/>
      <c r="Q708" s="77"/>
      <c r="R708" s="185"/>
      <c r="S708" s="77"/>
      <c r="T708" s="77"/>
      <c r="U708" s="102"/>
      <c r="V708" s="77"/>
      <c r="W708" s="77"/>
    </row>
    <row r="709" spans="1:23" ht="15">
      <c r="A709" s="77"/>
      <c r="B709" s="443"/>
      <c r="C709" s="185"/>
      <c r="D709" s="185"/>
      <c r="E709" s="77"/>
      <c r="F709" s="77"/>
      <c r="G709" s="77"/>
      <c r="H709" s="77"/>
      <c r="I709" s="77"/>
      <c r="J709" s="185"/>
      <c r="K709" s="77"/>
      <c r="L709" s="185"/>
      <c r="M709" s="77"/>
      <c r="N709" s="77"/>
      <c r="O709" s="77"/>
      <c r="P709" s="77"/>
      <c r="Q709" s="77"/>
      <c r="R709" s="185"/>
      <c r="S709" s="77"/>
      <c r="T709" s="77"/>
      <c r="U709" s="102"/>
      <c r="V709" s="77"/>
      <c r="W709" s="77"/>
    </row>
    <row r="710" spans="1:23" ht="15">
      <c r="A710" s="77"/>
      <c r="B710" s="443"/>
      <c r="C710" s="185"/>
      <c r="D710" s="185"/>
      <c r="E710" s="77"/>
      <c r="F710" s="77"/>
      <c r="G710" s="77"/>
      <c r="H710" s="77"/>
      <c r="I710" s="77"/>
      <c r="J710" s="185"/>
      <c r="K710" s="77"/>
      <c r="L710" s="185"/>
      <c r="M710" s="77"/>
      <c r="N710" s="77"/>
      <c r="O710" s="77"/>
      <c r="P710" s="77"/>
      <c r="Q710" s="77"/>
      <c r="R710" s="185"/>
      <c r="S710" s="77"/>
      <c r="T710" s="77"/>
      <c r="U710" s="102"/>
      <c r="V710" s="77"/>
      <c r="W710" s="77"/>
    </row>
    <row r="711" spans="1:23" ht="15">
      <c r="A711" s="77"/>
      <c r="B711" s="443"/>
      <c r="C711" s="185"/>
      <c r="D711" s="185"/>
      <c r="E711" s="77"/>
      <c r="F711" s="77"/>
      <c r="G711" s="77"/>
      <c r="H711" s="77"/>
      <c r="I711" s="77"/>
      <c r="J711" s="185"/>
      <c r="K711" s="77"/>
      <c r="L711" s="185"/>
      <c r="M711" s="77"/>
      <c r="N711" s="77"/>
      <c r="O711" s="77"/>
      <c r="P711" s="77"/>
      <c r="Q711" s="77"/>
      <c r="R711" s="185"/>
      <c r="S711" s="77"/>
      <c r="T711" s="77"/>
      <c r="U711" s="102"/>
      <c r="V711" s="77"/>
      <c r="W711" s="77"/>
    </row>
    <row r="712" spans="1:23" ht="15">
      <c r="A712" s="77"/>
      <c r="B712" s="443"/>
      <c r="C712" s="185"/>
      <c r="D712" s="185"/>
      <c r="E712" s="77"/>
      <c r="F712" s="77"/>
      <c r="G712" s="77"/>
      <c r="H712" s="77"/>
      <c r="I712" s="77"/>
      <c r="J712" s="185"/>
      <c r="K712" s="77"/>
      <c r="L712" s="185"/>
      <c r="M712" s="77"/>
      <c r="N712" s="77"/>
      <c r="O712" s="77"/>
      <c r="P712" s="77"/>
      <c r="Q712" s="77"/>
      <c r="R712" s="185"/>
      <c r="S712" s="77"/>
      <c r="T712" s="77"/>
      <c r="U712" s="102"/>
      <c r="V712" s="77"/>
      <c r="W712" s="77"/>
    </row>
    <row r="713" spans="1:23" ht="15">
      <c r="A713" s="77"/>
      <c r="B713" s="443"/>
      <c r="C713" s="185"/>
      <c r="D713" s="185"/>
      <c r="E713" s="77"/>
      <c r="F713" s="77"/>
      <c r="G713" s="77"/>
      <c r="H713" s="77"/>
      <c r="I713" s="77"/>
      <c r="J713" s="185"/>
      <c r="K713" s="77"/>
      <c r="L713" s="185"/>
      <c r="M713" s="77"/>
      <c r="N713" s="77"/>
      <c r="O713" s="77"/>
      <c r="P713" s="77"/>
      <c r="Q713" s="77"/>
      <c r="R713" s="185"/>
      <c r="S713" s="77"/>
      <c r="T713" s="77"/>
      <c r="U713" s="102"/>
      <c r="V713" s="77"/>
      <c r="W713" s="77"/>
    </row>
    <row r="714" spans="1:23" ht="15">
      <c r="A714" s="77"/>
      <c r="B714" s="443"/>
      <c r="C714" s="185"/>
      <c r="D714" s="185"/>
      <c r="E714" s="77"/>
      <c r="F714" s="77"/>
      <c r="G714" s="77"/>
      <c r="H714" s="77"/>
      <c r="I714" s="77"/>
      <c r="J714" s="185"/>
      <c r="K714" s="77"/>
      <c r="L714" s="185"/>
      <c r="M714" s="77"/>
      <c r="N714" s="77"/>
      <c r="O714" s="77"/>
      <c r="P714" s="77"/>
      <c r="Q714" s="77"/>
      <c r="R714" s="185"/>
      <c r="S714" s="77"/>
      <c r="T714" s="77"/>
      <c r="U714" s="102"/>
      <c r="V714" s="77"/>
      <c r="W714" s="77"/>
    </row>
    <row r="715" spans="1:23" ht="15">
      <c r="A715" s="77"/>
      <c r="B715" s="443"/>
      <c r="C715" s="185"/>
      <c r="D715" s="185"/>
      <c r="E715" s="77"/>
      <c r="F715" s="77"/>
      <c r="G715" s="77"/>
      <c r="H715" s="77"/>
      <c r="I715" s="77"/>
      <c r="J715" s="185"/>
      <c r="K715" s="77"/>
      <c r="L715" s="185"/>
      <c r="M715" s="77"/>
      <c r="N715" s="77"/>
      <c r="O715" s="77"/>
      <c r="P715" s="77"/>
      <c r="Q715" s="77"/>
      <c r="R715" s="185"/>
      <c r="S715" s="77"/>
      <c r="T715" s="77"/>
      <c r="U715" s="102"/>
      <c r="V715" s="77"/>
      <c r="W715" s="77"/>
    </row>
    <row r="716" spans="1:23" ht="15">
      <c r="A716" s="77"/>
      <c r="B716" s="443"/>
      <c r="C716" s="185"/>
      <c r="D716" s="185"/>
      <c r="E716" s="77"/>
      <c r="F716" s="77"/>
      <c r="G716" s="77"/>
      <c r="H716" s="77"/>
      <c r="I716" s="77"/>
      <c r="J716" s="185"/>
      <c r="K716" s="77"/>
      <c r="L716" s="185"/>
      <c r="M716" s="77"/>
      <c r="N716" s="77"/>
      <c r="O716" s="77"/>
      <c r="P716" s="77"/>
      <c r="Q716" s="77"/>
      <c r="R716" s="185"/>
      <c r="S716" s="77"/>
      <c r="T716" s="77"/>
      <c r="U716" s="102"/>
      <c r="V716" s="77"/>
      <c r="W716" s="77"/>
    </row>
    <row r="717" spans="1:23" ht="15">
      <c r="A717" s="77"/>
      <c r="B717" s="443"/>
      <c r="C717" s="185"/>
      <c r="D717" s="185"/>
      <c r="E717" s="77"/>
      <c r="F717" s="77"/>
      <c r="G717" s="77"/>
      <c r="H717" s="77"/>
      <c r="I717" s="77"/>
      <c r="J717" s="185"/>
      <c r="K717" s="77"/>
      <c r="L717" s="185"/>
      <c r="M717" s="77"/>
      <c r="N717" s="77"/>
      <c r="O717" s="77"/>
      <c r="P717" s="77"/>
      <c r="Q717" s="77"/>
      <c r="R717" s="185"/>
      <c r="S717" s="77"/>
      <c r="T717" s="77"/>
      <c r="U717" s="102"/>
      <c r="V717" s="77"/>
      <c r="W717" s="77"/>
    </row>
    <row r="718" spans="1:23" ht="15">
      <c r="A718" s="77"/>
      <c r="B718" s="443"/>
      <c r="C718" s="185"/>
      <c r="D718" s="185"/>
      <c r="E718" s="77"/>
      <c r="F718" s="77"/>
      <c r="G718" s="77"/>
      <c r="H718" s="77"/>
      <c r="I718" s="77"/>
      <c r="J718" s="185"/>
      <c r="K718" s="77"/>
      <c r="L718" s="185"/>
      <c r="M718" s="77"/>
      <c r="N718" s="77"/>
      <c r="O718" s="77"/>
      <c r="P718" s="77"/>
      <c r="Q718" s="77"/>
      <c r="R718" s="185"/>
      <c r="S718" s="77"/>
      <c r="T718" s="77"/>
      <c r="U718" s="102"/>
      <c r="V718" s="77"/>
      <c r="W718" s="77"/>
    </row>
    <row r="719" spans="1:23" ht="15">
      <c r="A719" s="77"/>
      <c r="B719" s="443"/>
      <c r="C719" s="185"/>
      <c r="D719" s="185"/>
      <c r="E719" s="77"/>
      <c r="F719" s="77"/>
      <c r="G719" s="77"/>
      <c r="H719" s="77"/>
      <c r="I719" s="77"/>
      <c r="J719" s="185"/>
      <c r="K719" s="77"/>
      <c r="L719" s="185"/>
      <c r="M719" s="77"/>
      <c r="N719" s="77"/>
      <c r="O719" s="77"/>
      <c r="P719" s="77"/>
      <c r="Q719" s="77"/>
      <c r="R719" s="185"/>
      <c r="S719" s="77"/>
      <c r="T719" s="77"/>
      <c r="U719" s="102"/>
      <c r="V719" s="77"/>
      <c r="W719" s="77"/>
    </row>
    <row r="720" spans="1:23" ht="15">
      <c r="A720" s="77"/>
      <c r="B720" s="443"/>
      <c r="C720" s="185"/>
      <c r="D720" s="185"/>
      <c r="E720" s="77"/>
      <c r="F720" s="77"/>
      <c r="G720" s="77"/>
      <c r="H720" s="77"/>
      <c r="I720" s="77"/>
      <c r="J720" s="185"/>
      <c r="K720" s="77"/>
      <c r="L720" s="185"/>
      <c r="M720" s="77"/>
      <c r="N720" s="77"/>
      <c r="O720" s="77"/>
      <c r="P720" s="77"/>
      <c r="Q720" s="77"/>
      <c r="R720" s="185"/>
      <c r="S720" s="77"/>
      <c r="T720" s="77"/>
      <c r="U720" s="102"/>
      <c r="V720" s="77"/>
      <c r="W720" s="77"/>
    </row>
    <row r="721" spans="1:23" ht="15">
      <c r="A721" s="77"/>
      <c r="B721" s="443"/>
      <c r="C721" s="185"/>
      <c r="D721" s="185"/>
      <c r="E721" s="77"/>
      <c r="F721" s="77"/>
      <c r="G721" s="77"/>
      <c r="H721" s="77"/>
      <c r="I721" s="77"/>
      <c r="J721" s="185"/>
      <c r="K721" s="77"/>
      <c r="L721" s="185"/>
      <c r="M721" s="77"/>
      <c r="N721" s="77"/>
      <c r="O721" s="77"/>
      <c r="P721" s="77"/>
      <c r="Q721" s="77"/>
      <c r="R721" s="185"/>
      <c r="S721" s="77"/>
      <c r="T721" s="77"/>
      <c r="U721" s="102"/>
      <c r="V721" s="77"/>
      <c r="W721" s="77"/>
    </row>
  </sheetData>
  <sheetProtection/>
  <mergeCells count="896">
    <mergeCell ref="A1:W1"/>
    <mergeCell ref="D2:K2"/>
    <mergeCell ref="L2:S2"/>
    <mergeCell ref="A3:A5"/>
    <mergeCell ref="B3:B5"/>
    <mergeCell ref="C3:C5"/>
    <mergeCell ref="D3:D5"/>
    <mergeCell ref="E3:H4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W4"/>
    <mergeCell ref="U5:V5"/>
    <mergeCell ref="A6:A175"/>
    <mergeCell ref="B6:B21"/>
    <mergeCell ref="C6:C13"/>
    <mergeCell ref="I6:I13"/>
    <mergeCell ref="K6:K13"/>
    <mergeCell ref="Q6:Q13"/>
    <mergeCell ref="S6:S13"/>
    <mergeCell ref="T6:T13"/>
    <mergeCell ref="C14:C21"/>
    <mergeCell ref="E14:E21"/>
    <mergeCell ref="F14:F21"/>
    <mergeCell ref="G14:G21"/>
    <mergeCell ref="H14:H21"/>
    <mergeCell ref="I14:I21"/>
    <mergeCell ref="K14:K21"/>
    <mergeCell ref="M14:M21"/>
    <mergeCell ref="N14:N21"/>
    <mergeCell ref="O14:O21"/>
    <mergeCell ref="P14:P21"/>
    <mergeCell ref="Q14:Q21"/>
    <mergeCell ref="S14:S21"/>
    <mergeCell ref="T14:T21"/>
    <mergeCell ref="B22:B53"/>
    <mergeCell ref="C22:C29"/>
    <mergeCell ref="E22:E29"/>
    <mergeCell ref="F22:F29"/>
    <mergeCell ref="G22:G29"/>
    <mergeCell ref="H22:H29"/>
    <mergeCell ref="I22:I29"/>
    <mergeCell ref="K22:K29"/>
    <mergeCell ref="M22:M29"/>
    <mergeCell ref="N22:N29"/>
    <mergeCell ref="O22:O29"/>
    <mergeCell ref="P22:P29"/>
    <mergeCell ref="Q22:Q29"/>
    <mergeCell ref="S22:S29"/>
    <mergeCell ref="T22:T29"/>
    <mergeCell ref="C30:C37"/>
    <mergeCell ref="E30:E37"/>
    <mergeCell ref="F30:F37"/>
    <mergeCell ref="G30:G37"/>
    <mergeCell ref="H30:H37"/>
    <mergeCell ref="I30:I37"/>
    <mergeCell ref="K30:K37"/>
    <mergeCell ref="M30:M37"/>
    <mergeCell ref="N30:N37"/>
    <mergeCell ref="O30:O37"/>
    <mergeCell ref="P30:P37"/>
    <mergeCell ref="Q30:Q37"/>
    <mergeCell ref="S30:S37"/>
    <mergeCell ref="T30:T37"/>
    <mergeCell ref="C38:C45"/>
    <mergeCell ref="E38:E45"/>
    <mergeCell ref="F38:F45"/>
    <mergeCell ref="G38:G45"/>
    <mergeCell ref="H38:H45"/>
    <mergeCell ref="I38:I45"/>
    <mergeCell ref="K38:K45"/>
    <mergeCell ref="M38:M45"/>
    <mergeCell ref="N38:N45"/>
    <mergeCell ref="O38:O45"/>
    <mergeCell ref="P38:P45"/>
    <mergeCell ref="Q38:Q45"/>
    <mergeCell ref="S38:S45"/>
    <mergeCell ref="T38:T45"/>
    <mergeCell ref="C46:C53"/>
    <mergeCell ref="E46:E53"/>
    <mergeCell ref="F46:F53"/>
    <mergeCell ref="G46:G53"/>
    <mergeCell ref="H46:H53"/>
    <mergeCell ref="I46:I53"/>
    <mergeCell ref="K46:K53"/>
    <mergeCell ref="M46:M53"/>
    <mergeCell ref="N46:N53"/>
    <mergeCell ref="O46:O53"/>
    <mergeCell ref="P46:P53"/>
    <mergeCell ref="Q46:Q53"/>
    <mergeCell ref="S46:S53"/>
    <mergeCell ref="T46:T53"/>
    <mergeCell ref="B54:B77"/>
    <mergeCell ref="C54:C61"/>
    <mergeCell ref="E54:E61"/>
    <mergeCell ref="F54:F61"/>
    <mergeCell ref="G54:G61"/>
    <mergeCell ref="H54:H61"/>
    <mergeCell ref="I54:I61"/>
    <mergeCell ref="K54:K61"/>
    <mergeCell ref="M54:M61"/>
    <mergeCell ref="N54:N61"/>
    <mergeCell ref="O54:O61"/>
    <mergeCell ref="P54:P61"/>
    <mergeCell ref="Q54:Q61"/>
    <mergeCell ref="S54:S61"/>
    <mergeCell ref="T54:T61"/>
    <mergeCell ref="C62:C69"/>
    <mergeCell ref="E62:E69"/>
    <mergeCell ref="F62:F69"/>
    <mergeCell ref="G62:G69"/>
    <mergeCell ref="H62:H69"/>
    <mergeCell ref="I62:I69"/>
    <mergeCell ref="K62:K69"/>
    <mergeCell ref="M62:M69"/>
    <mergeCell ref="N62:N69"/>
    <mergeCell ref="O62:O69"/>
    <mergeCell ref="P62:P69"/>
    <mergeCell ref="Q62:Q69"/>
    <mergeCell ref="S62:S69"/>
    <mergeCell ref="T62:T69"/>
    <mergeCell ref="C70:C77"/>
    <mergeCell ref="E70:E77"/>
    <mergeCell ref="F70:F77"/>
    <mergeCell ref="G70:G77"/>
    <mergeCell ref="H70:H77"/>
    <mergeCell ref="I70:I77"/>
    <mergeCell ref="K70:K77"/>
    <mergeCell ref="M70:M77"/>
    <mergeCell ref="N70:N77"/>
    <mergeCell ref="O70:O77"/>
    <mergeCell ref="P70:P77"/>
    <mergeCell ref="Q70:Q77"/>
    <mergeCell ref="S70:S77"/>
    <mergeCell ref="T70:T77"/>
    <mergeCell ref="B78:B110"/>
    <mergeCell ref="C78:C85"/>
    <mergeCell ref="E78:E85"/>
    <mergeCell ref="F78:F85"/>
    <mergeCell ref="G78:G85"/>
    <mergeCell ref="H78:H85"/>
    <mergeCell ref="I78:I85"/>
    <mergeCell ref="K78:K85"/>
    <mergeCell ref="M78:M85"/>
    <mergeCell ref="N78:N85"/>
    <mergeCell ref="O78:O85"/>
    <mergeCell ref="P78:P85"/>
    <mergeCell ref="Q78:Q85"/>
    <mergeCell ref="S78:S85"/>
    <mergeCell ref="T78:T85"/>
    <mergeCell ref="C86:C94"/>
    <mergeCell ref="E86:E94"/>
    <mergeCell ref="F86:F94"/>
    <mergeCell ref="G86:G94"/>
    <mergeCell ref="H86:H94"/>
    <mergeCell ref="I86:I94"/>
    <mergeCell ref="K86:K94"/>
    <mergeCell ref="M86:M94"/>
    <mergeCell ref="N86:N94"/>
    <mergeCell ref="O86:O94"/>
    <mergeCell ref="P86:P94"/>
    <mergeCell ref="Q86:Q94"/>
    <mergeCell ref="S86:S94"/>
    <mergeCell ref="T86:T94"/>
    <mergeCell ref="C95:C102"/>
    <mergeCell ref="E95:E102"/>
    <mergeCell ref="F95:F102"/>
    <mergeCell ref="G95:G102"/>
    <mergeCell ref="H95:H102"/>
    <mergeCell ref="I95:I102"/>
    <mergeCell ref="K95:K102"/>
    <mergeCell ref="M95:M102"/>
    <mergeCell ref="N95:N102"/>
    <mergeCell ref="O95:O102"/>
    <mergeCell ref="P95:P102"/>
    <mergeCell ref="Q95:Q102"/>
    <mergeCell ref="S95:S102"/>
    <mergeCell ref="T95:T102"/>
    <mergeCell ref="C103:C110"/>
    <mergeCell ref="E103:E110"/>
    <mergeCell ref="F103:F110"/>
    <mergeCell ref="G103:G110"/>
    <mergeCell ref="H103:H110"/>
    <mergeCell ref="I103:I110"/>
    <mergeCell ref="K103:K110"/>
    <mergeCell ref="M103:M110"/>
    <mergeCell ref="N103:N110"/>
    <mergeCell ref="O103:O110"/>
    <mergeCell ref="P103:P110"/>
    <mergeCell ref="Q103:Q110"/>
    <mergeCell ref="S103:S110"/>
    <mergeCell ref="T103:T110"/>
    <mergeCell ref="K111:K119"/>
    <mergeCell ref="S111:S119"/>
    <mergeCell ref="B112:B175"/>
    <mergeCell ref="C112:C119"/>
    <mergeCell ref="E112:E119"/>
    <mergeCell ref="F112:F119"/>
    <mergeCell ref="G112:G119"/>
    <mergeCell ref="H112:H119"/>
    <mergeCell ref="I112:I119"/>
    <mergeCell ref="M112:M119"/>
    <mergeCell ref="N112:N119"/>
    <mergeCell ref="O112:O119"/>
    <mergeCell ref="P112:P119"/>
    <mergeCell ref="Q112:Q119"/>
    <mergeCell ref="T112:T119"/>
    <mergeCell ref="C120:C127"/>
    <mergeCell ref="E120:E127"/>
    <mergeCell ref="F120:F127"/>
    <mergeCell ref="G120:G127"/>
    <mergeCell ref="H120:H127"/>
    <mergeCell ref="I120:I127"/>
    <mergeCell ref="K120:K127"/>
    <mergeCell ref="M120:M127"/>
    <mergeCell ref="N120:N127"/>
    <mergeCell ref="O120:O127"/>
    <mergeCell ref="P120:P127"/>
    <mergeCell ref="Q120:Q127"/>
    <mergeCell ref="S120:S127"/>
    <mergeCell ref="T120:T127"/>
    <mergeCell ref="C128:C135"/>
    <mergeCell ref="E128:E135"/>
    <mergeCell ref="F128:F135"/>
    <mergeCell ref="G128:G135"/>
    <mergeCell ref="H128:H135"/>
    <mergeCell ref="I128:I135"/>
    <mergeCell ref="K128:K135"/>
    <mergeCell ref="M128:M135"/>
    <mergeCell ref="N128:N135"/>
    <mergeCell ref="O128:O135"/>
    <mergeCell ref="P128:P135"/>
    <mergeCell ref="Q128:Q135"/>
    <mergeCell ref="S128:S135"/>
    <mergeCell ref="T128:T135"/>
    <mergeCell ref="C136:C143"/>
    <mergeCell ref="E136:E143"/>
    <mergeCell ref="F136:F143"/>
    <mergeCell ref="G136:G143"/>
    <mergeCell ref="H136:H143"/>
    <mergeCell ref="I136:I143"/>
    <mergeCell ref="K136:K143"/>
    <mergeCell ref="M136:M143"/>
    <mergeCell ref="N136:N143"/>
    <mergeCell ref="O136:O143"/>
    <mergeCell ref="P136:P143"/>
    <mergeCell ref="Q136:Q143"/>
    <mergeCell ref="S136:S143"/>
    <mergeCell ref="T136:T143"/>
    <mergeCell ref="C144:C151"/>
    <mergeCell ref="E144:E151"/>
    <mergeCell ref="F144:F151"/>
    <mergeCell ref="G144:G151"/>
    <mergeCell ref="H144:H151"/>
    <mergeCell ref="I144:I151"/>
    <mergeCell ref="K144:K151"/>
    <mergeCell ref="M144:M151"/>
    <mergeCell ref="N144:N151"/>
    <mergeCell ref="O144:O151"/>
    <mergeCell ref="P144:P151"/>
    <mergeCell ref="Q144:Q151"/>
    <mergeCell ref="S144:S151"/>
    <mergeCell ref="T144:T151"/>
    <mergeCell ref="C152:C159"/>
    <mergeCell ref="E152:E159"/>
    <mergeCell ref="F152:F159"/>
    <mergeCell ref="G152:G159"/>
    <mergeCell ref="H152:H159"/>
    <mergeCell ref="I152:I159"/>
    <mergeCell ref="K152:K159"/>
    <mergeCell ref="M152:M159"/>
    <mergeCell ref="N152:N159"/>
    <mergeCell ref="O152:O159"/>
    <mergeCell ref="P152:P159"/>
    <mergeCell ref="Q152:Q159"/>
    <mergeCell ref="S152:S159"/>
    <mergeCell ref="T152:T159"/>
    <mergeCell ref="C160:C167"/>
    <mergeCell ref="E160:E167"/>
    <mergeCell ref="F160:F167"/>
    <mergeCell ref="G160:G167"/>
    <mergeCell ref="H160:H167"/>
    <mergeCell ref="I160:I167"/>
    <mergeCell ref="K160:K167"/>
    <mergeCell ref="M160:M167"/>
    <mergeCell ref="N160:N167"/>
    <mergeCell ref="O160:O167"/>
    <mergeCell ref="P160:P167"/>
    <mergeCell ref="Q160:Q167"/>
    <mergeCell ref="S160:S167"/>
    <mergeCell ref="T160:T167"/>
    <mergeCell ref="C168:C175"/>
    <mergeCell ref="E168:E175"/>
    <mergeCell ref="F168:F175"/>
    <mergeCell ref="G168:G175"/>
    <mergeCell ref="H168:H175"/>
    <mergeCell ref="I168:I175"/>
    <mergeCell ref="K168:K175"/>
    <mergeCell ref="M168:M175"/>
    <mergeCell ref="N168:N175"/>
    <mergeCell ref="O168:O175"/>
    <mergeCell ref="P168:P175"/>
    <mergeCell ref="Q168:Q175"/>
    <mergeCell ref="S168:S175"/>
    <mergeCell ref="T168:T175"/>
    <mergeCell ref="A176:V176"/>
    <mergeCell ref="A178:A180"/>
    <mergeCell ref="B178:B180"/>
    <mergeCell ref="C178:C180"/>
    <mergeCell ref="D178:D180"/>
    <mergeCell ref="E178:H179"/>
    <mergeCell ref="I178:I180"/>
    <mergeCell ref="J178:J180"/>
    <mergeCell ref="K178:K180"/>
    <mergeCell ref="L178:L180"/>
    <mergeCell ref="M178:P179"/>
    <mergeCell ref="Q178:Q180"/>
    <mergeCell ref="R178:R180"/>
    <mergeCell ref="S178:S180"/>
    <mergeCell ref="T178:W179"/>
    <mergeCell ref="U180:V180"/>
    <mergeCell ref="A181:A262"/>
    <mergeCell ref="B181:B206"/>
    <mergeCell ref="C181:C188"/>
    <mergeCell ref="E181:E188"/>
    <mergeCell ref="F181:F188"/>
    <mergeCell ref="G181:G188"/>
    <mergeCell ref="H181:H188"/>
    <mergeCell ref="I181:I188"/>
    <mergeCell ref="K181:K188"/>
    <mergeCell ref="M181:M188"/>
    <mergeCell ref="N181:N188"/>
    <mergeCell ref="O181:O188"/>
    <mergeCell ref="P181:P188"/>
    <mergeCell ref="Q181:Q188"/>
    <mergeCell ref="S181:S188"/>
    <mergeCell ref="T181:T188"/>
    <mergeCell ref="C189:C196"/>
    <mergeCell ref="E189:E196"/>
    <mergeCell ref="F189:F196"/>
    <mergeCell ref="G189:G196"/>
    <mergeCell ref="H189:H196"/>
    <mergeCell ref="I189:I196"/>
    <mergeCell ref="K189:K196"/>
    <mergeCell ref="M189:M196"/>
    <mergeCell ref="N189:N196"/>
    <mergeCell ref="O189:O196"/>
    <mergeCell ref="P189:P196"/>
    <mergeCell ref="Q189:Q196"/>
    <mergeCell ref="S189:S196"/>
    <mergeCell ref="T189:T196"/>
    <mergeCell ref="C197:W197"/>
    <mergeCell ref="C198:C206"/>
    <mergeCell ref="E198:E206"/>
    <mergeCell ref="F198:F206"/>
    <mergeCell ref="G198:G206"/>
    <mergeCell ref="H198:H206"/>
    <mergeCell ref="I198:I206"/>
    <mergeCell ref="K198:K206"/>
    <mergeCell ref="M198:M206"/>
    <mergeCell ref="N198:N206"/>
    <mergeCell ref="O198:O206"/>
    <mergeCell ref="P198:P206"/>
    <mergeCell ref="Q198:Q206"/>
    <mergeCell ref="S198:S206"/>
    <mergeCell ref="T198:T206"/>
    <mergeCell ref="B207:B222"/>
    <mergeCell ref="C207:C214"/>
    <mergeCell ref="E207:E214"/>
    <mergeCell ref="F207:F214"/>
    <mergeCell ref="G207:G214"/>
    <mergeCell ref="H207:H214"/>
    <mergeCell ref="I207:I214"/>
    <mergeCell ref="K207:K214"/>
    <mergeCell ref="M207:M214"/>
    <mergeCell ref="N207:N214"/>
    <mergeCell ref="O207:O214"/>
    <mergeCell ref="P207:P214"/>
    <mergeCell ref="Q207:Q214"/>
    <mergeCell ref="S207:S214"/>
    <mergeCell ref="T207:T214"/>
    <mergeCell ref="C215:C222"/>
    <mergeCell ref="E215:E222"/>
    <mergeCell ref="F215:F222"/>
    <mergeCell ref="G215:G222"/>
    <mergeCell ref="H215:H222"/>
    <mergeCell ref="I215:I222"/>
    <mergeCell ref="K215:K222"/>
    <mergeCell ref="M215:M222"/>
    <mergeCell ref="N215:N222"/>
    <mergeCell ref="O215:O222"/>
    <mergeCell ref="P215:P222"/>
    <mergeCell ref="Q215:Q222"/>
    <mergeCell ref="S215:S222"/>
    <mergeCell ref="T215:T222"/>
    <mergeCell ref="B223:B246"/>
    <mergeCell ref="C223:C230"/>
    <mergeCell ref="H223:H230"/>
    <mergeCell ref="I223:I230"/>
    <mergeCell ref="K223:K230"/>
    <mergeCell ref="P223:P230"/>
    <mergeCell ref="Q223:Q230"/>
    <mergeCell ref="S223:S230"/>
    <mergeCell ref="T223:T230"/>
    <mergeCell ref="C231:C238"/>
    <mergeCell ref="E231:E238"/>
    <mergeCell ref="F231:F238"/>
    <mergeCell ref="G231:G238"/>
    <mergeCell ref="H231:H238"/>
    <mergeCell ref="I231:I238"/>
    <mergeCell ref="K231:K238"/>
    <mergeCell ref="M231:M238"/>
    <mergeCell ref="N231:N238"/>
    <mergeCell ref="O231:O238"/>
    <mergeCell ref="P231:P238"/>
    <mergeCell ref="Q231:Q238"/>
    <mergeCell ref="S231:S238"/>
    <mergeCell ref="T231:T238"/>
    <mergeCell ref="C239:C246"/>
    <mergeCell ref="E239:E246"/>
    <mergeCell ref="F239:F246"/>
    <mergeCell ref="G239:G246"/>
    <mergeCell ref="H239:H246"/>
    <mergeCell ref="I239:I246"/>
    <mergeCell ref="K239:K246"/>
    <mergeCell ref="M239:M246"/>
    <mergeCell ref="N239:N246"/>
    <mergeCell ref="O239:O246"/>
    <mergeCell ref="P239:P246"/>
    <mergeCell ref="Q239:Q246"/>
    <mergeCell ref="S239:S246"/>
    <mergeCell ref="T239:T246"/>
    <mergeCell ref="B247:B262"/>
    <mergeCell ref="C247:C254"/>
    <mergeCell ref="E247:E254"/>
    <mergeCell ref="F247:F254"/>
    <mergeCell ref="G247:G254"/>
    <mergeCell ref="H247:H254"/>
    <mergeCell ref="I247:I254"/>
    <mergeCell ref="K247:K254"/>
    <mergeCell ref="M247:M254"/>
    <mergeCell ref="N247:N254"/>
    <mergeCell ref="O247:O254"/>
    <mergeCell ref="P247:P254"/>
    <mergeCell ref="Q247:Q254"/>
    <mergeCell ref="S247:S254"/>
    <mergeCell ref="T247:T254"/>
    <mergeCell ref="C255:C262"/>
    <mergeCell ref="E255:E262"/>
    <mergeCell ref="F255:F262"/>
    <mergeCell ref="G255:G262"/>
    <mergeCell ref="H255:H262"/>
    <mergeCell ref="I255:I262"/>
    <mergeCell ref="K255:K262"/>
    <mergeCell ref="M255:M262"/>
    <mergeCell ref="N255:N262"/>
    <mergeCell ref="O255:O262"/>
    <mergeCell ref="P255:P262"/>
    <mergeCell ref="Q255:Q262"/>
    <mergeCell ref="S255:S262"/>
    <mergeCell ref="T255:T262"/>
    <mergeCell ref="A263:V263"/>
    <mergeCell ref="A265:A267"/>
    <mergeCell ref="B265:B267"/>
    <mergeCell ref="C265:C267"/>
    <mergeCell ref="D265:D267"/>
    <mergeCell ref="E265:H266"/>
    <mergeCell ref="I265:I267"/>
    <mergeCell ref="J265:J267"/>
    <mergeCell ref="K265:K267"/>
    <mergeCell ref="L265:L267"/>
    <mergeCell ref="M265:P266"/>
    <mergeCell ref="Q265:Q267"/>
    <mergeCell ref="R265:R267"/>
    <mergeCell ref="S265:S267"/>
    <mergeCell ref="T265:W266"/>
    <mergeCell ref="U267:V267"/>
    <mergeCell ref="A268:A307"/>
    <mergeCell ref="B268:B291"/>
    <mergeCell ref="C268:C275"/>
    <mergeCell ref="E268:E275"/>
    <mergeCell ref="F268:F275"/>
    <mergeCell ref="G268:G275"/>
    <mergeCell ref="B292:B307"/>
    <mergeCell ref="C292:C299"/>
    <mergeCell ref="E292:E299"/>
    <mergeCell ref="F292:F299"/>
    <mergeCell ref="H268:H275"/>
    <mergeCell ref="I268:I275"/>
    <mergeCell ref="K268:K275"/>
    <mergeCell ref="M268:M275"/>
    <mergeCell ref="N268:N275"/>
    <mergeCell ref="O268:O275"/>
    <mergeCell ref="P268:P275"/>
    <mergeCell ref="Q268:Q275"/>
    <mergeCell ref="S268:S275"/>
    <mergeCell ref="T268:T275"/>
    <mergeCell ref="C276:C283"/>
    <mergeCell ref="E276:E283"/>
    <mergeCell ref="F276:F283"/>
    <mergeCell ref="G276:G283"/>
    <mergeCell ref="H276:H283"/>
    <mergeCell ref="I276:I283"/>
    <mergeCell ref="K276:K283"/>
    <mergeCell ref="M276:M283"/>
    <mergeCell ref="N276:N283"/>
    <mergeCell ref="O276:O283"/>
    <mergeCell ref="P276:P283"/>
    <mergeCell ref="Q276:Q283"/>
    <mergeCell ref="S276:S283"/>
    <mergeCell ref="T276:T283"/>
    <mergeCell ref="C284:C291"/>
    <mergeCell ref="E284:E291"/>
    <mergeCell ref="F284:F291"/>
    <mergeCell ref="G284:G291"/>
    <mergeCell ref="H284:H291"/>
    <mergeCell ref="I284:I291"/>
    <mergeCell ref="K284:K291"/>
    <mergeCell ref="M284:M291"/>
    <mergeCell ref="N284:N291"/>
    <mergeCell ref="O284:O291"/>
    <mergeCell ref="P284:P291"/>
    <mergeCell ref="Q284:Q291"/>
    <mergeCell ref="S284:S291"/>
    <mergeCell ref="T284:T291"/>
    <mergeCell ref="G292:G299"/>
    <mergeCell ref="H292:H299"/>
    <mergeCell ref="I292:I299"/>
    <mergeCell ref="K292:K299"/>
    <mergeCell ref="M292:M299"/>
    <mergeCell ref="N292:N299"/>
    <mergeCell ref="O292:O299"/>
    <mergeCell ref="P292:P299"/>
    <mergeCell ref="Q292:Q299"/>
    <mergeCell ref="S292:S299"/>
    <mergeCell ref="T292:T299"/>
    <mergeCell ref="C300:C307"/>
    <mergeCell ref="E300:E307"/>
    <mergeCell ref="F300:F307"/>
    <mergeCell ref="G300:G307"/>
    <mergeCell ref="H300:H307"/>
    <mergeCell ref="I300:I307"/>
    <mergeCell ref="K300:K307"/>
    <mergeCell ref="M300:M307"/>
    <mergeCell ref="N300:N307"/>
    <mergeCell ref="O300:O307"/>
    <mergeCell ref="P300:P307"/>
    <mergeCell ref="Q300:Q307"/>
    <mergeCell ref="S300:S307"/>
    <mergeCell ref="T300:T307"/>
    <mergeCell ref="A308:V308"/>
    <mergeCell ref="A310:A312"/>
    <mergeCell ref="B310:B312"/>
    <mergeCell ref="C310:C312"/>
    <mergeCell ref="D310:D312"/>
    <mergeCell ref="E310:H311"/>
    <mergeCell ref="I310:I312"/>
    <mergeCell ref="J310:J312"/>
    <mergeCell ref="K310:K312"/>
    <mergeCell ref="L310:L312"/>
    <mergeCell ref="M310:P311"/>
    <mergeCell ref="Q310:Q312"/>
    <mergeCell ref="R310:R312"/>
    <mergeCell ref="S310:S312"/>
    <mergeCell ref="T310:W311"/>
    <mergeCell ref="U312:V312"/>
    <mergeCell ref="A313:A400"/>
    <mergeCell ref="B313:B360"/>
    <mergeCell ref="C313:C320"/>
    <mergeCell ref="E313:E320"/>
    <mergeCell ref="F313:F320"/>
    <mergeCell ref="G313:G320"/>
    <mergeCell ref="H313:H320"/>
    <mergeCell ref="I313:I320"/>
    <mergeCell ref="K313:K320"/>
    <mergeCell ref="M313:M320"/>
    <mergeCell ref="N313:N320"/>
    <mergeCell ref="O313:O320"/>
    <mergeCell ref="P313:P320"/>
    <mergeCell ref="Q313:Q320"/>
    <mergeCell ref="S313:S320"/>
    <mergeCell ref="T313:T320"/>
    <mergeCell ref="C321:C328"/>
    <mergeCell ref="E321:E328"/>
    <mergeCell ref="F321:F328"/>
    <mergeCell ref="G321:G328"/>
    <mergeCell ref="H321:H328"/>
    <mergeCell ref="I321:I328"/>
    <mergeCell ref="K321:K328"/>
    <mergeCell ref="M321:M328"/>
    <mergeCell ref="N321:N328"/>
    <mergeCell ref="O321:O328"/>
    <mergeCell ref="P321:P328"/>
    <mergeCell ref="Q321:Q328"/>
    <mergeCell ref="S321:S328"/>
    <mergeCell ref="T321:T328"/>
    <mergeCell ref="C329:C336"/>
    <mergeCell ref="E329:E336"/>
    <mergeCell ref="F329:F336"/>
    <mergeCell ref="G329:G336"/>
    <mergeCell ref="H329:H336"/>
    <mergeCell ref="I329:I336"/>
    <mergeCell ref="K329:K336"/>
    <mergeCell ref="M329:M336"/>
    <mergeCell ref="N329:N336"/>
    <mergeCell ref="O329:O336"/>
    <mergeCell ref="P329:P336"/>
    <mergeCell ref="Q329:Q336"/>
    <mergeCell ref="S329:S336"/>
    <mergeCell ref="T329:T336"/>
    <mergeCell ref="C337:C344"/>
    <mergeCell ref="E337:E344"/>
    <mergeCell ref="F337:F344"/>
    <mergeCell ref="G337:G344"/>
    <mergeCell ref="H337:H344"/>
    <mergeCell ref="I337:I344"/>
    <mergeCell ref="K337:K344"/>
    <mergeCell ref="M337:M344"/>
    <mergeCell ref="N337:N344"/>
    <mergeCell ref="O337:O344"/>
    <mergeCell ref="P337:P344"/>
    <mergeCell ref="Q337:Q344"/>
    <mergeCell ref="S337:S344"/>
    <mergeCell ref="T337:T344"/>
    <mergeCell ref="C345:C352"/>
    <mergeCell ref="E345:E352"/>
    <mergeCell ref="F345:F352"/>
    <mergeCell ref="G345:G352"/>
    <mergeCell ref="H345:H352"/>
    <mergeCell ref="I345:I352"/>
    <mergeCell ref="K345:K352"/>
    <mergeCell ref="M345:M352"/>
    <mergeCell ref="N345:N352"/>
    <mergeCell ref="O345:O352"/>
    <mergeCell ref="P345:P352"/>
    <mergeCell ref="Q345:Q352"/>
    <mergeCell ref="S345:S352"/>
    <mergeCell ref="T345:T352"/>
    <mergeCell ref="C353:C360"/>
    <mergeCell ref="E353:E360"/>
    <mergeCell ref="F353:F360"/>
    <mergeCell ref="G353:G360"/>
    <mergeCell ref="H353:H360"/>
    <mergeCell ref="I353:I360"/>
    <mergeCell ref="K353:K360"/>
    <mergeCell ref="M353:M360"/>
    <mergeCell ref="N353:N360"/>
    <mergeCell ref="O353:O360"/>
    <mergeCell ref="P353:P360"/>
    <mergeCell ref="Q353:Q360"/>
    <mergeCell ref="S353:S360"/>
    <mergeCell ref="T353:T360"/>
    <mergeCell ref="B361:B376"/>
    <mergeCell ref="C361:C368"/>
    <mergeCell ref="E361:E368"/>
    <mergeCell ref="F361:F368"/>
    <mergeCell ref="G361:G368"/>
    <mergeCell ref="H361:H368"/>
    <mergeCell ref="I361:I368"/>
    <mergeCell ref="K361:K368"/>
    <mergeCell ref="M361:M368"/>
    <mergeCell ref="N361:N368"/>
    <mergeCell ref="O361:O368"/>
    <mergeCell ref="P361:P368"/>
    <mergeCell ref="Q361:Q368"/>
    <mergeCell ref="S361:S368"/>
    <mergeCell ref="T361:T368"/>
    <mergeCell ref="C369:C376"/>
    <mergeCell ref="E369:E376"/>
    <mergeCell ref="F369:F376"/>
    <mergeCell ref="G369:G376"/>
    <mergeCell ref="H369:H376"/>
    <mergeCell ref="I369:I376"/>
    <mergeCell ref="K369:K376"/>
    <mergeCell ref="M369:M376"/>
    <mergeCell ref="N369:N376"/>
    <mergeCell ref="O369:O376"/>
    <mergeCell ref="P369:P376"/>
    <mergeCell ref="Q369:Q376"/>
    <mergeCell ref="S369:S376"/>
    <mergeCell ref="T369:T376"/>
    <mergeCell ref="B377:B392"/>
    <mergeCell ref="C377:C384"/>
    <mergeCell ref="E377:E384"/>
    <mergeCell ref="F377:F384"/>
    <mergeCell ref="G377:G384"/>
    <mergeCell ref="H377:H384"/>
    <mergeCell ref="I377:I384"/>
    <mergeCell ref="K377:K384"/>
    <mergeCell ref="M377:M384"/>
    <mergeCell ref="N377:N384"/>
    <mergeCell ref="O377:O384"/>
    <mergeCell ref="P377:P384"/>
    <mergeCell ref="Q377:Q384"/>
    <mergeCell ref="S377:S384"/>
    <mergeCell ref="T377:T384"/>
    <mergeCell ref="C385:C392"/>
    <mergeCell ref="E385:E392"/>
    <mergeCell ref="F385:F392"/>
    <mergeCell ref="G385:G392"/>
    <mergeCell ref="H385:H392"/>
    <mergeCell ref="I385:I392"/>
    <mergeCell ref="K385:K392"/>
    <mergeCell ref="M385:M392"/>
    <mergeCell ref="N385:N392"/>
    <mergeCell ref="O385:O392"/>
    <mergeCell ref="P385:P392"/>
    <mergeCell ref="Q385:Q392"/>
    <mergeCell ref="S385:S392"/>
    <mergeCell ref="T385:T392"/>
    <mergeCell ref="B393:B400"/>
    <mergeCell ref="C393:C400"/>
    <mergeCell ref="E393:E400"/>
    <mergeCell ref="F393:F400"/>
    <mergeCell ref="G393:G400"/>
    <mergeCell ref="H393:H400"/>
    <mergeCell ref="I393:I400"/>
    <mergeCell ref="K393:K400"/>
    <mergeCell ref="M393:M400"/>
    <mergeCell ref="N393:N400"/>
    <mergeCell ref="O393:O400"/>
    <mergeCell ref="P393:P400"/>
    <mergeCell ref="Q393:Q400"/>
    <mergeCell ref="S393:S400"/>
    <mergeCell ref="T393:T400"/>
    <mergeCell ref="A401:V401"/>
    <mergeCell ref="A403:A405"/>
    <mergeCell ref="B403:B405"/>
    <mergeCell ref="C403:C405"/>
    <mergeCell ref="D403:D405"/>
    <mergeCell ref="E403:H404"/>
    <mergeCell ref="I403:I405"/>
    <mergeCell ref="J403:J405"/>
    <mergeCell ref="K403:K405"/>
    <mergeCell ref="L403:L405"/>
    <mergeCell ref="M403:P404"/>
    <mergeCell ref="Q403:Q405"/>
    <mergeCell ref="R403:R405"/>
    <mergeCell ref="S403:S405"/>
    <mergeCell ref="T403:W404"/>
    <mergeCell ref="U405:V405"/>
    <mergeCell ref="A406:A510"/>
    <mergeCell ref="B406:B421"/>
    <mergeCell ref="C406:C413"/>
    <mergeCell ref="E406:E413"/>
    <mergeCell ref="F406:F413"/>
    <mergeCell ref="G406:G413"/>
    <mergeCell ref="H406:H413"/>
    <mergeCell ref="I406:I413"/>
    <mergeCell ref="K406:K413"/>
    <mergeCell ref="M406:M413"/>
    <mergeCell ref="N406:N413"/>
    <mergeCell ref="O406:O413"/>
    <mergeCell ref="P406:P413"/>
    <mergeCell ref="Q406:Q413"/>
    <mergeCell ref="S406:S413"/>
    <mergeCell ref="T406:T413"/>
    <mergeCell ref="C414:C421"/>
    <mergeCell ref="E414:E421"/>
    <mergeCell ref="F414:F421"/>
    <mergeCell ref="G414:G421"/>
    <mergeCell ref="H414:H421"/>
    <mergeCell ref="I414:I421"/>
    <mergeCell ref="K414:K421"/>
    <mergeCell ref="M414:M421"/>
    <mergeCell ref="N414:N421"/>
    <mergeCell ref="O414:O421"/>
    <mergeCell ref="P414:P421"/>
    <mergeCell ref="Q414:Q421"/>
    <mergeCell ref="S414:S421"/>
    <mergeCell ref="T414:T421"/>
    <mergeCell ref="B422:B444"/>
    <mergeCell ref="C422:C429"/>
    <mergeCell ref="E422:E429"/>
    <mergeCell ref="F422:F429"/>
    <mergeCell ref="G422:G429"/>
    <mergeCell ref="H422:H429"/>
    <mergeCell ref="I422:I429"/>
    <mergeCell ref="K422:K429"/>
    <mergeCell ref="M422:M429"/>
    <mergeCell ref="N422:N429"/>
    <mergeCell ref="O422:O429"/>
    <mergeCell ref="P422:P429"/>
    <mergeCell ref="Q422:Q429"/>
    <mergeCell ref="S422:S429"/>
    <mergeCell ref="T422:T429"/>
    <mergeCell ref="C430:C444"/>
    <mergeCell ref="E430:E444"/>
    <mergeCell ref="F430:F444"/>
    <mergeCell ref="G430:G444"/>
    <mergeCell ref="H430:H444"/>
    <mergeCell ref="I430:I444"/>
    <mergeCell ref="K430:K444"/>
    <mergeCell ref="M430:M444"/>
    <mergeCell ref="N430:N444"/>
    <mergeCell ref="O430:O444"/>
    <mergeCell ref="P430:P444"/>
    <mergeCell ref="Q430:Q444"/>
    <mergeCell ref="S430:S444"/>
    <mergeCell ref="T430:T444"/>
    <mergeCell ref="B445:B478"/>
    <mergeCell ref="C445:C455"/>
    <mergeCell ref="E445:E455"/>
    <mergeCell ref="F445:F455"/>
    <mergeCell ref="G445:G455"/>
    <mergeCell ref="H445:H455"/>
    <mergeCell ref="I445:I455"/>
    <mergeCell ref="K445:K455"/>
    <mergeCell ref="M445:M455"/>
    <mergeCell ref="N445:N455"/>
    <mergeCell ref="O445:O455"/>
    <mergeCell ref="P445:P455"/>
    <mergeCell ref="Q445:Q455"/>
    <mergeCell ref="S445:S455"/>
    <mergeCell ref="T445:T455"/>
    <mergeCell ref="C456:C478"/>
    <mergeCell ref="E456:E478"/>
    <mergeCell ref="F456:F478"/>
    <mergeCell ref="G456:G478"/>
    <mergeCell ref="H456:H478"/>
    <mergeCell ref="I456:I478"/>
    <mergeCell ref="K456:K478"/>
    <mergeCell ref="M456:M478"/>
    <mergeCell ref="N456:N478"/>
    <mergeCell ref="O456:O478"/>
    <mergeCell ref="P456:P478"/>
    <mergeCell ref="Q456:Q478"/>
    <mergeCell ref="S456:S478"/>
    <mergeCell ref="T456:T478"/>
    <mergeCell ref="B479:B510"/>
    <mergeCell ref="C479:C486"/>
    <mergeCell ref="E479:E486"/>
    <mergeCell ref="F479:F486"/>
    <mergeCell ref="G479:G486"/>
    <mergeCell ref="H479:H486"/>
    <mergeCell ref="I479:I486"/>
    <mergeCell ref="K479:K486"/>
    <mergeCell ref="M479:M486"/>
    <mergeCell ref="N479:N486"/>
    <mergeCell ref="O479:O486"/>
    <mergeCell ref="P479:P486"/>
    <mergeCell ref="Q479:Q486"/>
    <mergeCell ref="S479:S486"/>
    <mergeCell ref="T479:T486"/>
    <mergeCell ref="C487:C494"/>
    <mergeCell ref="E487:E494"/>
    <mergeCell ref="F487:F494"/>
    <mergeCell ref="G487:G494"/>
    <mergeCell ref="H487:H494"/>
    <mergeCell ref="I487:I494"/>
    <mergeCell ref="K487:K494"/>
    <mergeCell ref="M487:M494"/>
    <mergeCell ref="N487:N494"/>
    <mergeCell ref="O487:O494"/>
    <mergeCell ref="P487:P494"/>
    <mergeCell ref="Q487:Q494"/>
    <mergeCell ref="S487:S494"/>
    <mergeCell ref="T487:T494"/>
    <mergeCell ref="C495:C502"/>
    <mergeCell ref="E495:E502"/>
    <mergeCell ref="F495:F502"/>
    <mergeCell ref="G495:G502"/>
    <mergeCell ref="H495:H502"/>
    <mergeCell ref="I495:I502"/>
    <mergeCell ref="K495:K502"/>
    <mergeCell ref="M495:M502"/>
    <mergeCell ref="N495:N502"/>
    <mergeCell ref="O495:O502"/>
    <mergeCell ref="P495:P502"/>
    <mergeCell ref="Q495:Q502"/>
    <mergeCell ref="S495:S502"/>
    <mergeCell ref="T495:T502"/>
    <mergeCell ref="C503:C510"/>
    <mergeCell ref="E503:E510"/>
    <mergeCell ref="F503:F510"/>
    <mergeCell ref="G503:G510"/>
    <mergeCell ref="H503:H510"/>
    <mergeCell ref="I503:I510"/>
    <mergeCell ref="K503:K510"/>
    <mergeCell ref="T503:T510"/>
    <mergeCell ref="A511:V511"/>
    <mergeCell ref="A513:V513"/>
    <mergeCell ref="M503:M510"/>
    <mergeCell ref="N503:N510"/>
    <mergeCell ref="O503:O510"/>
    <mergeCell ref="P503:P510"/>
    <mergeCell ref="Q503:Q510"/>
    <mergeCell ref="S503:S510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1.421875" style="0" customWidth="1"/>
    <col min="2" max="2" width="14.140625" style="0" hidden="1" customWidth="1"/>
    <col min="3" max="3" width="25.7109375" style="0" customWidth="1"/>
    <col min="4" max="4" width="9.421875" style="0" bestFit="1" customWidth="1"/>
    <col min="5" max="5" width="58.7109375" style="0" customWidth="1"/>
  </cols>
  <sheetData>
    <row r="1" spans="1:5" ht="45.75" customHeight="1">
      <c r="A1" s="919" t="s">
        <v>791</v>
      </c>
      <c r="B1" s="919"/>
      <c r="C1" s="919"/>
      <c r="D1" s="919"/>
      <c r="E1" s="919"/>
    </row>
    <row r="2" spans="1:5" s="921" customFormat="1" ht="45">
      <c r="A2" s="920" t="s">
        <v>67</v>
      </c>
      <c r="B2" s="920" t="s">
        <v>792</v>
      </c>
      <c r="C2" s="920" t="s">
        <v>793</v>
      </c>
      <c r="D2" s="920" t="s">
        <v>794</v>
      </c>
      <c r="E2" s="920" t="s">
        <v>795</v>
      </c>
    </row>
    <row r="3" spans="1:5" ht="30" customHeight="1">
      <c r="A3" s="922" t="s">
        <v>57</v>
      </c>
      <c r="B3" s="345">
        <v>1168975</v>
      </c>
      <c r="C3" s="345">
        <f>8600+(800*12)</f>
        <v>18200</v>
      </c>
      <c r="D3" s="923">
        <f>+C3/B3</f>
        <v>0.015569195235141898</v>
      </c>
      <c r="E3" s="924" t="s">
        <v>370</v>
      </c>
    </row>
    <row r="4" spans="1:5" ht="30" customHeight="1">
      <c r="A4" s="922" t="s">
        <v>371</v>
      </c>
      <c r="B4" s="345">
        <v>83995</v>
      </c>
      <c r="C4" s="345">
        <v>0</v>
      </c>
      <c r="D4" s="923">
        <f aca="true" t="shared" si="0" ref="D4:D9">+C4/B4</f>
        <v>0</v>
      </c>
      <c r="E4" s="924"/>
    </row>
    <row r="5" spans="1:5" ht="30" customHeight="1">
      <c r="A5" s="922" t="s">
        <v>60</v>
      </c>
      <c r="B5" s="345">
        <v>596620</v>
      </c>
      <c r="C5" s="345">
        <f>20000+2500+(2550*12)+(500*12)+300+300</f>
        <v>59700</v>
      </c>
      <c r="D5" s="923">
        <f t="shared" si="0"/>
        <v>0.10006369213234555</v>
      </c>
      <c r="E5" s="924" t="s">
        <v>372</v>
      </c>
    </row>
    <row r="6" spans="1:5" ht="30" customHeight="1">
      <c r="A6" s="922" t="s">
        <v>55</v>
      </c>
      <c r="B6" s="345">
        <v>200090</v>
      </c>
      <c r="C6" s="346">
        <v>0</v>
      </c>
      <c r="D6" s="923">
        <f t="shared" si="0"/>
        <v>0</v>
      </c>
      <c r="E6" s="924"/>
    </row>
    <row r="7" spans="1:5" ht="30" customHeight="1">
      <c r="A7" s="922" t="s">
        <v>58</v>
      </c>
      <c r="B7" s="345">
        <v>618922</v>
      </c>
      <c r="C7" s="345">
        <f>35000+23000+(900*12)</f>
        <v>68800</v>
      </c>
      <c r="D7" s="923">
        <f t="shared" si="0"/>
        <v>0.11116101867440485</v>
      </c>
      <c r="E7" s="924" t="s">
        <v>373</v>
      </c>
    </row>
    <row r="8" spans="1:5" ht="30" customHeight="1">
      <c r="A8" s="922" t="s">
        <v>374</v>
      </c>
      <c r="B8" s="345">
        <v>160500</v>
      </c>
      <c r="C8" s="345">
        <v>6600</v>
      </c>
      <c r="D8" s="923">
        <f t="shared" si="0"/>
        <v>0.041121495327102804</v>
      </c>
      <c r="E8" s="924" t="s">
        <v>375</v>
      </c>
    </row>
    <row r="9" spans="1:5" ht="15">
      <c r="A9" s="925" t="s">
        <v>124</v>
      </c>
      <c r="B9" s="345">
        <f>SUM(B3:B8)</f>
        <v>2829102</v>
      </c>
      <c r="C9" s="345">
        <f>SUM(C3:C8)</f>
        <v>153300</v>
      </c>
      <c r="D9" s="923">
        <f t="shared" si="0"/>
        <v>0.05418680556586507</v>
      </c>
      <c r="E9" s="926"/>
    </row>
    <row r="10" spans="2:4" ht="15">
      <c r="B10" s="927"/>
      <c r="C10" s="927"/>
      <c r="D10" s="927"/>
    </row>
    <row r="11" spans="2:4" ht="15">
      <c r="B11" s="927"/>
      <c r="C11" s="927"/>
      <c r="D11" s="927"/>
    </row>
    <row r="12" spans="2:4" ht="15">
      <c r="B12" s="927"/>
      <c r="C12" s="927"/>
      <c r="D12" s="927"/>
    </row>
    <row r="13" spans="2:4" ht="15">
      <c r="B13" s="927"/>
      <c r="C13" s="927"/>
      <c r="D13" s="92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11"/>
  </sheetPr>
  <dimension ref="A1:O229"/>
  <sheetViews>
    <sheetView zoomScaleSheetLayoutView="100" zoomScalePageLayoutView="0" workbookViewId="0" topLeftCell="F189">
      <selection activeCell="N203" sqref="N203"/>
    </sheetView>
  </sheetViews>
  <sheetFormatPr defaultColWidth="11.421875" defaultRowHeight="12.75"/>
  <cols>
    <col min="1" max="1" width="19.140625" style="4" customWidth="1"/>
    <col min="2" max="2" width="29.57421875" style="4" customWidth="1"/>
    <col min="3" max="4" width="5.7109375" style="4" hidden="1" customWidth="1"/>
    <col min="5" max="5" width="5.28125" style="4" hidden="1" customWidth="1"/>
    <col min="6" max="6" width="11.28125" style="4" customWidth="1"/>
    <col min="7" max="7" width="10.57421875" style="4" customWidth="1"/>
    <col min="8" max="8" width="14.8515625" style="4" customWidth="1"/>
    <col min="9" max="9" width="14.8515625" style="4" hidden="1" customWidth="1"/>
    <col min="10" max="10" width="14.28125" style="4" customWidth="1"/>
    <col min="11" max="12" width="13.28125" style="4" bestFit="1" customWidth="1"/>
    <col min="13" max="13" width="11.421875" style="4" bestFit="1" customWidth="1"/>
    <col min="14" max="14" width="13.28125" style="4" bestFit="1" customWidth="1"/>
    <col min="15" max="16384" width="11.421875" style="4" customWidth="1"/>
  </cols>
  <sheetData>
    <row r="1" spans="1:14" ht="65.25" customHeight="1" thickBot="1">
      <c r="A1" s="667" t="s">
        <v>174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</row>
    <row r="2" spans="1:14" ht="15.75" customHeight="1" thickBot="1">
      <c r="A2" s="664" t="s">
        <v>33</v>
      </c>
      <c r="B2" s="664" t="s">
        <v>34</v>
      </c>
      <c r="C2" s="664" t="s">
        <v>35</v>
      </c>
      <c r="D2" s="664"/>
      <c r="E2" s="664"/>
      <c r="F2" s="664" t="s">
        <v>172</v>
      </c>
      <c r="G2" s="664" t="s">
        <v>173</v>
      </c>
      <c r="H2" s="556" t="s">
        <v>138</v>
      </c>
      <c r="I2" s="556" t="s">
        <v>255</v>
      </c>
      <c r="J2" s="669" t="s">
        <v>48</v>
      </c>
      <c r="K2" s="664" t="s">
        <v>10</v>
      </c>
      <c r="L2" s="664" t="s">
        <v>179</v>
      </c>
      <c r="M2" s="664" t="s">
        <v>180</v>
      </c>
      <c r="N2" s="664" t="s">
        <v>11</v>
      </c>
    </row>
    <row r="3" spans="1:14" ht="27.75" thickBot="1">
      <c r="A3" s="664"/>
      <c r="B3" s="664"/>
      <c r="C3" s="3" t="s">
        <v>37</v>
      </c>
      <c r="D3" s="3" t="s">
        <v>38</v>
      </c>
      <c r="E3" s="3" t="s">
        <v>39</v>
      </c>
      <c r="F3" s="664"/>
      <c r="G3" s="664"/>
      <c r="H3" s="556"/>
      <c r="I3" s="556"/>
      <c r="J3" s="670"/>
      <c r="K3" s="664"/>
      <c r="L3" s="664"/>
      <c r="M3" s="664"/>
      <c r="N3" s="664"/>
    </row>
    <row r="4" spans="1:14" ht="19.5" customHeight="1" thickBot="1">
      <c r="A4" s="671" t="s">
        <v>261</v>
      </c>
      <c r="B4" s="535" t="str">
        <f>+'[1]Resultado 1'!$C$7</f>
        <v>1.1.1 Diseñar una metodología para la realización de diagnósticos y mapeos culturales que incluyan información sobre los bienes culturales patrimoniales (patrimonio material e inmaterial), inventario de oficios y productos artesanales, de recetas tradicio</v>
      </c>
      <c r="C4" s="660" t="s">
        <v>139</v>
      </c>
      <c r="D4" s="660"/>
      <c r="E4" s="660" t="s">
        <v>139</v>
      </c>
      <c r="F4" s="520" t="s">
        <v>57</v>
      </c>
      <c r="G4" s="520" t="s">
        <v>175</v>
      </c>
      <c r="H4" s="523" t="str">
        <f>+'[1]Resultado 1'!$F$7</f>
        <v>GRAAN, GRAAS (Secretarías de Cultura), INC</v>
      </c>
      <c r="I4" s="659">
        <f>+N12</f>
        <v>40000</v>
      </c>
      <c r="J4" s="163" t="s">
        <v>40</v>
      </c>
      <c r="K4" s="164">
        <v>8000</v>
      </c>
      <c r="L4" s="164">
        <v>0</v>
      </c>
      <c r="M4" s="164">
        <v>0</v>
      </c>
      <c r="N4" s="165">
        <f>SUM(K4:M4)</f>
        <v>8000</v>
      </c>
    </row>
    <row r="5" spans="1:14" ht="19.5" customHeight="1" thickBot="1">
      <c r="A5" s="672"/>
      <c r="B5" s="536"/>
      <c r="C5" s="661"/>
      <c r="D5" s="661"/>
      <c r="E5" s="661"/>
      <c r="F5" s="521"/>
      <c r="G5" s="521"/>
      <c r="H5" s="524"/>
      <c r="I5" s="524"/>
      <c r="J5" s="166" t="s">
        <v>41</v>
      </c>
      <c r="K5" s="167">
        <v>12000</v>
      </c>
      <c r="L5" s="167">
        <v>0</v>
      </c>
      <c r="M5" s="167">
        <v>0</v>
      </c>
      <c r="N5" s="165">
        <f aca="true" t="shared" si="0" ref="N5:N11">SUM(K5:M5)</f>
        <v>12000</v>
      </c>
    </row>
    <row r="6" spans="1:14" ht="19.5" customHeight="1" thickBot="1">
      <c r="A6" s="672"/>
      <c r="B6" s="536"/>
      <c r="C6" s="661"/>
      <c r="D6" s="661"/>
      <c r="E6" s="661"/>
      <c r="F6" s="521"/>
      <c r="G6" s="521"/>
      <c r="H6" s="524"/>
      <c r="I6" s="524"/>
      <c r="J6" s="166" t="s">
        <v>42</v>
      </c>
      <c r="K6" s="167">
        <v>2000</v>
      </c>
      <c r="L6" s="167">
        <v>0</v>
      </c>
      <c r="M6" s="167">
        <v>0</v>
      </c>
      <c r="N6" s="165">
        <f t="shared" si="0"/>
        <v>2000</v>
      </c>
    </row>
    <row r="7" spans="1:14" ht="19.5" customHeight="1" thickBot="1">
      <c r="A7" s="672"/>
      <c r="B7" s="536"/>
      <c r="C7" s="661"/>
      <c r="D7" s="661"/>
      <c r="E7" s="661"/>
      <c r="F7" s="521"/>
      <c r="G7" s="521"/>
      <c r="H7" s="524"/>
      <c r="I7" s="524"/>
      <c r="J7" s="166" t="s">
        <v>43</v>
      </c>
      <c r="K7" s="167">
        <v>800</v>
      </c>
      <c r="L7" s="167">
        <v>0</v>
      </c>
      <c r="M7" s="167">
        <v>0</v>
      </c>
      <c r="N7" s="165">
        <f t="shared" si="0"/>
        <v>800</v>
      </c>
    </row>
    <row r="8" spans="1:14" ht="19.5" customHeight="1" thickBot="1">
      <c r="A8" s="672"/>
      <c r="B8" s="536"/>
      <c r="C8" s="661"/>
      <c r="D8" s="661"/>
      <c r="E8" s="661"/>
      <c r="F8" s="521"/>
      <c r="G8" s="521"/>
      <c r="H8" s="524"/>
      <c r="I8" s="524"/>
      <c r="J8" s="166" t="s">
        <v>75</v>
      </c>
      <c r="K8" s="167">
        <v>800</v>
      </c>
      <c r="L8" s="167">
        <v>0</v>
      </c>
      <c r="M8" s="167">
        <v>0</v>
      </c>
      <c r="N8" s="165">
        <f t="shared" si="0"/>
        <v>800</v>
      </c>
    </row>
    <row r="9" spans="1:14" ht="19.5" customHeight="1" thickBot="1">
      <c r="A9" s="672"/>
      <c r="B9" s="536"/>
      <c r="C9" s="661"/>
      <c r="D9" s="661"/>
      <c r="E9" s="661"/>
      <c r="F9" s="521"/>
      <c r="G9" s="521"/>
      <c r="H9" s="524"/>
      <c r="I9" s="524"/>
      <c r="J9" s="166" t="s">
        <v>44</v>
      </c>
      <c r="K9" s="167">
        <v>4000</v>
      </c>
      <c r="L9" s="167">
        <v>0</v>
      </c>
      <c r="M9" s="167">
        <v>0</v>
      </c>
      <c r="N9" s="165">
        <f t="shared" si="0"/>
        <v>4000</v>
      </c>
    </row>
    <row r="10" spans="1:14" ht="19.5" customHeight="1" thickBot="1">
      <c r="A10" s="672"/>
      <c r="B10" s="536"/>
      <c r="C10" s="661"/>
      <c r="D10" s="661"/>
      <c r="E10" s="661"/>
      <c r="F10" s="521"/>
      <c r="G10" s="521"/>
      <c r="H10" s="524"/>
      <c r="I10" s="524"/>
      <c r="J10" s="166" t="s">
        <v>76</v>
      </c>
      <c r="K10" s="167">
        <v>10400</v>
      </c>
      <c r="L10" s="167">
        <v>0</v>
      </c>
      <c r="M10" s="167">
        <v>0</v>
      </c>
      <c r="N10" s="165">
        <f t="shared" si="0"/>
        <v>10400</v>
      </c>
    </row>
    <row r="11" spans="1:14" ht="15" customHeight="1" thickBot="1">
      <c r="A11" s="672"/>
      <c r="B11" s="537"/>
      <c r="C11" s="662"/>
      <c r="D11" s="662"/>
      <c r="E11" s="662"/>
      <c r="F11" s="522"/>
      <c r="G11" s="522"/>
      <c r="H11" s="525"/>
      <c r="I11" s="525"/>
      <c r="J11" s="169" t="s">
        <v>77</v>
      </c>
      <c r="K11" s="170">
        <v>2000</v>
      </c>
      <c r="L11" s="170">
        <v>0</v>
      </c>
      <c r="M11" s="170">
        <v>0</v>
      </c>
      <c r="N11" s="165">
        <f t="shared" si="0"/>
        <v>2000</v>
      </c>
    </row>
    <row r="12" spans="1:14" ht="15" thickBot="1">
      <c r="A12" s="672"/>
      <c r="B12" s="643" t="s">
        <v>131</v>
      </c>
      <c r="C12" s="644"/>
      <c r="D12" s="644"/>
      <c r="E12" s="644"/>
      <c r="F12" s="644"/>
      <c r="G12" s="644"/>
      <c r="H12" s="644"/>
      <c r="I12" s="644"/>
      <c r="J12" s="644"/>
      <c r="K12" s="179">
        <f>SUM(K4:K11)</f>
        <v>40000</v>
      </c>
      <c r="L12" s="179">
        <f>SUM(L4:L11)</f>
        <v>0</v>
      </c>
      <c r="M12" s="179">
        <f>SUM(M4:M11)</f>
        <v>0</v>
      </c>
      <c r="N12" s="179">
        <f>SUM(N4:N11)</f>
        <v>40000</v>
      </c>
    </row>
    <row r="13" spans="1:14" ht="15" customHeight="1" thickBot="1">
      <c r="A13" s="672"/>
      <c r="B13" s="535" t="str">
        <f>+'[1]Resultado 1'!$C$8</f>
        <v>1.1.2  Ejecutar el diagnóstico y el mapeo participativo involucrando a las poblaciones participantes y a los actores locales pertinentes y crear la línea de base y directorios.</v>
      </c>
      <c r="C13" s="660" t="s">
        <v>139</v>
      </c>
      <c r="D13" s="660"/>
      <c r="E13" s="660" t="s">
        <v>139</v>
      </c>
      <c r="F13" s="520" t="s">
        <v>57</v>
      </c>
      <c r="G13" s="520" t="s">
        <v>175</v>
      </c>
      <c r="H13" s="523" t="str">
        <f>+'[1]Resultado 1'!$F$8</f>
        <v>GRAAN, GRAAS (Secretarías de Cultura), INC</v>
      </c>
      <c r="I13" s="659">
        <f>+N21</f>
        <v>308000</v>
      </c>
      <c r="J13" s="163" t="s">
        <v>40</v>
      </c>
      <c r="K13" s="164">
        <f>+'[2]Hoja1'!$D17</f>
        <v>54000</v>
      </c>
      <c r="L13" s="164">
        <v>0</v>
      </c>
      <c r="M13" s="164">
        <f>+'[2]Hoja1'!$H17</f>
        <v>8000</v>
      </c>
      <c r="N13" s="165">
        <f aca="true" t="shared" si="1" ref="N13:N20">SUM(K13:M13)</f>
        <v>62000</v>
      </c>
    </row>
    <row r="14" spans="1:14" ht="15" customHeight="1" thickBot="1">
      <c r="A14" s="672"/>
      <c r="B14" s="536"/>
      <c r="C14" s="661"/>
      <c r="D14" s="661"/>
      <c r="E14" s="661"/>
      <c r="F14" s="521"/>
      <c r="G14" s="521"/>
      <c r="H14" s="524"/>
      <c r="I14" s="524"/>
      <c r="J14" s="166" t="s">
        <v>41</v>
      </c>
      <c r="K14" s="167">
        <f>+'[2]Hoja1'!$D18</f>
        <v>81000</v>
      </c>
      <c r="L14" s="167">
        <v>0</v>
      </c>
      <c r="M14" s="167">
        <f>+'[2]Hoja1'!$H18</f>
        <v>16000</v>
      </c>
      <c r="N14" s="165">
        <f t="shared" si="1"/>
        <v>97000</v>
      </c>
    </row>
    <row r="15" spans="1:14" ht="15" customHeight="1" thickBot="1">
      <c r="A15" s="672"/>
      <c r="B15" s="536"/>
      <c r="C15" s="661"/>
      <c r="D15" s="661"/>
      <c r="E15" s="661"/>
      <c r="F15" s="521"/>
      <c r="G15" s="521"/>
      <c r="H15" s="524"/>
      <c r="I15" s="524"/>
      <c r="J15" s="166" t="s">
        <v>42</v>
      </c>
      <c r="K15" s="167">
        <f>+'[2]Hoja1'!$D19</f>
        <v>13500</v>
      </c>
      <c r="L15" s="167">
        <v>0</v>
      </c>
      <c r="M15" s="167">
        <f>+'[2]Hoja1'!$H19</f>
        <v>0</v>
      </c>
      <c r="N15" s="165">
        <f t="shared" si="1"/>
        <v>13500</v>
      </c>
    </row>
    <row r="16" spans="1:14" ht="15" customHeight="1" thickBot="1">
      <c r="A16" s="672"/>
      <c r="B16" s="536"/>
      <c r="C16" s="661"/>
      <c r="D16" s="661"/>
      <c r="E16" s="661"/>
      <c r="F16" s="521"/>
      <c r="G16" s="521"/>
      <c r="H16" s="524"/>
      <c r="I16" s="524"/>
      <c r="J16" s="166" t="s">
        <v>43</v>
      </c>
      <c r="K16" s="167">
        <f>+'[2]Hoja1'!$D20</f>
        <v>5400</v>
      </c>
      <c r="L16" s="167">
        <v>0</v>
      </c>
      <c r="M16" s="167">
        <f>+'[2]Hoja1'!$H20</f>
        <v>4000</v>
      </c>
      <c r="N16" s="165">
        <f t="shared" si="1"/>
        <v>9400</v>
      </c>
    </row>
    <row r="17" spans="1:14" ht="15" customHeight="1" thickBot="1">
      <c r="A17" s="672"/>
      <c r="B17" s="536"/>
      <c r="C17" s="661"/>
      <c r="D17" s="661"/>
      <c r="E17" s="661"/>
      <c r="F17" s="521"/>
      <c r="G17" s="521"/>
      <c r="H17" s="524"/>
      <c r="I17" s="524"/>
      <c r="J17" s="166" t="s">
        <v>75</v>
      </c>
      <c r="K17" s="167">
        <f>+'[2]Hoja1'!$D21</f>
        <v>5400</v>
      </c>
      <c r="L17" s="167">
        <v>0</v>
      </c>
      <c r="M17" s="167">
        <v>1000</v>
      </c>
      <c r="N17" s="165">
        <f t="shared" si="1"/>
        <v>6400</v>
      </c>
    </row>
    <row r="18" spans="1:14" ht="15" customHeight="1" thickBot="1">
      <c r="A18" s="672"/>
      <c r="B18" s="536"/>
      <c r="C18" s="661"/>
      <c r="D18" s="661"/>
      <c r="E18" s="661"/>
      <c r="F18" s="521"/>
      <c r="G18" s="521"/>
      <c r="H18" s="524"/>
      <c r="I18" s="524"/>
      <c r="J18" s="166" t="s">
        <v>44</v>
      </c>
      <c r="K18" s="167">
        <f>+'[2]Hoja1'!$D22</f>
        <v>40500</v>
      </c>
      <c r="L18" s="167">
        <v>0</v>
      </c>
      <c r="M18" s="167">
        <f>+'[2]Hoja1'!$H22</f>
        <v>6000</v>
      </c>
      <c r="N18" s="165">
        <f t="shared" si="1"/>
        <v>46500</v>
      </c>
    </row>
    <row r="19" spans="1:14" ht="15" customHeight="1" thickBot="1">
      <c r="A19" s="672"/>
      <c r="B19" s="536"/>
      <c r="C19" s="661"/>
      <c r="D19" s="661"/>
      <c r="E19" s="661"/>
      <c r="F19" s="521"/>
      <c r="G19" s="521"/>
      <c r="H19" s="524"/>
      <c r="I19" s="524"/>
      <c r="J19" s="166" t="s">
        <v>76</v>
      </c>
      <c r="K19" s="167">
        <f>+'[2]Hoja1'!$D23</f>
        <v>56700</v>
      </c>
      <c r="L19" s="167">
        <v>0</v>
      </c>
      <c r="M19" s="167">
        <f>+'[2]Hoja1'!$H23</f>
        <v>2000</v>
      </c>
      <c r="N19" s="165">
        <f t="shared" si="1"/>
        <v>58700</v>
      </c>
    </row>
    <row r="20" spans="1:14" ht="15" customHeight="1" thickBot="1">
      <c r="A20" s="672"/>
      <c r="B20" s="537"/>
      <c r="C20" s="662"/>
      <c r="D20" s="662"/>
      <c r="E20" s="662"/>
      <c r="F20" s="522"/>
      <c r="G20" s="522"/>
      <c r="H20" s="525"/>
      <c r="I20" s="525"/>
      <c r="J20" s="169" t="s">
        <v>77</v>
      </c>
      <c r="K20" s="170">
        <f>+'[2]Hoja1'!$D24</f>
        <v>13500</v>
      </c>
      <c r="L20" s="170">
        <v>0</v>
      </c>
      <c r="M20" s="170">
        <v>1000</v>
      </c>
      <c r="N20" s="165">
        <f t="shared" si="1"/>
        <v>14500</v>
      </c>
    </row>
    <row r="21" spans="1:14" ht="15" thickBot="1">
      <c r="A21" s="673"/>
      <c r="B21" s="643" t="s">
        <v>131</v>
      </c>
      <c r="C21" s="644"/>
      <c r="D21" s="644"/>
      <c r="E21" s="644"/>
      <c r="F21" s="644"/>
      <c r="G21" s="644"/>
      <c r="H21" s="644"/>
      <c r="I21" s="644"/>
      <c r="J21" s="644"/>
      <c r="K21" s="179">
        <f>SUM(K13:K20)</f>
        <v>270000</v>
      </c>
      <c r="L21" s="179">
        <f>SUM(L13:L20)</f>
        <v>0</v>
      </c>
      <c r="M21" s="179">
        <f>SUM(M13:M20)</f>
        <v>38000</v>
      </c>
      <c r="N21" s="179">
        <f>SUM(N13:N20)</f>
        <v>308000</v>
      </c>
    </row>
    <row r="22" spans="1:14" s="6" customFormat="1" ht="18.75" thickBot="1">
      <c r="A22" s="663" t="s">
        <v>45</v>
      </c>
      <c r="B22" s="663"/>
      <c r="C22" s="663"/>
      <c r="D22" s="663"/>
      <c r="E22" s="663"/>
      <c r="F22" s="663"/>
      <c r="G22" s="663"/>
      <c r="H22" s="663"/>
      <c r="I22" s="663"/>
      <c r="J22" s="663"/>
      <c r="K22" s="2">
        <f>+K21+K12</f>
        <v>310000</v>
      </c>
      <c r="L22" s="2">
        <f>+L21+L12</f>
        <v>0</v>
      </c>
      <c r="M22" s="2">
        <f>+M21+M12</f>
        <v>38000</v>
      </c>
      <c r="N22" s="2">
        <f>+N21+N12</f>
        <v>348000</v>
      </c>
    </row>
    <row r="23" s="7" customFormat="1" ht="15" thickBot="1"/>
    <row r="24" spans="1:14" ht="18.75" customHeight="1" thickBot="1">
      <c r="A24" s="671" t="s">
        <v>4</v>
      </c>
      <c r="B24" s="535" t="str">
        <f>+'[1]Resultado 1'!$C$9</f>
        <v>1.2.1 Revitalizar y salvaguardar al menos cuatro (4) expresiones del patrimonio cultural inmaterial en peligro, como experiencias emblemáticas que nutran los procesos de capacitación, gestión y promoción cultural propios de las acciones de revitalización </v>
      </c>
      <c r="C24" s="660" t="s">
        <v>139</v>
      </c>
      <c r="D24" s="660" t="s">
        <v>139</v>
      </c>
      <c r="E24" s="660" t="s">
        <v>139</v>
      </c>
      <c r="F24" s="520" t="s">
        <v>57</v>
      </c>
      <c r="G24" s="520" t="s">
        <v>1</v>
      </c>
      <c r="H24" s="523" t="str">
        <f>+'[1]Resultado 1'!$F$9</f>
        <v>GRAAN, GRAAS (Secretarías de Cultura), INC</v>
      </c>
      <c r="I24" s="659">
        <f>+N32</f>
        <v>398000</v>
      </c>
      <c r="J24" s="163" t="s">
        <v>40</v>
      </c>
      <c r="K24" s="164">
        <f>+'[2]Hoja1'!$D29</f>
        <v>40000</v>
      </c>
      <c r="L24" s="164">
        <f>+'[2]Hoja1'!$F29</f>
        <v>32000</v>
      </c>
      <c r="M24" s="164">
        <f>+'[2]Hoja1'!$H29</f>
        <v>16000</v>
      </c>
      <c r="N24" s="165">
        <f>SUM(K24:M24)</f>
        <v>88000</v>
      </c>
    </row>
    <row r="25" spans="1:14" ht="15" customHeight="1" thickBot="1">
      <c r="A25" s="672"/>
      <c r="B25" s="536"/>
      <c r="C25" s="661"/>
      <c r="D25" s="661"/>
      <c r="E25" s="661"/>
      <c r="F25" s="521"/>
      <c r="G25" s="521"/>
      <c r="H25" s="524"/>
      <c r="I25" s="524"/>
      <c r="J25" s="166" t="s">
        <v>41</v>
      </c>
      <c r="K25" s="167">
        <f>+'[2]Hoja1'!$D30</f>
        <v>60000</v>
      </c>
      <c r="L25" s="167">
        <f>+'[2]Hoja1'!$F30</f>
        <v>16000</v>
      </c>
      <c r="M25" s="167">
        <f>+'[2]Hoja1'!$H30</f>
        <v>8000</v>
      </c>
      <c r="N25" s="165">
        <f aca="true" t="shared" si="2" ref="N25:N31">SUM(K25:M25)</f>
        <v>84000</v>
      </c>
    </row>
    <row r="26" spans="1:14" ht="15" customHeight="1" thickBot="1">
      <c r="A26" s="672"/>
      <c r="B26" s="536"/>
      <c r="C26" s="661"/>
      <c r="D26" s="661"/>
      <c r="E26" s="661"/>
      <c r="F26" s="521"/>
      <c r="G26" s="521"/>
      <c r="H26" s="524"/>
      <c r="I26" s="524"/>
      <c r="J26" s="166" t="s">
        <v>42</v>
      </c>
      <c r="K26" s="167">
        <f>+'[2]Hoja1'!$D31</f>
        <v>20000</v>
      </c>
      <c r="L26" s="167">
        <f>+'[2]Hoja1'!$F31</f>
        <v>8000</v>
      </c>
      <c r="M26" s="167">
        <f>+'[2]Hoja1'!$H31</f>
        <v>2000</v>
      </c>
      <c r="N26" s="165">
        <f t="shared" si="2"/>
        <v>30000</v>
      </c>
    </row>
    <row r="27" spans="1:14" ht="15" customHeight="1" thickBot="1">
      <c r="A27" s="672"/>
      <c r="B27" s="536"/>
      <c r="C27" s="661"/>
      <c r="D27" s="661"/>
      <c r="E27" s="661"/>
      <c r="F27" s="521"/>
      <c r="G27" s="521"/>
      <c r="H27" s="524"/>
      <c r="I27" s="524"/>
      <c r="J27" s="166" t="s">
        <v>43</v>
      </c>
      <c r="K27" s="167">
        <f>+'[2]Hoja1'!$D32</f>
        <v>4000</v>
      </c>
      <c r="L27" s="167">
        <f>+'[2]Hoja1'!$F32</f>
        <v>4800</v>
      </c>
      <c r="M27" s="167">
        <f>+'[2]Hoja1'!$H32</f>
        <v>4000</v>
      </c>
      <c r="N27" s="165">
        <f t="shared" si="2"/>
        <v>12800</v>
      </c>
    </row>
    <row r="28" spans="1:14" ht="15" customHeight="1" thickBot="1">
      <c r="A28" s="672"/>
      <c r="B28" s="536"/>
      <c r="C28" s="661"/>
      <c r="D28" s="661"/>
      <c r="E28" s="661"/>
      <c r="F28" s="521"/>
      <c r="G28" s="521"/>
      <c r="H28" s="524"/>
      <c r="I28" s="524"/>
      <c r="J28" s="166" t="s">
        <v>75</v>
      </c>
      <c r="K28" s="167">
        <f>+'[2]Hoja1'!$D33</f>
        <v>4000</v>
      </c>
      <c r="L28" s="167">
        <f>3200-500</f>
        <v>2700</v>
      </c>
      <c r="M28" s="167">
        <v>1500</v>
      </c>
      <c r="N28" s="165">
        <f t="shared" si="2"/>
        <v>8200</v>
      </c>
    </row>
    <row r="29" spans="1:14" ht="15" customHeight="1" thickBot="1">
      <c r="A29" s="672"/>
      <c r="B29" s="536"/>
      <c r="C29" s="661"/>
      <c r="D29" s="661"/>
      <c r="E29" s="661"/>
      <c r="F29" s="521"/>
      <c r="G29" s="521"/>
      <c r="H29" s="524"/>
      <c r="I29" s="524"/>
      <c r="J29" s="166" t="s">
        <v>44</v>
      </c>
      <c r="K29" s="167">
        <f>+'[2]Hoja1'!$D34</f>
        <v>30000</v>
      </c>
      <c r="L29" s="167">
        <f>+'[2]Hoja1'!$F34</f>
        <v>28800</v>
      </c>
      <c r="M29" s="167">
        <f>+'[2]Hoja1'!$H34</f>
        <v>6000</v>
      </c>
      <c r="N29" s="165">
        <f t="shared" si="2"/>
        <v>64800</v>
      </c>
    </row>
    <row r="30" spans="1:14" ht="15" customHeight="1" thickBot="1">
      <c r="A30" s="672"/>
      <c r="B30" s="536"/>
      <c r="C30" s="661"/>
      <c r="D30" s="661"/>
      <c r="E30" s="661"/>
      <c r="F30" s="521"/>
      <c r="G30" s="521"/>
      <c r="H30" s="524"/>
      <c r="I30" s="524"/>
      <c r="J30" s="166" t="s">
        <v>76</v>
      </c>
      <c r="K30" s="167">
        <f>+'[2]Hoja1'!$D35</f>
        <v>32000</v>
      </c>
      <c r="L30" s="167">
        <f>+'[2]Hoja1'!$F35</f>
        <v>64000</v>
      </c>
      <c r="M30" s="167">
        <f>+'[2]Hoja1'!$H35</f>
        <v>0</v>
      </c>
      <c r="N30" s="165">
        <f t="shared" si="2"/>
        <v>96000</v>
      </c>
    </row>
    <row r="31" spans="1:14" ht="21" customHeight="1" thickBot="1">
      <c r="A31" s="672"/>
      <c r="B31" s="537"/>
      <c r="C31" s="662"/>
      <c r="D31" s="662"/>
      <c r="E31" s="662"/>
      <c r="F31" s="522"/>
      <c r="G31" s="522"/>
      <c r="H31" s="525"/>
      <c r="I31" s="525"/>
      <c r="J31" s="169" t="s">
        <v>77</v>
      </c>
      <c r="K31" s="170">
        <f>+'[2]Hoja1'!$D36</f>
        <v>10000</v>
      </c>
      <c r="L31" s="170">
        <v>2700</v>
      </c>
      <c r="M31" s="170">
        <v>1500</v>
      </c>
      <c r="N31" s="165">
        <f t="shared" si="2"/>
        <v>14200</v>
      </c>
    </row>
    <row r="32" spans="1:14" ht="15" thickBot="1">
      <c r="A32" s="672"/>
      <c r="B32" s="643" t="s">
        <v>131</v>
      </c>
      <c r="C32" s="644"/>
      <c r="D32" s="644"/>
      <c r="E32" s="644"/>
      <c r="F32" s="644"/>
      <c r="G32" s="644"/>
      <c r="H32" s="644"/>
      <c r="I32" s="644"/>
      <c r="J32" s="644"/>
      <c r="K32" s="179">
        <f>SUM(K24:K31)</f>
        <v>200000</v>
      </c>
      <c r="L32" s="179">
        <f>SUM(L24:L31)</f>
        <v>159000</v>
      </c>
      <c r="M32" s="179">
        <f>SUM(M24:M31)</f>
        <v>39000</v>
      </c>
      <c r="N32" s="179">
        <f>SUM(N24:N31)</f>
        <v>398000</v>
      </c>
    </row>
    <row r="33" spans="1:14" ht="15" customHeight="1" thickBot="1">
      <c r="A33" s="672"/>
      <c r="B33" s="535" t="str">
        <f>+'[1]Resultado 1'!$C$10</f>
        <v>1.2.2 Elaborar e implementar un programa innovador en gestión cultural para formar a 100 personas activas en la cultura como los promotores culturales, líderes de organizaciones culturales, funcionarios de la cultura, guías turísticos, entre otros.</v>
      </c>
      <c r="C33" s="660" t="s">
        <v>139</v>
      </c>
      <c r="D33" s="660" t="s">
        <v>139</v>
      </c>
      <c r="E33" s="660" t="s">
        <v>139</v>
      </c>
      <c r="F33" s="520" t="s">
        <v>57</v>
      </c>
      <c r="G33" s="520" t="s">
        <v>58</v>
      </c>
      <c r="H33" s="523" t="str">
        <f>+'[1]Resultado 1'!$F$10</f>
        <v>SEAR, INC, MINED                </v>
      </c>
      <c r="I33" s="659">
        <f>+N41</f>
        <v>303500</v>
      </c>
      <c r="J33" s="163" t="s">
        <v>40</v>
      </c>
      <c r="K33" s="164">
        <f>+'[2]Hoja1'!$D41</f>
        <v>14000</v>
      </c>
      <c r="L33" s="164">
        <f>+'[2]Hoja1'!$F41</f>
        <v>24000</v>
      </c>
      <c r="M33" s="164">
        <f>+'[2]Hoja1'!$H41</f>
        <v>44000</v>
      </c>
      <c r="N33" s="165">
        <f>SUM(K33:M33)</f>
        <v>82000</v>
      </c>
    </row>
    <row r="34" spans="1:14" ht="15" customHeight="1" thickBot="1">
      <c r="A34" s="672"/>
      <c r="B34" s="536"/>
      <c r="C34" s="661"/>
      <c r="D34" s="661"/>
      <c r="E34" s="661"/>
      <c r="F34" s="521"/>
      <c r="G34" s="521"/>
      <c r="H34" s="524"/>
      <c r="I34" s="524"/>
      <c r="J34" s="166" t="s">
        <v>41</v>
      </c>
      <c r="K34" s="167">
        <f>+'[2]Hoja1'!$D42</f>
        <v>31500</v>
      </c>
      <c r="L34" s="167">
        <f>+'[2]Hoja1'!$F42</f>
        <v>3600</v>
      </c>
      <c r="M34" s="167">
        <f>+'[2]Hoja1'!$H42</f>
        <v>33000</v>
      </c>
      <c r="N34" s="165">
        <f aca="true" t="shared" si="3" ref="N34:N40">SUM(K34:M34)</f>
        <v>68100</v>
      </c>
    </row>
    <row r="35" spans="1:14" ht="15" customHeight="1" thickBot="1">
      <c r="A35" s="672"/>
      <c r="B35" s="536"/>
      <c r="C35" s="661"/>
      <c r="D35" s="661"/>
      <c r="E35" s="661"/>
      <c r="F35" s="521"/>
      <c r="G35" s="521"/>
      <c r="H35" s="524"/>
      <c r="I35" s="524"/>
      <c r="J35" s="166" t="s">
        <v>42</v>
      </c>
      <c r="K35" s="167">
        <f>+'[2]Hoja1'!$D43</f>
        <v>7000</v>
      </c>
      <c r="L35" s="167">
        <f>+'[2]Hoja1'!$F43</f>
        <v>0</v>
      </c>
      <c r="M35" s="167">
        <f>+'[2]Hoja1'!$H43</f>
        <v>0</v>
      </c>
      <c r="N35" s="165">
        <f t="shared" si="3"/>
        <v>7000</v>
      </c>
    </row>
    <row r="36" spans="1:14" ht="15" customHeight="1" thickBot="1">
      <c r="A36" s="672"/>
      <c r="B36" s="536"/>
      <c r="C36" s="661"/>
      <c r="D36" s="661"/>
      <c r="E36" s="661"/>
      <c r="F36" s="521"/>
      <c r="G36" s="521"/>
      <c r="H36" s="524"/>
      <c r="I36" s="524"/>
      <c r="J36" s="166" t="s">
        <v>43</v>
      </c>
      <c r="K36" s="167">
        <f>+'[2]Hoja1'!$D44</f>
        <v>3500</v>
      </c>
      <c r="L36" s="167">
        <f>+'[2]Hoja1'!$F44</f>
        <v>6000</v>
      </c>
      <c r="M36" s="167">
        <f>+'[2]Hoja1'!$H44</f>
        <v>11000</v>
      </c>
      <c r="N36" s="165">
        <f t="shared" si="3"/>
        <v>20500</v>
      </c>
    </row>
    <row r="37" spans="1:14" ht="15" customHeight="1" thickBot="1">
      <c r="A37" s="672"/>
      <c r="B37" s="536"/>
      <c r="C37" s="661"/>
      <c r="D37" s="661"/>
      <c r="E37" s="661"/>
      <c r="F37" s="521"/>
      <c r="G37" s="521"/>
      <c r="H37" s="524"/>
      <c r="I37" s="524"/>
      <c r="J37" s="166" t="s">
        <v>75</v>
      </c>
      <c r="K37" s="167">
        <f>+'[2]Hoja1'!$D45</f>
        <v>3500</v>
      </c>
      <c r="L37" s="167">
        <v>5500</v>
      </c>
      <c r="M37" s="167">
        <v>5000</v>
      </c>
      <c r="N37" s="165">
        <f t="shared" si="3"/>
        <v>14000</v>
      </c>
    </row>
    <row r="38" spans="1:14" ht="15" customHeight="1" thickBot="1">
      <c r="A38" s="672"/>
      <c r="B38" s="536"/>
      <c r="C38" s="661"/>
      <c r="D38" s="661"/>
      <c r="E38" s="661"/>
      <c r="F38" s="521"/>
      <c r="G38" s="521"/>
      <c r="H38" s="524"/>
      <c r="I38" s="524"/>
      <c r="J38" s="166" t="s">
        <v>44</v>
      </c>
      <c r="K38" s="167">
        <f>+'[2]Hoja1'!$D46</f>
        <v>7000</v>
      </c>
      <c r="L38" s="167">
        <f>+'[2]Hoja1'!$F46</f>
        <v>18000</v>
      </c>
      <c r="M38" s="167">
        <f>+'[2]Hoja1'!$H46</f>
        <v>11000</v>
      </c>
      <c r="N38" s="165">
        <f t="shared" si="3"/>
        <v>36000</v>
      </c>
    </row>
    <row r="39" spans="1:14" ht="15" customHeight="1" thickBot="1">
      <c r="A39" s="672"/>
      <c r="B39" s="536"/>
      <c r="C39" s="661"/>
      <c r="D39" s="661"/>
      <c r="E39" s="661"/>
      <c r="F39" s="521"/>
      <c r="G39" s="521"/>
      <c r="H39" s="524"/>
      <c r="I39" s="524"/>
      <c r="J39" s="166" t="s">
        <v>76</v>
      </c>
      <c r="K39" s="167">
        <f>+'[2]Hoja1'!$D47</f>
        <v>0</v>
      </c>
      <c r="L39" s="167">
        <f>+'[2]Hoja1'!$F47</f>
        <v>60000</v>
      </c>
      <c r="M39" s="167">
        <f>+'[2]Hoja1'!$H47</f>
        <v>0</v>
      </c>
      <c r="N39" s="165">
        <f t="shared" si="3"/>
        <v>60000</v>
      </c>
    </row>
    <row r="40" spans="1:14" ht="24" customHeight="1" thickBot="1">
      <c r="A40" s="672"/>
      <c r="B40" s="537"/>
      <c r="C40" s="662"/>
      <c r="D40" s="662"/>
      <c r="E40" s="662"/>
      <c r="F40" s="522"/>
      <c r="G40" s="522"/>
      <c r="H40" s="525"/>
      <c r="I40" s="525"/>
      <c r="J40" s="169" t="s">
        <v>77</v>
      </c>
      <c r="K40" s="170">
        <f>+'[2]Hoja1'!$D48</f>
        <v>3500</v>
      </c>
      <c r="L40" s="170">
        <f>2400-500</f>
        <v>1900</v>
      </c>
      <c r="M40" s="170">
        <v>10500</v>
      </c>
      <c r="N40" s="165">
        <f t="shared" si="3"/>
        <v>15900</v>
      </c>
    </row>
    <row r="41" spans="1:14" ht="15" thickBot="1">
      <c r="A41" s="672"/>
      <c r="B41" s="643" t="s">
        <v>131</v>
      </c>
      <c r="C41" s="644"/>
      <c r="D41" s="644"/>
      <c r="E41" s="644"/>
      <c r="F41" s="644"/>
      <c r="G41" s="644"/>
      <c r="H41" s="644"/>
      <c r="I41" s="644"/>
      <c r="J41" s="644"/>
      <c r="K41" s="179">
        <f>SUM(K33:K40)</f>
        <v>70000</v>
      </c>
      <c r="L41" s="179">
        <f>SUM(L33:L40)</f>
        <v>119000</v>
      </c>
      <c r="M41" s="179">
        <f>SUM(M33:M40)</f>
        <v>114500</v>
      </c>
      <c r="N41" s="179">
        <f>SUM(N33:N40)</f>
        <v>303500</v>
      </c>
    </row>
    <row r="42" spans="1:14" ht="15" customHeight="1" thickBot="1">
      <c r="A42" s="672"/>
      <c r="B42" s="535" t="str">
        <f>+'[1]Resultado 1'!$C$11</f>
        <v>1.2.3 Implementar, a través de iniciativas existentes, 20 programas de comunicación masiva audiovisual, realizados por niño/as y personas jóvenes, y basados en los procesos de revitalización en marcha y en investigaciones culturales existentes.</v>
      </c>
      <c r="C42" s="660" t="s">
        <v>139</v>
      </c>
      <c r="D42" s="660" t="s">
        <v>139</v>
      </c>
      <c r="E42" s="660" t="s">
        <v>139</v>
      </c>
      <c r="F42" s="520" t="s">
        <v>55</v>
      </c>
      <c r="G42" s="520" t="s">
        <v>57</v>
      </c>
      <c r="H42" s="523" t="str">
        <f>+'[1]Resultado 1'!$F$11</f>
        <v>GRAAN, GRAAS (Secretarías de Cultura), INC</v>
      </c>
      <c r="I42" s="659">
        <f>+N50</f>
        <v>142000</v>
      </c>
      <c r="J42" s="163" t="s">
        <v>40</v>
      </c>
      <c r="K42" s="164">
        <v>8000</v>
      </c>
      <c r="L42" s="164">
        <v>8000</v>
      </c>
      <c r="M42" s="164">
        <v>8000</v>
      </c>
      <c r="N42" s="165">
        <f>SUM(K42:M42)</f>
        <v>24000</v>
      </c>
    </row>
    <row r="43" spans="1:14" ht="15" customHeight="1" thickBot="1">
      <c r="A43" s="672"/>
      <c r="B43" s="536"/>
      <c r="C43" s="661"/>
      <c r="D43" s="661"/>
      <c r="E43" s="661"/>
      <c r="F43" s="521"/>
      <c r="G43" s="521"/>
      <c r="H43" s="524"/>
      <c r="I43" s="524"/>
      <c r="J43" s="166" t="s">
        <v>41</v>
      </c>
      <c r="K43" s="167">
        <v>15000</v>
      </c>
      <c r="L43" s="167">
        <v>15000</v>
      </c>
      <c r="M43" s="167">
        <v>15000</v>
      </c>
      <c r="N43" s="165">
        <f aca="true" t="shared" si="4" ref="N43:N49">SUM(K43:M43)</f>
        <v>45000</v>
      </c>
    </row>
    <row r="44" spans="1:14" ht="15" customHeight="1" thickBot="1">
      <c r="A44" s="672"/>
      <c r="B44" s="536"/>
      <c r="C44" s="661"/>
      <c r="D44" s="661"/>
      <c r="E44" s="661"/>
      <c r="F44" s="521"/>
      <c r="G44" s="521"/>
      <c r="H44" s="524"/>
      <c r="I44" s="524"/>
      <c r="J44" s="166" t="s">
        <v>42</v>
      </c>
      <c r="K44" s="167">
        <v>10000</v>
      </c>
      <c r="L44" s="167"/>
      <c r="M44" s="167"/>
      <c r="N44" s="165">
        <f t="shared" si="4"/>
        <v>10000</v>
      </c>
    </row>
    <row r="45" spans="1:14" ht="15" customHeight="1" thickBot="1">
      <c r="A45" s="672"/>
      <c r="B45" s="536"/>
      <c r="C45" s="661"/>
      <c r="D45" s="661"/>
      <c r="E45" s="661"/>
      <c r="F45" s="521"/>
      <c r="G45" s="521"/>
      <c r="H45" s="524"/>
      <c r="I45" s="524"/>
      <c r="J45" s="166" t="s">
        <v>43</v>
      </c>
      <c r="K45" s="167">
        <v>5000</v>
      </c>
      <c r="L45" s="167">
        <v>5000</v>
      </c>
      <c r="M45" s="167">
        <v>5000</v>
      </c>
      <c r="N45" s="165">
        <f t="shared" si="4"/>
        <v>15000</v>
      </c>
    </row>
    <row r="46" spans="1:14" ht="15" customHeight="1" thickBot="1">
      <c r="A46" s="672"/>
      <c r="B46" s="536"/>
      <c r="C46" s="661"/>
      <c r="D46" s="661"/>
      <c r="E46" s="661"/>
      <c r="F46" s="521"/>
      <c r="G46" s="521"/>
      <c r="H46" s="524"/>
      <c r="I46" s="524"/>
      <c r="J46" s="166" t="s">
        <v>75</v>
      </c>
      <c r="K46" s="167">
        <v>0</v>
      </c>
      <c r="L46" s="167">
        <v>0</v>
      </c>
      <c r="M46" s="167">
        <v>0</v>
      </c>
      <c r="N46" s="165">
        <f t="shared" si="4"/>
        <v>0</v>
      </c>
    </row>
    <row r="47" spans="1:14" ht="15" customHeight="1" thickBot="1">
      <c r="A47" s="672"/>
      <c r="B47" s="536"/>
      <c r="C47" s="661"/>
      <c r="D47" s="661"/>
      <c r="E47" s="661"/>
      <c r="F47" s="521"/>
      <c r="G47" s="521"/>
      <c r="H47" s="524"/>
      <c r="I47" s="524"/>
      <c r="J47" s="166" t="s">
        <v>44</v>
      </c>
      <c r="K47" s="167">
        <v>6000</v>
      </c>
      <c r="L47" s="167">
        <v>6000</v>
      </c>
      <c r="M47" s="167">
        <v>6000</v>
      </c>
      <c r="N47" s="165">
        <f t="shared" si="4"/>
        <v>18000</v>
      </c>
    </row>
    <row r="48" spans="1:14" ht="15" customHeight="1" thickBot="1">
      <c r="A48" s="672"/>
      <c r="B48" s="536"/>
      <c r="C48" s="661"/>
      <c r="D48" s="661"/>
      <c r="E48" s="661"/>
      <c r="F48" s="521"/>
      <c r="G48" s="521"/>
      <c r="H48" s="524"/>
      <c r="I48" s="524"/>
      <c r="J48" s="166" t="s">
        <v>76</v>
      </c>
      <c r="K48" s="167">
        <v>10000</v>
      </c>
      <c r="L48" s="167">
        <v>10000</v>
      </c>
      <c r="M48" s="167">
        <v>10000</v>
      </c>
      <c r="N48" s="165">
        <f t="shared" si="4"/>
        <v>30000</v>
      </c>
    </row>
    <row r="49" spans="1:14" ht="29.25" customHeight="1" thickBot="1">
      <c r="A49" s="672"/>
      <c r="B49" s="537"/>
      <c r="C49" s="662"/>
      <c r="D49" s="662"/>
      <c r="E49" s="662"/>
      <c r="F49" s="522"/>
      <c r="G49" s="522"/>
      <c r="H49" s="525"/>
      <c r="I49" s="525"/>
      <c r="J49" s="169" t="s">
        <v>77</v>
      </c>
      <c r="K49" s="170">
        <v>0</v>
      </c>
      <c r="L49" s="170">
        <v>0</v>
      </c>
      <c r="M49" s="170">
        <v>0</v>
      </c>
      <c r="N49" s="165">
        <f t="shared" si="4"/>
        <v>0</v>
      </c>
    </row>
    <row r="50" spans="1:14" ht="15" thickBot="1">
      <c r="A50" s="672"/>
      <c r="B50" s="643" t="s">
        <v>131</v>
      </c>
      <c r="C50" s="644"/>
      <c r="D50" s="644"/>
      <c r="E50" s="644"/>
      <c r="F50" s="644"/>
      <c r="G50" s="644"/>
      <c r="H50" s="644"/>
      <c r="I50" s="644"/>
      <c r="J50" s="644"/>
      <c r="K50" s="179">
        <f>SUM(K42:K49)</f>
        <v>54000</v>
      </c>
      <c r="L50" s="179">
        <f>SUM(L42:L49)</f>
        <v>44000</v>
      </c>
      <c r="M50" s="179">
        <f>SUM(M42:M49)</f>
        <v>44000</v>
      </c>
      <c r="N50" s="179">
        <f>SUM(N42:N49)</f>
        <v>142000</v>
      </c>
    </row>
    <row r="51" spans="1:14" ht="15" customHeight="1">
      <c r="A51" s="672"/>
      <c r="B51" s="535" t="s">
        <v>5</v>
      </c>
      <c r="C51" s="660" t="s">
        <v>139</v>
      </c>
      <c r="D51" s="660" t="s">
        <v>139</v>
      </c>
      <c r="E51" s="660" t="s">
        <v>139</v>
      </c>
      <c r="F51" s="520" t="str">
        <f>+'[1]Resultado 1'!$D$12</f>
        <v>PNUD</v>
      </c>
      <c r="G51" s="520" t="str">
        <f>+'[1]Resultado 1'!$E$12</f>
        <v>UNESCO</v>
      </c>
      <c r="H51" s="523" t="str">
        <f>+'[1]Resultado 1'!$F$12</f>
        <v>GRAAN, GRAAS (Secretarías de Cultura), INC</v>
      </c>
      <c r="I51" s="659">
        <f>+N59</f>
        <v>43000</v>
      </c>
      <c r="J51" s="163" t="s">
        <v>40</v>
      </c>
      <c r="K51" s="164">
        <v>5000</v>
      </c>
      <c r="L51" s="164">
        <v>5000</v>
      </c>
      <c r="M51" s="164">
        <v>5000</v>
      </c>
      <c r="N51" s="165">
        <f>SUM(K51:M51)</f>
        <v>15000</v>
      </c>
    </row>
    <row r="52" spans="1:14" ht="15" customHeight="1">
      <c r="A52" s="672"/>
      <c r="B52" s="536"/>
      <c r="C52" s="661"/>
      <c r="D52" s="661"/>
      <c r="E52" s="661"/>
      <c r="F52" s="521"/>
      <c r="G52" s="521"/>
      <c r="H52" s="524"/>
      <c r="I52" s="524"/>
      <c r="J52" s="166" t="s">
        <v>41</v>
      </c>
      <c r="K52" s="167">
        <v>7000</v>
      </c>
      <c r="L52" s="167">
        <v>5000</v>
      </c>
      <c r="M52" s="167">
        <v>4000</v>
      </c>
      <c r="N52" s="168">
        <f>SUM(K52:M52)</f>
        <v>16000</v>
      </c>
    </row>
    <row r="53" spans="1:14" ht="15" customHeight="1">
      <c r="A53" s="672"/>
      <c r="B53" s="536"/>
      <c r="C53" s="661"/>
      <c r="D53" s="661"/>
      <c r="E53" s="661"/>
      <c r="F53" s="521"/>
      <c r="G53" s="521"/>
      <c r="H53" s="524"/>
      <c r="I53" s="524"/>
      <c r="J53" s="166" t="s">
        <v>42</v>
      </c>
      <c r="K53" s="167">
        <v>0</v>
      </c>
      <c r="L53" s="167">
        <v>0</v>
      </c>
      <c r="M53" s="167">
        <v>0</v>
      </c>
      <c r="N53" s="168">
        <f aca="true" t="shared" si="5" ref="N53:N58">SUM(K53:M53)</f>
        <v>0</v>
      </c>
    </row>
    <row r="54" spans="1:14" ht="15" customHeight="1">
      <c r="A54" s="672"/>
      <c r="B54" s="536"/>
      <c r="C54" s="661"/>
      <c r="D54" s="661"/>
      <c r="E54" s="661"/>
      <c r="F54" s="521"/>
      <c r="G54" s="521"/>
      <c r="H54" s="524"/>
      <c r="I54" s="524"/>
      <c r="J54" s="166" t="s">
        <v>43</v>
      </c>
      <c r="K54" s="167">
        <v>1000</v>
      </c>
      <c r="L54" s="167">
        <v>1000</v>
      </c>
      <c r="M54" s="167">
        <v>1000</v>
      </c>
      <c r="N54" s="168">
        <f t="shared" si="5"/>
        <v>3000</v>
      </c>
    </row>
    <row r="55" spans="1:14" ht="15" customHeight="1">
      <c r="A55" s="672"/>
      <c r="B55" s="536"/>
      <c r="C55" s="661"/>
      <c r="D55" s="661"/>
      <c r="E55" s="661"/>
      <c r="F55" s="521"/>
      <c r="G55" s="521"/>
      <c r="H55" s="524"/>
      <c r="I55" s="524"/>
      <c r="J55" s="166" t="s">
        <v>75</v>
      </c>
      <c r="K55" s="167">
        <v>0</v>
      </c>
      <c r="L55" s="167">
        <v>0</v>
      </c>
      <c r="M55" s="167">
        <v>0</v>
      </c>
      <c r="N55" s="168">
        <f t="shared" si="5"/>
        <v>0</v>
      </c>
    </row>
    <row r="56" spans="1:14" ht="15" customHeight="1">
      <c r="A56" s="672"/>
      <c r="B56" s="536"/>
      <c r="C56" s="661"/>
      <c r="D56" s="661"/>
      <c r="E56" s="661"/>
      <c r="F56" s="521"/>
      <c r="G56" s="521"/>
      <c r="H56" s="524"/>
      <c r="I56" s="524"/>
      <c r="J56" s="166" t="s">
        <v>44</v>
      </c>
      <c r="K56" s="167">
        <v>3000</v>
      </c>
      <c r="L56" s="167">
        <v>3000</v>
      </c>
      <c r="M56" s="167">
        <v>3000</v>
      </c>
      <c r="N56" s="168">
        <f t="shared" si="5"/>
        <v>9000</v>
      </c>
    </row>
    <row r="57" spans="1:14" ht="15" customHeight="1">
      <c r="A57" s="672"/>
      <c r="B57" s="536"/>
      <c r="C57" s="661"/>
      <c r="D57" s="661"/>
      <c r="E57" s="661"/>
      <c r="F57" s="521"/>
      <c r="G57" s="521"/>
      <c r="H57" s="524"/>
      <c r="I57" s="524"/>
      <c r="J57" s="166" t="s">
        <v>76</v>
      </c>
      <c r="K57" s="167">
        <v>0</v>
      </c>
      <c r="L57" s="167">
        <v>0</v>
      </c>
      <c r="M57" s="167">
        <v>0</v>
      </c>
      <c r="N57" s="168">
        <f t="shared" si="5"/>
        <v>0</v>
      </c>
    </row>
    <row r="58" spans="1:14" ht="15" customHeight="1" thickBot="1">
      <c r="A58" s="672"/>
      <c r="B58" s="537"/>
      <c r="C58" s="662"/>
      <c r="D58" s="662"/>
      <c r="E58" s="662"/>
      <c r="F58" s="522"/>
      <c r="G58" s="522"/>
      <c r="H58" s="525"/>
      <c r="I58" s="525"/>
      <c r="J58" s="169" t="s">
        <v>77</v>
      </c>
      <c r="K58" s="170">
        <v>0</v>
      </c>
      <c r="L58" s="170">
        <v>0</v>
      </c>
      <c r="M58" s="170">
        <v>0</v>
      </c>
      <c r="N58" s="171">
        <f t="shared" si="5"/>
        <v>0</v>
      </c>
    </row>
    <row r="59" spans="1:14" ht="15" thickBot="1">
      <c r="A59" s="673"/>
      <c r="B59" s="643" t="s">
        <v>131</v>
      </c>
      <c r="C59" s="644"/>
      <c r="D59" s="644"/>
      <c r="E59" s="644"/>
      <c r="F59" s="644"/>
      <c r="G59" s="644"/>
      <c r="H59" s="644"/>
      <c r="I59" s="644"/>
      <c r="J59" s="644"/>
      <c r="K59" s="179">
        <f>SUM(K51:K58)</f>
        <v>16000</v>
      </c>
      <c r="L59" s="179">
        <f>SUM(L51:L58)</f>
        <v>14000</v>
      </c>
      <c r="M59" s="179">
        <f>SUM(M51:M58)</f>
        <v>13000</v>
      </c>
      <c r="N59" s="179">
        <f>SUM(N51:N58)</f>
        <v>43000</v>
      </c>
    </row>
    <row r="60" spans="1:14" s="6" customFormat="1" ht="18.75" thickBot="1">
      <c r="A60" s="663" t="s">
        <v>6</v>
      </c>
      <c r="B60" s="663"/>
      <c r="C60" s="663"/>
      <c r="D60" s="663"/>
      <c r="E60" s="663"/>
      <c r="F60" s="663"/>
      <c r="G60" s="663"/>
      <c r="H60" s="663"/>
      <c r="I60" s="663"/>
      <c r="J60" s="663"/>
      <c r="K60" s="2">
        <f>+K50+K32+K41+K59</f>
        <v>340000</v>
      </c>
      <c r="L60" s="2">
        <f>+L50+L32+L41+L59</f>
        <v>336000</v>
      </c>
      <c r="M60" s="2">
        <f>+M50+M32+M41+M59</f>
        <v>210500</v>
      </c>
      <c r="N60" s="2">
        <f>+N50+N32+N41+N59</f>
        <v>886500</v>
      </c>
    </row>
    <row r="61" ht="15" thickBot="1"/>
    <row r="62" spans="1:14" ht="15" customHeight="1">
      <c r="A62" s="671" t="s">
        <v>262</v>
      </c>
      <c r="B62" s="511" t="s">
        <v>269</v>
      </c>
      <c r="C62" s="640" t="s">
        <v>139</v>
      </c>
      <c r="D62" s="640" t="s">
        <v>139</v>
      </c>
      <c r="E62" s="640" t="s">
        <v>139</v>
      </c>
      <c r="F62" s="653" t="str">
        <f>+'[1]Resultado 1'!$D$22</f>
        <v>PNUD</v>
      </c>
      <c r="G62" s="653" t="str">
        <f>+'[1]Resultado 1'!$E$22</f>
        <v>UNESCO</v>
      </c>
      <c r="H62" s="566" t="str">
        <f>+'[1]Resultado 1'!$F$22</f>
        <v>GRAAN, GRAAS (Secretarías de Cultura), INC</v>
      </c>
      <c r="I62" s="650">
        <f>+N70</f>
        <v>425000</v>
      </c>
      <c r="J62" s="163" t="s">
        <v>40</v>
      </c>
      <c r="K62" s="164">
        <v>12000</v>
      </c>
      <c r="L62" s="164">
        <v>10000</v>
      </c>
      <c r="M62" s="164">
        <v>10000</v>
      </c>
      <c r="N62" s="165">
        <f>SUM(K62:M62)</f>
        <v>32000</v>
      </c>
    </row>
    <row r="63" spans="1:14" ht="15" customHeight="1">
      <c r="A63" s="672"/>
      <c r="B63" s="512"/>
      <c r="C63" s="641"/>
      <c r="D63" s="641"/>
      <c r="E63" s="641"/>
      <c r="F63" s="654"/>
      <c r="G63" s="654"/>
      <c r="H63" s="567"/>
      <c r="I63" s="651"/>
      <c r="J63" s="166" t="s">
        <v>41</v>
      </c>
      <c r="K63" s="167">
        <v>100000</v>
      </c>
      <c r="L63" s="167">
        <v>150000</v>
      </c>
      <c r="M63" s="167">
        <v>100000</v>
      </c>
      <c r="N63" s="168">
        <f>SUM(K63:M63)</f>
        <v>350000</v>
      </c>
    </row>
    <row r="64" spans="1:14" ht="15" customHeight="1">
      <c r="A64" s="672"/>
      <c r="B64" s="512"/>
      <c r="C64" s="641"/>
      <c r="D64" s="641"/>
      <c r="E64" s="641"/>
      <c r="F64" s="654"/>
      <c r="G64" s="654"/>
      <c r="H64" s="567"/>
      <c r="I64" s="651"/>
      <c r="J64" s="166" t="s">
        <v>42</v>
      </c>
      <c r="K64" s="167">
        <v>4000</v>
      </c>
      <c r="L64" s="167"/>
      <c r="M64" s="167"/>
      <c r="N64" s="168">
        <f aca="true" t="shared" si="6" ref="N64:N69">SUM(K64:M64)</f>
        <v>4000</v>
      </c>
    </row>
    <row r="65" spans="1:14" ht="15" customHeight="1">
      <c r="A65" s="672"/>
      <c r="B65" s="512"/>
      <c r="C65" s="641"/>
      <c r="D65" s="641"/>
      <c r="E65" s="641"/>
      <c r="F65" s="654"/>
      <c r="G65" s="654"/>
      <c r="H65" s="567"/>
      <c r="I65" s="651"/>
      <c r="J65" s="166" t="s">
        <v>43</v>
      </c>
      <c r="K65" s="167">
        <v>2000</v>
      </c>
      <c r="L65" s="167">
        <v>2000</v>
      </c>
      <c r="M65" s="167">
        <v>2000</v>
      </c>
      <c r="N65" s="168">
        <f t="shared" si="6"/>
        <v>6000</v>
      </c>
    </row>
    <row r="66" spans="1:14" ht="15" customHeight="1">
      <c r="A66" s="672"/>
      <c r="B66" s="512"/>
      <c r="C66" s="641"/>
      <c r="D66" s="641"/>
      <c r="E66" s="641"/>
      <c r="F66" s="654"/>
      <c r="G66" s="654"/>
      <c r="H66" s="567"/>
      <c r="I66" s="651"/>
      <c r="J66" s="166" t="s">
        <v>75</v>
      </c>
      <c r="K66" s="167">
        <v>1000</v>
      </c>
      <c r="L66" s="167">
        <v>1000</v>
      </c>
      <c r="M66" s="167">
        <v>1000</v>
      </c>
      <c r="N66" s="168">
        <f t="shared" si="6"/>
        <v>3000</v>
      </c>
    </row>
    <row r="67" spans="1:14" ht="15" customHeight="1">
      <c r="A67" s="672"/>
      <c r="B67" s="512"/>
      <c r="C67" s="641"/>
      <c r="D67" s="641"/>
      <c r="E67" s="641"/>
      <c r="F67" s="654"/>
      <c r="G67" s="654"/>
      <c r="H67" s="567"/>
      <c r="I67" s="651"/>
      <c r="J67" s="166" t="s">
        <v>44</v>
      </c>
      <c r="K67" s="167">
        <v>10000</v>
      </c>
      <c r="L67" s="167">
        <v>10000</v>
      </c>
      <c r="M67" s="167">
        <v>10000</v>
      </c>
      <c r="N67" s="168">
        <f t="shared" si="6"/>
        <v>30000</v>
      </c>
    </row>
    <row r="68" spans="1:14" ht="15" customHeight="1">
      <c r="A68" s="672"/>
      <c r="B68" s="512"/>
      <c r="C68" s="641"/>
      <c r="D68" s="641"/>
      <c r="E68" s="641"/>
      <c r="F68" s="654"/>
      <c r="G68" s="654"/>
      <c r="H68" s="567"/>
      <c r="I68" s="651"/>
      <c r="J68" s="166" t="s">
        <v>76</v>
      </c>
      <c r="K68" s="167">
        <v>0</v>
      </c>
      <c r="L68" s="167">
        <v>0</v>
      </c>
      <c r="M68" s="167">
        <v>0</v>
      </c>
      <c r="N68" s="168">
        <f t="shared" si="6"/>
        <v>0</v>
      </c>
    </row>
    <row r="69" spans="1:14" ht="15" customHeight="1" thickBot="1">
      <c r="A69" s="672"/>
      <c r="B69" s="513"/>
      <c r="C69" s="642"/>
      <c r="D69" s="642"/>
      <c r="E69" s="642"/>
      <c r="F69" s="655"/>
      <c r="G69" s="655"/>
      <c r="H69" s="639"/>
      <c r="I69" s="652"/>
      <c r="J69" s="169" t="s">
        <v>77</v>
      </c>
      <c r="K69" s="170">
        <v>0</v>
      </c>
      <c r="L69" s="170">
        <v>0</v>
      </c>
      <c r="M69" s="170">
        <v>0</v>
      </c>
      <c r="N69" s="171">
        <f t="shared" si="6"/>
        <v>0</v>
      </c>
    </row>
    <row r="70" spans="1:14" ht="15" thickBot="1">
      <c r="A70" s="672"/>
      <c r="B70" s="643" t="s">
        <v>131</v>
      </c>
      <c r="C70" s="644"/>
      <c r="D70" s="644"/>
      <c r="E70" s="644"/>
      <c r="F70" s="644"/>
      <c r="G70" s="644"/>
      <c r="H70" s="644"/>
      <c r="I70" s="644"/>
      <c r="J70" s="645"/>
      <c r="K70" s="179">
        <f>SUM(K62:K69)</f>
        <v>129000</v>
      </c>
      <c r="L70" s="179">
        <f>SUM(L62:L69)</f>
        <v>173000</v>
      </c>
      <c r="M70" s="179">
        <f>SUM(M62:M69)</f>
        <v>123000</v>
      </c>
      <c r="N70" s="179">
        <f>SUM(N62:N69)</f>
        <v>425000</v>
      </c>
    </row>
    <row r="71" spans="1:14" ht="15" customHeight="1">
      <c r="A71" s="672"/>
      <c r="B71" s="511" t="s">
        <v>270</v>
      </c>
      <c r="C71" s="640" t="s">
        <v>139</v>
      </c>
      <c r="D71" s="640" t="s">
        <v>139</v>
      </c>
      <c r="E71" s="640" t="s">
        <v>139</v>
      </c>
      <c r="F71" s="653" t="s">
        <v>57</v>
      </c>
      <c r="G71" s="653" t="s">
        <v>58</v>
      </c>
      <c r="H71" s="566" t="str">
        <f>+'[1]Resultado 1'!$F$23</f>
        <v>GRAAN, GRAAS (Secretarías de Cultura), INC</v>
      </c>
      <c r="I71" s="650">
        <f>+N79</f>
        <v>45000</v>
      </c>
      <c r="J71" s="163" t="s">
        <v>40</v>
      </c>
      <c r="K71" s="164">
        <f>+'[2]Hoja1'!$D65</f>
        <v>9000</v>
      </c>
      <c r="L71" s="164">
        <v>0</v>
      </c>
      <c r="M71" s="164">
        <v>0</v>
      </c>
      <c r="N71" s="165">
        <f>SUM(K71:M71)</f>
        <v>9000</v>
      </c>
    </row>
    <row r="72" spans="1:14" ht="15" customHeight="1">
      <c r="A72" s="672"/>
      <c r="B72" s="512"/>
      <c r="C72" s="641"/>
      <c r="D72" s="641"/>
      <c r="E72" s="641"/>
      <c r="F72" s="654"/>
      <c r="G72" s="654"/>
      <c r="H72" s="567"/>
      <c r="I72" s="651"/>
      <c r="J72" s="166" t="s">
        <v>41</v>
      </c>
      <c r="K72" s="167">
        <f>+'[2]Hoja1'!$D66</f>
        <v>18000</v>
      </c>
      <c r="L72" s="167">
        <v>0</v>
      </c>
      <c r="M72" s="167">
        <v>0</v>
      </c>
      <c r="N72" s="168">
        <f>SUM(K72:M72)</f>
        <v>18000</v>
      </c>
    </row>
    <row r="73" spans="1:14" ht="15" customHeight="1">
      <c r="A73" s="672"/>
      <c r="B73" s="512"/>
      <c r="C73" s="641"/>
      <c r="D73" s="641"/>
      <c r="E73" s="641"/>
      <c r="F73" s="654"/>
      <c r="G73" s="654"/>
      <c r="H73" s="567"/>
      <c r="I73" s="651"/>
      <c r="J73" s="166" t="s">
        <v>42</v>
      </c>
      <c r="K73" s="167">
        <f>+'[2]Hoja1'!$D67</f>
        <v>0</v>
      </c>
      <c r="L73" s="167">
        <v>0</v>
      </c>
      <c r="M73" s="167">
        <v>0</v>
      </c>
      <c r="N73" s="168">
        <f aca="true" t="shared" si="7" ref="N73:N78">SUM(K73:M73)</f>
        <v>0</v>
      </c>
    </row>
    <row r="74" spans="1:14" ht="15" customHeight="1">
      <c r="A74" s="672"/>
      <c r="B74" s="512"/>
      <c r="C74" s="641"/>
      <c r="D74" s="641"/>
      <c r="E74" s="641"/>
      <c r="F74" s="654"/>
      <c r="G74" s="654"/>
      <c r="H74" s="567"/>
      <c r="I74" s="651"/>
      <c r="J74" s="166" t="s">
        <v>43</v>
      </c>
      <c r="K74" s="167">
        <f>+'[2]Hoja1'!$D68</f>
        <v>2250</v>
      </c>
      <c r="L74" s="167">
        <v>0</v>
      </c>
      <c r="M74" s="167">
        <v>0</v>
      </c>
      <c r="N74" s="168">
        <f t="shared" si="7"/>
        <v>2250</v>
      </c>
    </row>
    <row r="75" spans="1:14" ht="15" customHeight="1">
      <c r="A75" s="672"/>
      <c r="B75" s="512"/>
      <c r="C75" s="641"/>
      <c r="D75" s="641"/>
      <c r="E75" s="641"/>
      <c r="F75" s="654"/>
      <c r="G75" s="654"/>
      <c r="H75" s="567"/>
      <c r="I75" s="651"/>
      <c r="J75" s="166" t="s">
        <v>75</v>
      </c>
      <c r="K75" s="167">
        <f>+'[2]Hoja1'!$D69</f>
        <v>2250</v>
      </c>
      <c r="L75" s="167">
        <v>0</v>
      </c>
      <c r="M75" s="167">
        <v>0</v>
      </c>
      <c r="N75" s="168">
        <f t="shared" si="7"/>
        <v>2250</v>
      </c>
    </row>
    <row r="76" spans="1:14" ht="15" customHeight="1">
      <c r="A76" s="672"/>
      <c r="B76" s="512"/>
      <c r="C76" s="641"/>
      <c r="D76" s="641"/>
      <c r="E76" s="641"/>
      <c r="F76" s="654"/>
      <c r="G76" s="654"/>
      <c r="H76" s="567"/>
      <c r="I76" s="651"/>
      <c r="J76" s="166" t="s">
        <v>44</v>
      </c>
      <c r="K76" s="167">
        <f>+'[2]Hoja1'!$D70</f>
        <v>4500</v>
      </c>
      <c r="L76" s="167">
        <v>0</v>
      </c>
      <c r="M76" s="167">
        <v>0</v>
      </c>
      <c r="N76" s="168">
        <f t="shared" si="7"/>
        <v>4500</v>
      </c>
    </row>
    <row r="77" spans="1:14" ht="15" customHeight="1">
      <c r="A77" s="672"/>
      <c r="B77" s="512"/>
      <c r="C77" s="641"/>
      <c r="D77" s="641"/>
      <c r="E77" s="641"/>
      <c r="F77" s="654"/>
      <c r="G77" s="654"/>
      <c r="H77" s="567"/>
      <c r="I77" s="651"/>
      <c r="J77" s="166" t="s">
        <v>76</v>
      </c>
      <c r="K77" s="167">
        <f>+'[2]Hoja1'!$D71</f>
        <v>6750</v>
      </c>
      <c r="L77" s="167">
        <v>0</v>
      </c>
      <c r="M77" s="167">
        <v>0</v>
      </c>
      <c r="N77" s="168">
        <f t="shared" si="7"/>
        <v>6750</v>
      </c>
    </row>
    <row r="78" spans="1:14" ht="15" customHeight="1" thickBot="1">
      <c r="A78" s="672"/>
      <c r="B78" s="513"/>
      <c r="C78" s="642"/>
      <c r="D78" s="642"/>
      <c r="E78" s="642"/>
      <c r="F78" s="655"/>
      <c r="G78" s="655"/>
      <c r="H78" s="639"/>
      <c r="I78" s="652"/>
      <c r="J78" s="169" t="s">
        <v>77</v>
      </c>
      <c r="K78" s="170">
        <f>+'[2]Hoja1'!$D72</f>
        <v>2250</v>
      </c>
      <c r="L78" s="170">
        <v>0</v>
      </c>
      <c r="M78" s="170">
        <v>0</v>
      </c>
      <c r="N78" s="171">
        <f t="shared" si="7"/>
        <v>2250</v>
      </c>
    </row>
    <row r="79" spans="1:14" ht="15" thickBot="1">
      <c r="A79" s="672"/>
      <c r="B79" s="643" t="s">
        <v>131</v>
      </c>
      <c r="C79" s="644"/>
      <c r="D79" s="644"/>
      <c r="E79" s="644"/>
      <c r="F79" s="644"/>
      <c r="G79" s="644"/>
      <c r="H79" s="644"/>
      <c r="I79" s="644"/>
      <c r="J79" s="645"/>
      <c r="K79" s="179">
        <f>SUM(K71:K78)</f>
        <v>45000</v>
      </c>
      <c r="L79" s="179">
        <f>SUM(L71:L78)</f>
        <v>0</v>
      </c>
      <c r="M79" s="179">
        <f>SUM(M71:M78)</f>
        <v>0</v>
      </c>
      <c r="N79" s="179">
        <f>SUM(N71:N78)</f>
        <v>45000</v>
      </c>
    </row>
    <row r="80" spans="1:14" ht="14.25" customHeight="1">
      <c r="A80" s="672"/>
      <c r="B80" s="511" t="s">
        <v>271</v>
      </c>
      <c r="C80" s="640" t="s">
        <v>139</v>
      </c>
      <c r="D80" s="640" t="s">
        <v>139</v>
      </c>
      <c r="E80" s="640" t="s">
        <v>139</v>
      </c>
      <c r="F80" s="653" t="str">
        <f>+'[1]Resultado 1'!$D$24</f>
        <v>PNUD</v>
      </c>
      <c r="G80" s="653" t="str">
        <f>+'[1]Resultado 1'!$E$24</f>
        <v>UNESCO</v>
      </c>
      <c r="H80" s="566" t="str">
        <f>+'[1]Resultado 1'!$F$24</f>
        <v>GRAAN, GRAAS (Secretarías de Cultura), INC</v>
      </c>
      <c r="I80" s="650">
        <f>+N88</f>
        <v>75000</v>
      </c>
      <c r="J80" s="163" t="s">
        <v>40</v>
      </c>
      <c r="K80" s="164">
        <v>5000</v>
      </c>
      <c r="L80" s="164">
        <v>5000</v>
      </c>
      <c r="M80" s="164">
        <v>5000</v>
      </c>
      <c r="N80" s="165">
        <f>SUM(K80:M80)</f>
        <v>15000</v>
      </c>
    </row>
    <row r="81" spans="1:15" ht="14.25" customHeight="1">
      <c r="A81" s="672"/>
      <c r="B81" s="512"/>
      <c r="C81" s="641"/>
      <c r="D81" s="641"/>
      <c r="E81" s="641"/>
      <c r="F81" s="654"/>
      <c r="G81" s="654"/>
      <c r="H81" s="567"/>
      <c r="I81" s="651"/>
      <c r="J81" s="166" t="s">
        <v>41</v>
      </c>
      <c r="K81" s="167">
        <v>0</v>
      </c>
      <c r="L81" s="167">
        <v>0</v>
      </c>
      <c r="M81" s="167">
        <v>0</v>
      </c>
      <c r="N81" s="280">
        <f>SUM(K81:M81)</f>
        <v>0</v>
      </c>
      <c r="O81" s="262"/>
    </row>
    <row r="82" spans="1:15" ht="14.25" customHeight="1">
      <c r="A82" s="672"/>
      <c r="B82" s="512"/>
      <c r="C82" s="641"/>
      <c r="D82" s="641"/>
      <c r="E82" s="641"/>
      <c r="F82" s="654"/>
      <c r="G82" s="654"/>
      <c r="H82" s="567"/>
      <c r="I82" s="651"/>
      <c r="J82" s="166" t="s">
        <v>42</v>
      </c>
      <c r="K82" s="167">
        <v>4000</v>
      </c>
      <c r="L82" s="167">
        <v>0</v>
      </c>
      <c r="M82" s="167">
        <v>0</v>
      </c>
      <c r="N82" s="280">
        <f aca="true" t="shared" si="8" ref="N82:N87">SUM(K82:M82)</f>
        <v>4000</v>
      </c>
      <c r="O82" s="262"/>
    </row>
    <row r="83" spans="1:15" ht="14.25" customHeight="1">
      <c r="A83" s="672"/>
      <c r="B83" s="512"/>
      <c r="C83" s="641"/>
      <c r="D83" s="641"/>
      <c r="E83" s="641"/>
      <c r="F83" s="654"/>
      <c r="G83" s="654"/>
      <c r="H83" s="567"/>
      <c r="I83" s="651"/>
      <c r="J83" s="166" t="s">
        <v>43</v>
      </c>
      <c r="K83" s="167">
        <v>2000</v>
      </c>
      <c r="L83" s="167">
        <v>2000</v>
      </c>
      <c r="M83" s="167">
        <v>2000</v>
      </c>
      <c r="N83" s="280">
        <f t="shared" si="8"/>
        <v>6000</v>
      </c>
      <c r="O83" s="262"/>
    </row>
    <row r="84" spans="1:15" ht="14.25" customHeight="1">
      <c r="A84" s="672"/>
      <c r="B84" s="512"/>
      <c r="C84" s="641"/>
      <c r="D84" s="641"/>
      <c r="E84" s="641"/>
      <c r="F84" s="654"/>
      <c r="G84" s="654"/>
      <c r="H84" s="567"/>
      <c r="I84" s="651"/>
      <c r="J84" s="166" t="s">
        <v>75</v>
      </c>
      <c r="K84" s="167">
        <v>0</v>
      </c>
      <c r="L84" s="167">
        <v>0</v>
      </c>
      <c r="M84" s="167">
        <v>0</v>
      </c>
      <c r="N84" s="280">
        <f t="shared" si="8"/>
        <v>0</v>
      </c>
      <c r="O84" s="262"/>
    </row>
    <row r="85" spans="1:15" ht="14.25" customHeight="1">
      <c r="A85" s="672"/>
      <c r="B85" s="512"/>
      <c r="C85" s="641"/>
      <c r="D85" s="641"/>
      <c r="E85" s="641"/>
      <c r="F85" s="654"/>
      <c r="G85" s="654"/>
      <c r="H85" s="567"/>
      <c r="I85" s="651"/>
      <c r="J85" s="166" t="s">
        <v>44</v>
      </c>
      <c r="K85" s="167">
        <v>20000</v>
      </c>
      <c r="L85" s="167">
        <v>15000</v>
      </c>
      <c r="M85" s="167">
        <v>15000</v>
      </c>
      <c r="N85" s="280">
        <f t="shared" si="8"/>
        <v>50000</v>
      </c>
      <c r="O85" s="262"/>
    </row>
    <row r="86" spans="1:15" ht="14.25" customHeight="1">
      <c r="A86" s="672"/>
      <c r="B86" s="512"/>
      <c r="C86" s="641"/>
      <c r="D86" s="641"/>
      <c r="E86" s="641"/>
      <c r="F86" s="654"/>
      <c r="G86" s="654"/>
      <c r="H86" s="567"/>
      <c r="I86" s="651"/>
      <c r="J86" s="166" t="s">
        <v>76</v>
      </c>
      <c r="K86" s="167">
        <v>0</v>
      </c>
      <c r="L86" s="167">
        <v>0</v>
      </c>
      <c r="M86" s="167">
        <v>0</v>
      </c>
      <c r="N86" s="280">
        <f t="shared" si="8"/>
        <v>0</v>
      </c>
      <c r="O86" s="262"/>
    </row>
    <row r="87" spans="1:15" ht="15" customHeight="1" thickBot="1">
      <c r="A87" s="672"/>
      <c r="B87" s="513"/>
      <c r="C87" s="642"/>
      <c r="D87" s="642"/>
      <c r="E87" s="642"/>
      <c r="F87" s="655"/>
      <c r="G87" s="655"/>
      <c r="H87" s="639"/>
      <c r="I87" s="652"/>
      <c r="J87" s="169" t="s">
        <v>77</v>
      </c>
      <c r="K87" s="170">
        <v>0</v>
      </c>
      <c r="L87" s="170">
        <v>0</v>
      </c>
      <c r="M87" s="170">
        <v>0</v>
      </c>
      <c r="N87" s="281">
        <f t="shared" si="8"/>
        <v>0</v>
      </c>
      <c r="O87" s="262"/>
    </row>
    <row r="88" spans="1:15" ht="15" thickBot="1">
      <c r="A88" s="673"/>
      <c r="B88" s="643" t="s">
        <v>131</v>
      </c>
      <c r="C88" s="644"/>
      <c r="D88" s="644"/>
      <c r="E88" s="644"/>
      <c r="F88" s="644"/>
      <c r="G88" s="644"/>
      <c r="H88" s="644"/>
      <c r="I88" s="644"/>
      <c r="J88" s="645"/>
      <c r="K88" s="179">
        <f>SUM(K80:K87)</f>
        <v>31000</v>
      </c>
      <c r="L88" s="179">
        <f>SUM(L80:L87)</f>
        <v>22000</v>
      </c>
      <c r="M88" s="179">
        <f>SUM(M80:M87)</f>
        <v>22000</v>
      </c>
      <c r="N88" s="282">
        <f>SUM(N80:N87)</f>
        <v>75000</v>
      </c>
      <c r="O88" s="262"/>
    </row>
    <row r="89" spans="1:15" s="6" customFormat="1" ht="18">
      <c r="A89" s="646" t="s">
        <v>46</v>
      </c>
      <c r="B89" s="646"/>
      <c r="C89" s="646"/>
      <c r="D89" s="646"/>
      <c r="E89" s="646"/>
      <c r="F89" s="646"/>
      <c r="G89" s="646"/>
      <c r="H89" s="646"/>
      <c r="I89" s="646"/>
      <c r="J89" s="646"/>
      <c r="K89" s="257">
        <f>+K88+K70+K79</f>
        <v>205000</v>
      </c>
      <c r="L89" s="257">
        <f>+L88+L70+L79</f>
        <v>195000</v>
      </c>
      <c r="M89" s="257">
        <f>+M88+M70+M79</f>
        <v>145000</v>
      </c>
      <c r="N89" s="261">
        <f>+N88+N70+N79</f>
        <v>545000</v>
      </c>
      <c r="O89" s="260"/>
    </row>
    <row r="90" spans="1:15" s="7" customFormat="1" ht="15" thickBot="1">
      <c r="A90" s="674"/>
      <c r="B90" s="674"/>
      <c r="C90" s="674"/>
      <c r="D90" s="674"/>
      <c r="E90" s="674"/>
      <c r="F90" s="674"/>
      <c r="G90" s="674"/>
      <c r="H90" s="674"/>
      <c r="I90" s="674"/>
      <c r="J90" s="674"/>
      <c r="K90" s="674"/>
      <c r="L90" s="674"/>
      <c r="M90" s="674"/>
      <c r="N90" s="675"/>
      <c r="O90" s="258"/>
    </row>
    <row r="91" spans="1:15" s="7" customFormat="1" ht="14.25" customHeight="1">
      <c r="A91" s="676" t="s">
        <v>8</v>
      </c>
      <c r="B91" s="511" t="s">
        <v>273</v>
      </c>
      <c r="C91" s="640" t="s">
        <v>139</v>
      </c>
      <c r="D91" s="640" t="s">
        <v>139</v>
      </c>
      <c r="E91" s="640"/>
      <c r="F91" s="653" t="s">
        <v>57</v>
      </c>
      <c r="G91" s="653" t="s">
        <v>276</v>
      </c>
      <c r="H91" s="566" t="s">
        <v>281</v>
      </c>
      <c r="I91" s="650">
        <f>+N99</f>
        <v>27600</v>
      </c>
      <c r="J91" s="163" t="s">
        <v>40</v>
      </c>
      <c r="K91" s="164">
        <v>2000</v>
      </c>
      <c r="L91" s="164">
        <v>2000</v>
      </c>
      <c r="M91" s="164">
        <v>0</v>
      </c>
      <c r="N91" s="165">
        <f>SUM(K91:M91)</f>
        <v>4000</v>
      </c>
      <c r="O91" s="258"/>
    </row>
    <row r="92" spans="1:15" s="7" customFormat="1" ht="14.25" customHeight="1">
      <c r="A92" s="677"/>
      <c r="B92" s="512"/>
      <c r="C92" s="641"/>
      <c r="D92" s="641"/>
      <c r="E92" s="641"/>
      <c r="F92" s="654"/>
      <c r="G92" s="654"/>
      <c r="H92" s="567"/>
      <c r="I92" s="651"/>
      <c r="J92" s="166" t="s">
        <v>41</v>
      </c>
      <c r="K92" s="167">
        <v>6000</v>
      </c>
      <c r="L92" s="167">
        <v>8600</v>
      </c>
      <c r="M92" s="167">
        <v>0</v>
      </c>
      <c r="N92" s="168">
        <f>SUM(K92:M92)</f>
        <v>14600</v>
      </c>
      <c r="O92" s="258"/>
    </row>
    <row r="93" spans="1:15" s="7" customFormat="1" ht="14.25" customHeight="1">
      <c r="A93" s="677"/>
      <c r="B93" s="512"/>
      <c r="C93" s="641"/>
      <c r="D93" s="641"/>
      <c r="E93" s="641"/>
      <c r="F93" s="654"/>
      <c r="G93" s="654"/>
      <c r="H93" s="567"/>
      <c r="I93" s="651"/>
      <c r="J93" s="166" t="s">
        <v>42</v>
      </c>
      <c r="K93" s="167">
        <v>2000</v>
      </c>
      <c r="L93" s="167">
        <v>0</v>
      </c>
      <c r="M93" s="167">
        <v>0</v>
      </c>
      <c r="N93" s="168">
        <f aca="true" t="shared" si="9" ref="N93:N98">SUM(K93:M93)</f>
        <v>2000</v>
      </c>
      <c r="O93" s="258"/>
    </row>
    <row r="94" spans="1:15" s="7" customFormat="1" ht="14.25" customHeight="1">
      <c r="A94" s="677"/>
      <c r="B94" s="512"/>
      <c r="C94" s="641"/>
      <c r="D94" s="641"/>
      <c r="E94" s="641"/>
      <c r="F94" s="654"/>
      <c r="G94" s="654"/>
      <c r="H94" s="567"/>
      <c r="I94" s="651"/>
      <c r="J94" s="166" t="s">
        <v>43</v>
      </c>
      <c r="K94" s="167">
        <v>0</v>
      </c>
      <c r="L94" s="167">
        <v>0</v>
      </c>
      <c r="M94" s="167">
        <v>0</v>
      </c>
      <c r="N94" s="168">
        <f t="shared" si="9"/>
        <v>0</v>
      </c>
      <c r="O94" s="258"/>
    </row>
    <row r="95" spans="1:15" s="7" customFormat="1" ht="14.25" customHeight="1">
      <c r="A95" s="677"/>
      <c r="B95" s="512"/>
      <c r="C95" s="641"/>
      <c r="D95" s="641"/>
      <c r="E95" s="641"/>
      <c r="F95" s="654"/>
      <c r="G95" s="654"/>
      <c r="H95" s="567"/>
      <c r="I95" s="651"/>
      <c r="J95" s="166" t="s">
        <v>75</v>
      </c>
      <c r="K95" s="167">
        <v>0</v>
      </c>
      <c r="L95" s="167">
        <v>500</v>
      </c>
      <c r="M95" s="167">
        <v>0</v>
      </c>
      <c r="N95" s="168">
        <f t="shared" si="9"/>
        <v>500</v>
      </c>
      <c r="O95" s="258"/>
    </row>
    <row r="96" spans="1:15" s="7" customFormat="1" ht="14.25" customHeight="1">
      <c r="A96" s="677"/>
      <c r="B96" s="512"/>
      <c r="C96" s="641"/>
      <c r="D96" s="641"/>
      <c r="E96" s="641"/>
      <c r="F96" s="654"/>
      <c r="G96" s="654"/>
      <c r="H96" s="567"/>
      <c r="I96" s="651"/>
      <c r="J96" s="166" t="s">
        <v>44</v>
      </c>
      <c r="K96" s="167">
        <v>2500</v>
      </c>
      <c r="L96" s="167">
        <v>4000</v>
      </c>
      <c r="M96" s="167">
        <v>0</v>
      </c>
      <c r="N96" s="168">
        <f t="shared" si="9"/>
        <v>6500</v>
      </c>
      <c r="O96" s="258"/>
    </row>
    <row r="97" spans="1:15" s="7" customFormat="1" ht="14.25" customHeight="1">
      <c r="A97" s="677"/>
      <c r="B97" s="512"/>
      <c r="C97" s="641"/>
      <c r="D97" s="641"/>
      <c r="E97" s="641"/>
      <c r="F97" s="654"/>
      <c r="G97" s="654"/>
      <c r="H97" s="567"/>
      <c r="I97" s="651"/>
      <c r="J97" s="166" t="s">
        <v>76</v>
      </c>
      <c r="K97" s="167">
        <v>0</v>
      </c>
      <c r="L97" s="167">
        <v>0</v>
      </c>
      <c r="M97" s="167">
        <v>0</v>
      </c>
      <c r="N97" s="168">
        <f t="shared" si="9"/>
        <v>0</v>
      </c>
      <c r="O97" s="258"/>
    </row>
    <row r="98" spans="1:15" s="7" customFormat="1" ht="15" customHeight="1" thickBot="1">
      <c r="A98" s="677"/>
      <c r="B98" s="513"/>
      <c r="C98" s="642"/>
      <c r="D98" s="642"/>
      <c r="E98" s="642"/>
      <c r="F98" s="655"/>
      <c r="G98" s="655"/>
      <c r="H98" s="639"/>
      <c r="I98" s="652"/>
      <c r="J98" s="169" t="s">
        <v>77</v>
      </c>
      <c r="K98" s="170">
        <v>0</v>
      </c>
      <c r="L98" s="170">
        <v>0</v>
      </c>
      <c r="M98" s="170">
        <v>0</v>
      </c>
      <c r="N98" s="171">
        <f t="shared" si="9"/>
        <v>0</v>
      </c>
      <c r="O98" s="258"/>
    </row>
    <row r="99" spans="1:15" s="7" customFormat="1" ht="15" thickBot="1">
      <c r="A99" s="677"/>
      <c r="B99" s="643"/>
      <c r="C99" s="644"/>
      <c r="D99" s="644"/>
      <c r="E99" s="644"/>
      <c r="F99" s="644"/>
      <c r="G99" s="644"/>
      <c r="H99" s="644"/>
      <c r="I99" s="644"/>
      <c r="J99" s="645"/>
      <c r="K99" s="179">
        <f>SUM(K91:K98)</f>
        <v>12500</v>
      </c>
      <c r="L99" s="179">
        <f>SUM(L91:L98)</f>
        <v>15100</v>
      </c>
      <c r="M99" s="179">
        <f>SUM(M91:M98)</f>
        <v>0</v>
      </c>
      <c r="N99" s="179">
        <f>SUM(N91:N98)</f>
        <v>27600</v>
      </c>
      <c r="O99" s="258"/>
    </row>
    <row r="100" spans="1:15" s="7" customFormat="1" ht="14.25" customHeight="1">
      <c r="A100" s="677"/>
      <c r="B100" s="511" t="s">
        <v>274</v>
      </c>
      <c r="C100" s="640" t="s">
        <v>139</v>
      </c>
      <c r="D100" s="640" t="s">
        <v>139</v>
      </c>
      <c r="E100" s="640"/>
      <c r="F100" s="653" t="s">
        <v>56</v>
      </c>
      <c r="G100" s="653" t="s">
        <v>277</v>
      </c>
      <c r="H100" s="566" t="s">
        <v>281</v>
      </c>
      <c r="I100" s="650">
        <f>+N109</f>
        <v>12000</v>
      </c>
      <c r="J100" s="163" t="s">
        <v>40</v>
      </c>
      <c r="K100" s="164">
        <v>4000</v>
      </c>
      <c r="L100" s="164">
        <v>5000</v>
      </c>
      <c r="M100" s="164">
        <v>0</v>
      </c>
      <c r="N100" s="165">
        <f>SUM(K100:M100)</f>
        <v>9000</v>
      </c>
      <c r="O100" s="258"/>
    </row>
    <row r="101" spans="1:15" s="7" customFormat="1" ht="14.25" customHeight="1">
      <c r="A101" s="677"/>
      <c r="B101" s="512"/>
      <c r="C101" s="641"/>
      <c r="D101" s="641"/>
      <c r="E101" s="641"/>
      <c r="F101" s="654"/>
      <c r="G101" s="654"/>
      <c r="H101" s="567"/>
      <c r="I101" s="651"/>
      <c r="J101" s="166" t="s">
        <v>41</v>
      </c>
      <c r="K101" s="167">
        <v>2000</v>
      </c>
      <c r="L101" s="167">
        <v>4000</v>
      </c>
      <c r="M101" s="167">
        <v>0</v>
      </c>
      <c r="N101" s="168">
        <f>SUM(K101:M101)</f>
        <v>6000</v>
      </c>
      <c r="O101" s="258"/>
    </row>
    <row r="102" spans="1:15" s="7" customFormat="1" ht="14.25" customHeight="1">
      <c r="A102" s="677"/>
      <c r="B102" s="512"/>
      <c r="C102" s="641"/>
      <c r="D102" s="641"/>
      <c r="E102" s="641"/>
      <c r="F102" s="654"/>
      <c r="G102" s="654"/>
      <c r="H102" s="567"/>
      <c r="I102" s="651"/>
      <c r="J102" s="166" t="s">
        <v>42</v>
      </c>
      <c r="K102" s="167">
        <v>2000</v>
      </c>
      <c r="L102" s="167">
        <v>2000</v>
      </c>
      <c r="M102" s="167">
        <v>0</v>
      </c>
      <c r="N102" s="168">
        <f aca="true" t="shared" si="10" ref="N102:N107">SUM(K102:M102)</f>
        <v>4000</v>
      </c>
      <c r="O102" s="258"/>
    </row>
    <row r="103" spans="1:15" s="7" customFormat="1" ht="14.25" customHeight="1">
      <c r="A103" s="677"/>
      <c r="B103" s="512"/>
      <c r="C103" s="641"/>
      <c r="D103" s="641"/>
      <c r="E103" s="641"/>
      <c r="F103" s="654"/>
      <c r="G103" s="654"/>
      <c r="H103" s="567"/>
      <c r="I103" s="651"/>
      <c r="J103" s="166" t="s">
        <v>43</v>
      </c>
      <c r="K103" s="167">
        <v>0</v>
      </c>
      <c r="L103" s="167">
        <v>0</v>
      </c>
      <c r="M103" s="167">
        <v>0</v>
      </c>
      <c r="N103" s="168">
        <f t="shared" si="10"/>
        <v>0</v>
      </c>
      <c r="O103" s="258"/>
    </row>
    <row r="104" spans="1:15" s="7" customFormat="1" ht="14.25" customHeight="1">
      <c r="A104" s="677"/>
      <c r="B104" s="512"/>
      <c r="C104" s="641"/>
      <c r="D104" s="641"/>
      <c r="E104" s="641"/>
      <c r="F104" s="654"/>
      <c r="G104" s="654"/>
      <c r="H104" s="567"/>
      <c r="I104" s="651"/>
      <c r="J104" s="166" t="s">
        <v>75</v>
      </c>
      <c r="K104" s="167">
        <v>500</v>
      </c>
      <c r="L104" s="167">
        <v>0</v>
      </c>
      <c r="M104" s="167">
        <v>0</v>
      </c>
      <c r="N104" s="168">
        <f t="shared" si="10"/>
        <v>500</v>
      </c>
      <c r="O104" s="258"/>
    </row>
    <row r="105" spans="1:15" s="7" customFormat="1" ht="14.25" customHeight="1">
      <c r="A105" s="677"/>
      <c r="B105" s="512"/>
      <c r="C105" s="641"/>
      <c r="D105" s="641"/>
      <c r="E105" s="641"/>
      <c r="F105" s="654"/>
      <c r="G105" s="654"/>
      <c r="H105" s="567"/>
      <c r="I105" s="651"/>
      <c r="J105" s="166" t="s">
        <v>44</v>
      </c>
      <c r="K105" s="167">
        <v>4000</v>
      </c>
      <c r="L105" s="167">
        <v>5000</v>
      </c>
      <c r="M105" s="167">
        <v>0</v>
      </c>
      <c r="N105" s="168">
        <f t="shared" si="10"/>
        <v>9000</v>
      </c>
      <c r="O105" s="258"/>
    </row>
    <row r="106" spans="1:15" s="7" customFormat="1" ht="14.25" customHeight="1">
      <c r="A106" s="677"/>
      <c r="B106" s="512"/>
      <c r="C106" s="641"/>
      <c r="D106" s="641"/>
      <c r="E106" s="641"/>
      <c r="F106" s="654"/>
      <c r="G106" s="654"/>
      <c r="H106" s="567"/>
      <c r="I106" s="651"/>
      <c r="J106" s="166" t="s">
        <v>76</v>
      </c>
      <c r="K106" s="167">
        <v>20000</v>
      </c>
      <c r="L106" s="167">
        <v>33800</v>
      </c>
      <c r="M106" s="167">
        <v>0</v>
      </c>
      <c r="N106" s="168">
        <f t="shared" si="10"/>
        <v>53800</v>
      </c>
      <c r="O106" s="258"/>
    </row>
    <row r="107" spans="1:15" s="7" customFormat="1" ht="15" customHeight="1" thickBot="1">
      <c r="A107" s="677"/>
      <c r="B107" s="513"/>
      <c r="C107" s="642"/>
      <c r="D107" s="642"/>
      <c r="E107" s="642"/>
      <c r="F107" s="655"/>
      <c r="G107" s="655"/>
      <c r="H107" s="639"/>
      <c r="I107" s="652"/>
      <c r="J107" s="169" t="s">
        <v>77</v>
      </c>
      <c r="K107" s="170">
        <v>0</v>
      </c>
      <c r="L107" s="170">
        <v>500</v>
      </c>
      <c r="M107" s="170">
        <v>0</v>
      </c>
      <c r="N107" s="171">
        <f t="shared" si="10"/>
        <v>500</v>
      </c>
      <c r="O107" s="258"/>
    </row>
    <row r="108" spans="1:15" s="7" customFormat="1" ht="15" thickBot="1">
      <c r="A108" s="677"/>
      <c r="B108" s="643"/>
      <c r="C108" s="644"/>
      <c r="D108" s="644"/>
      <c r="E108" s="644"/>
      <c r="F108" s="644"/>
      <c r="G108" s="644"/>
      <c r="H108" s="644"/>
      <c r="I108" s="644"/>
      <c r="J108" s="645"/>
      <c r="K108" s="179">
        <f>SUM(K100:K107)</f>
        <v>32500</v>
      </c>
      <c r="L108" s="179">
        <f>SUM(L100:L107)</f>
        <v>50300</v>
      </c>
      <c r="M108" s="179">
        <f>SUM(M100:M107)</f>
        <v>0</v>
      </c>
      <c r="N108" s="179">
        <f>SUM(N100:N107)</f>
        <v>82800</v>
      </c>
      <c r="O108" s="258"/>
    </row>
    <row r="109" spans="1:15" ht="15" customHeight="1">
      <c r="A109" s="677"/>
      <c r="B109" s="511" t="s">
        <v>275</v>
      </c>
      <c r="C109" s="640" t="s">
        <v>139</v>
      </c>
      <c r="D109" s="640" t="s">
        <v>139</v>
      </c>
      <c r="E109" s="640"/>
      <c r="F109" s="653" t="s">
        <v>58</v>
      </c>
      <c r="G109" s="653" t="s">
        <v>278</v>
      </c>
      <c r="H109" s="566" t="s">
        <v>281</v>
      </c>
      <c r="I109" s="650">
        <f>+N118</f>
        <v>40000</v>
      </c>
      <c r="J109" s="163" t="s">
        <v>40</v>
      </c>
      <c r="K109" s="164">
        <v>3000</v>
      </c>
      <c r="L109" s="164">
        <v>5000</v>
      </c>
      <c r="M109" s="164">
        <v>4000</v>
      </c>
      <c r="N109" s="165">
        <f>SUM(K109:M109)</f>
        <v>12000</v>
      </c>
      <c r="O109" s="262"/>
    </row>
    <row r="110" spans="1:15" ht="15" customHeight="1">
      <c r="A110" s="677"/>
      <c r="B110" s="512"/>
      <c r="C110" s="641"/>
      <c r="D110" s="641"/>
      <c r="E110" s="641"/>
      <c r="F110" s="654"/>
      <c r="G110" s="654"/>
      <c r="H110" s="567"/>
      <c r="I110" s="651"/>
      <c r="J110" s="166" t="s">
        <v>41</v>
      </c>
      <c r="K110" s="167">
        <v>18200</v>
      </c>
      <c r="L110" s="167">
        <v>50000</v>
      </c>
      <c r="M110" s="167">
        <v>7400</v>
      </c>
      <c r="N110" s="168">
        <f>SUM(K110:M110)</f>
        <v>75600</v>
      </c>
      <c r="O110" s="262"/>
    </row>
    <row r="111" spans="1:14" ht="15" customHeight="1">
      <c r="A111" s="677"/>
      <c r="B111" s="512"/>
      <c r="C111" s="641"/>
      <c r="D111" s="641"/>
      <c r="E111" s="641"/>
      <c r="F111" s="654"/>
      <c r="G111" s="654"/>
      <c r="H111" s="567"/>
      <c r="I111" s="651"/>
      <c r="J111" s="166" t="s">
        <v>42</v>
      </c>
      <c r="K111" s="167">
        <v>0</v>
      </c>
      <c r="L111" s="167">
        <v>58000</v>
      </c>
      <c r="M111" s="167">
        <v>0</v>
      </c>
      <c r="N111" s="168">
        <f aca="true" t="shared" si="11" ref="N111:N116">SUM(K111:M111)</f>
        <v>58000</v>
      </c>
    </row>
    <row r="112" spans="1:14" ht="15" customHeight="1">
      <c r="A112" s="677"/>
      <c r="B112" s="512"/>
      <c r="C112" s="641"/>
      <c r="D112" s="641"/>
      <c r="E112" s="641"/>
      <c r="F112" s="654"/>
      <c r="G112" s="654"/>
      <c r="H112" s="567"/>
      <c r="I112" s="651"/>
      <c r="J112" s="166" t="s">
        <v>43</v>
      </c>
      <c r="K112" s="167">
        <v>500</v>
      </c>
      <c r="L112" s="167">
        <v>500</v>
      </c>
      <c r="M112" s="167">
        <v>500</v>
      </c>
      <c r="N112" s="168">
        <f t="shared" si="11"/>
        <v>1500</v>
      </c>
    </row>
    <row r="113" spans="1:14" ht="15" customHeight="1">
      <c r="A113" s="677"/>
      <c r="B113" s="512"/>
      <c r="C113" s="641"/>
      <c r="D113" s="641"/>
      <c r="E113" s="641"/>
      <c r="F113" s="654"/>
      <c r="G113" s="654"/>
      <c r="H113" s="567"/>
      <c r="I113" s="651"/>
      <c r="J113" s="166" t="s">
        <v>75</v>
      </c>
      <c r="K113" s="167">
        <v>1000</v>
      </c>
      <c r="L113" s="167">
        <v>1000</v>
      </c>
      <c r="M113" s="167">
        <v>500</v>
      </c>
      <c r="N113" s="168">
        <f t="shared" si="11"/>
        <v>2500</v>
      </c>
    </row>
    <row r="114" spans="1:14" ht="15" customHeight="1">
      <c r="A114" s="677"/>
      <c r="B114" s="512"/>
      <c r="C114" s="641"/>
      <c r="D114" s="641"/>
      <c r="E114" s="641"/>
      <c r="F114" s="654"/>
      <c r="G114" s="654"/>
      <c r="H114" s="567"/>
      <c r="I114" s="651"/>
      <c r="J114" s="166" t="s">
        <v>44</v>
      </c>
      <c r="K114" s="167">
        <v>4000</v>
      </c>
      <c r="L114" s="167">
        <v>6000</v>
      </c>
      <c r="M114" s="167">
        <v>4000</v>
      </c>
      <c r="N114" s="168">
        <f t="shared" si="11"/>
        <v>14000</v>
      </c>
    </row>
    <row r="115" spans="1:14" ht="15" customHeight="1">
      <c r="A115" s="677"/>
      <c r="B115" s="512"/>
      <c r="C115" s="641"/>
      <c r="D115" s="641"/>
      <c r="E115" s="641"/>
      <c r="F115" s="654"/>
      <c r="G115" s="654"/>
      <c r="H115" s="567"/>
      <c r="I115" s="651"/>
      <c r="J115" s="166" t="s">
        <v>76</v>
      </c>
      <c r="K115" s="167">
        <v>0</v>
      </c>
      <c r="L115" s="167">
        <v>0</v>
      </c>
      <c r="M115" s="167">
        <v>0</v>
      </c>
      <c r="N115" s="168">
        <f t="shared" si="11"/>
        <v>0</v>
      </c>
    </row>
    <row r="116" spans="1:14" ht="21.75" customHeight="1" thickBot="1">
      <c r="A116" s="677"/>
      <c r="B116" s="513"/>
      <c r="C116" s="642"/>
      <c r="D116" s="642"/>
      <c r="E116" s="642"/>
      <c r="F116" s="655"/>
      <c r="G116" s="655"/>
      <c r="H116" s="639"/>
      <c r="I116" s="652"/>
      <c r="J116" s="169" t="s">
        <v>77</v>
      </c>
      <c r="K116" s="170">
        <v>0</v>
      </c>
      <c r="L116" s="170">
        <v>1000</v>
      </c>
      <c r="M116" s="170">
        <v>1000</v>
      </c>
      <c r="N116" s="171">
        <f t="shared" si="11"/>
        <v>2000</v>
      </c>
    </row>
    <row r="117" spans="1:14" ht="15" thickBot="1">
      <c r="A117" s="677"/>
      <c r="B117" s="643" t="s">
        <v>131</v>
      </c>
      <c r="C117" s="644"/>
      <c r="D117" s="644"/>
      <c r="E117" s="644"/>
      <c r="F117" s="644"/>
      <c r="G117" s="644"/>
      <c r="H117" s="644"/>
      <c r="I117" s="644"/>
      <c r="J117" s="645"/>
      <c r="K117" s="179">
        <f>SUM(K109:K116)</f>
        <v>26700</v>
      </c>
      <c r="L117" s="179">
        <f>SUM(L109:L116)</f>
        <v>121500</v>
      </c>
      <c r="M117" s="179">
        <f>SUM(M109:M116)</f>
        <v>17400</v>
      </c>
      <c r="N117" s="179">
        <f>SUM(N109:N116)</f>
        <v>165600</v>
      </c>
    </row>
    <row r="118" spans="1:14" ht="15" customHeight="1">
      <c r="A118" s="677"/>
      <c r="B118" s="511" t="s">
        <v>287</v>
      </c>
      <c r="C118" s="640" t="s">
        <v>139</v>
      </c>
      <c r="D118" s="640" t="s">
        <v>139</v>
      </c>
      <c r="E118" s="640" t="s">
        <v>139</v>
      </c>
      <c r="F118" s="653" t="s">
        <v>57</v>
      </c>
      <c r="G118" s="653" t="s">
        <v>280</v>
      </c>
      <c r="H118" s="566" t="s">
        <v>281</v>
      </c>
      <c r="I118" s="650">
        <f>+N126</f>
        <v>198000</v>
      </c>
      <c r="J118" s="163" t="s">
        <v>40</v>
      </c>
      <c r="K118" s="164">
        <f>+'[2]Hoja1'!$D53</f>
        <v>16000</v>
      </c>
      <c r="L118" s="164">
        <f>+'[2]Hoja1'!$F53</f>
        <v>18000</v>
      </c>
      <c r="M118" s="164">
        <f>+'[2]Hoja1'!$H53</f>
        <v>6000</v>
      </c>
      <c r="N118" s="165">
        <f>SUM(K118:M118)</f>
        <v>40000</v>
      </c>
    </row>
    <row r="119" spans="1:14" ht="15" customHeight="1">
      <c r="A119" s="677"/>
      <c r="B119" s="512"/>
      <c r="C119" s="641"/>
      <c r="D119" s="641"/>
      <c r="E119" s="641"/>
      <c r="F119" s="654"/>
      <c r="G119" s="654"/>
      <c r="H119" s="567"/>
      <c r="I119" s="651"/>
      <c r="J119" s="166" t="s">
        <v>41</v>
      </c>
      <c r="K119" s="167">
        <f>+'[2]Hoja1'!$D54</f>
        <v>32000</v>
      </c>
      <c r="L119" s="167">
        <f>+'[2]Hoja1'!$F54</f>
        <v>2700</v>
      </c>
      <c r="M119" s="167">
        <f>+'[2]Hoja1'!$H54</f>
        <v>15000</v>
      </c>
      <c r="N119" s="168">
        <f>SUM(K119:M119)</f>
        <v>49700</v>
      </c>
    </row>
    <row r="120" spans="1:14" ht="15" customHeight="1">
      <c r="A120" s="677"/>
      <c r="B120" s="512"/>
      <c r="C120" s="641"/>
      <c r="D120" s="641"/>
      <c r="E120" s="641"/>
      <c r="F120" s="654"/>
      <c r="G120" s="654"/>
      <c r="H120" s="567"/>
      <c r="I120" s="651"/>
      <c r="J120" s="166" t="s">
        <v>42</v>
      </c>
      <c r="K120" s="167">
        <f>+'[2]Hoja1'!$D55</f>
        <v>16000</v>
      </c>
      <c r="L120" s="167">
        <f>+'[2]Hoja1'!$F55</f>
        <v>0</v>
      </c>
      <c r="M120" s="167">
        <f>+'[2]Hoja1'!$H55</f>
        <v>0</v>
      </c>
      <c r="N120" s="168">
        <f aca="true" t="shared" si="12" ref="N120:N125">SUM(K120:M120)</f>
        <v>16000</v>
      </c>
    </row>
    <row r="121" spans="1:14" ht="15" customHeight="1">
      <c r="A121" s="677"/>
      <c r="B121" s="512"/>
      <c r="C121" s="641"/>
      <c r="D121" s="641"/>
      <c r="E121" s="641"/>
      <c r="F121" s="654"/>
      <c r="G121" s="654"/>
      <c r="H121" s="567"/>
      <c r="I121" s="651"/>
      <c r="J121" s="166" t="s">
        <v>43</v>
      </c>
      <c r="K121" s="167">
        <f>+'[2]Hoja1'!$D56</f>
        <v>4800</v>
      </c>
      <c r="L121" s="167">
        <f>+'[2]Hoja1'!$F56</f>
        <v>4500</v>
      </c>
      <c r="M121" s="167">
        <f>+'[2]Hoja1'!$H56</f>
        <v>3000</v>
      </c>
      <c r="N121" s="168">
        <f t="shared" si="12"/>
        <v>12300</v>
      </c>
    </row>
    <row r="122" spans="1:14" ht="15" customHeight="1">
      <c r="A122" s="677"/>
      <c r="B122" s="512"/>
      <c r="C122" s="641"/>
      <c r="D122" s="641"/>
      <c r="E122" s="641"/>
      <c r="F122" s="654"/>
      <c r="G122" s="654"/>
      <c r="H122" s="567"/>
      <c r="I122" s="651"/>
      <c r="J122" s="166" t="s">
        <v>75</v>
      </c>
      <c r="K122" s="167">
        <f>+'[2]Hoja1'!$D57</f>
        <v>1600</v>
      </c>
      <c r="L122" s="167">
        <f>4500-1000</f>
        <v>3500</v>
      </c>
      <c r="M122" s="167">
        <f>+'[2]Hoja1'!$H57</f>
        <v>1500</v>
      </c>
      <c r="N122" s="168">
        <f t="shared" si="12"/>
        <v>6600</v>
      </c>
    </row>
    <row r="123" spans="1:14" ht="15" customHeight="1">
      <c r="A123" s="677"/>
      <c r="B123" s="512"/>
      <c r="C123" s="641"/>
      <c r="D123" s="641"/>
      <c r="E123" s="641"/>
      <c r="F123" s="654"/>
      <c r="G123" s="654"/>
      <c r="H123" s="567"/>
      <c r="I123" s="651"/>
      <c r="J123" s="166" t="s">
        <v>44</v>
      </c>
      <c r="K123" s="167">
        <f>+'[2]Hoja1'!$D58</f>
        <v>8000</v>
      </c>
      <c r="L123" s="167">
        <f>+'[2]Hoja1'!$F58</f>
        <v>18000</v>
      </c>
      <c r="M123" s="167">
        <f>+'[2]Hoja1'!$H58</f>
        <v>3000</v>
      </c>
      <c r="N123" s="168">
        <f t="shared" si="12"/>
        <v>29000</v>
      </c>
    </row>
    <row r="124" spans="1:14" ht="15" customHeight="1">
      <c r="A124" s="677"/>
      <c r="B124" s="512"/>
      <c r="C124" s="641"/>
      <c r="D124" s="641"/>
      <c r="E124" s="641"/>
      <c r="F124" s="654"/>
      <c r="G124" s="654"/>
      <c r="H124" s="567"/>
      <c r="I124" s="651"/>
      <c r="J124" s="166" t="s">
        <v>76</v>
      </c>
      <c r="K124" s="167">
        <f>+'[2]Hoja1'!$D59</f>
        <v>0</v>
      </c>
      <c r="L124" s="167">
        <f>+'[2]Hoja1'!$F59</f>
        <v>40500</v>
      </c>
      <c r="M124" s="167">
        <f>+'[2]Hoja1'!$H59</f>
        <v>0</v>
      </c>
      <c r="N124" s="168">
        <f t="shared" si="12"/>
        <v>40500</v>
      </c>
    </row>
    <row r="125" spans="1:14" ht="15" customHeight="1" thickBot="1">
      <c r="A125" s="677"/>
      <c r="B125" s="513"/>
      <c r="C125" s="642"/>
      <c r="D125" s="642"/>
      <c r="E125" s="642"/>
      <c r="F125" s="655"/>
      <c r="G125" s="655"/>
      <c r="H125" s="639"/>
      <c r="I125" s="652"/>
      <c r="J125" s="169" t="s">
        <v>77</v>
      </c>
      <c r="K125" s="170">
        <f>+'[2]Hoja1'!$D60</f>
        <v>1600</v>
      </c>
      <c r="L125" s="170">
        <v>1300</v>
      </c>
      <c r="M125" s="170">
        <v>1000</v>
      </c>
      <c r="N125" s="171">
        <f t="shared" si="12"/>
        <v>3900</v>
      </c>
    </row>
    <row r="126" spans="1:14" ht="15" thickBot="1">
      <c r="A126" s="678"/>
      <c r="B126" s="643" t="s">
        <v>131</v>
      </c>
      <c r="C126" s="644"/>
      <c r="D126" s="644"/>
      <c r="E126" s="644"/>
      <c r="F126" s="644"/>
      <c r="G126" s="644"/>
      <c r="H126" s="644"/>
      <c r="I126" s="644"/>
      <c r="J126" s="645"/>
      <c r="K126" s="179">
        <f>SUM(K118:K125)</f>
        <v>80000</v>
      </c>
      <c r="L126" s="179">
        <f>SUM(L118:L125)</f>
        <v>88500</v>
      </c>
      <c r="M126" s="179">
        <f>SUM(M118:M125)</f>
        <v>29500</v>
      </c>
      <c r="N126" s="179">
        <f>SUM(N118:N125)</f>
        <v>198000</v>
      </c>
    </row>
    <row r="127" spans="1:14" s="6" customFormat="1" ht="18">
      <c r="A127" s="646" t="s">
        <v>7</v>
      </c>
      <c r="B127" s="646"/>
      <c r="C127" s="646"/>
      <c r="D127" s="646"/>
      <c r="E127" s="646"/>
      <c r="F127" s="646"/>
      <c r="G127" s="646"/>
      <c r="H127" s="646"/>
      <c r="I127" s="646"/>
      <c r="J127" s="646"/>
      <c r="K127" s="257">
        <f>SUM(K126,K117,K108,K99)</f>
        <v>151700</v>
      </c>
      <c r="L127" s="257">
        <f>SUM(L126,L117,L108,L99)</f>
        <v>275400</v>
      </c>
      <c r="M127" s="257">
        <f>SUM(M126,M117,M108,M99)</f>
        <v>46900</v>
      </c>
      <c r="N127" s="257">
        <f>SUM(N126,N117,N108,N99)</f>
        <v>474000</v>
      </c>
    </row>
    <row r="128" spans="1:14" s="47" customFormat="1" ht="18.75" thickBo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259"/>
      <c r="L128" s="259"/>
      <c r="M128" s="259"/>
      <c r="N128" s="259"/>
    </row>
    <row r="129" spans="1:14" s="47" customFormat="1" ht="15" customHeight="1">
      <c r="A129" s="647" t="s">
        <v>260</v>
      </c>
      <c r="B129" s="511" t="s">
        <v>266</v>
      </c>
      <c r="C129" s="640" t="s">
        <v>139</v>
      </c>
      <c r="D129" s="640"/>
      <c r="E129" s="640"/>
      <c r="F129" s="653" t="s">
        <v>58</v>
      </c>
      <c r="G129" s="653" t="s">
        <v>57</v>
      </c>
      <c r="H129" s="566" t="s">
        <v>281</v>
      </c>
      <c r="I129" s="650">
        <f>+N137</f>
        <v>14000</v>
      </c>
      <c r="J129" s="163" t="s">
        <v>40</v>
      </c>
      <c r="K129" s="164">
        <v>5000</v>
      </c>
      <c r="L129" s="164">
        <v>0</v>
      </c>
      <c r="M129" s="164">
        <v>0</v>
      </c>
      <c r="N129" s="165">
        <f>SUM(K129:M129)</f>
        <v>5000</v>
      </c>
    </row>
    <row r="130" spans="1:14" s="47" customFormat="1" ht="15">
      <c r="A130" s="648"/>
      <c r="B130" s="512"/>
      <c r="C130" s="641"/>
      <c r="D130" s="641"/>
      <c r="E130" s="641"/>
      <c r="F130" s="654"/>
      <c r="G130" s="654"/>
      <c r="H130" s="567"/>
      <c r="I130" s="651"/>
      <c r="J130" s="166" t="s">
        <v>41</v>
      </c>
      <c r="K130" s="167">
        <v>5000</v>
      </c>
      <c r="L130" s="167">
        <v>0</v>
      </c>
      <c r="M130" s="167">
        <v>0</v>
      </c>
      <c r="N130" s="168">
        <f>SUM(K130:M130)</f>
        <v>5000</v>
      </c>
    </row>
    <row r="131" spans="1:14" s="47" customFormat="1" ht="15">
      <c r="A131" s="648"/>
      <c r="B131" s="512"/>
      <c r="C131" s="641"/>
      <c r="D131" s="641"/>
      <c r="E131" s="641"/>
      <c r="F131" s="654"/>
      <c r="G131" s="654"/>
      <c r="H131" s="567"/>
      <c r="I131" s="651"/>
      <c r="J131" s="166" t="s">
        <v>42</v>
      </c>
      <c r="K131" s="167">
        <v>0</v>
      </c>
      <c r="L131" s="167">
        <v>0</v>
      </c>
      <c r="M131" s="167">
        <v>0</v>
      </c>
      <c r="N131" s="168">
        <f aca="true" t="shared" si="13" ref="N131:N136">SUM(K131:M131)</f>
        <v>0</v>
      </c>
    </row>
    <row r="132" spans="1:14" s="47" customFormat="1" ht="15">
      <c r="A132" s="648"/>
      <c r="B132" s="512"/>
      <c r="C132" s="641"/>
      <c r="D132" s="641"/>
      <c r="E132" s="641"/>
      <c r="F132" s="654"/>
      <c r="G132" s="654"/>
      <c r="H132" s="567"/>
      <c r="I132" s="651"/>
      <c r="J132" s="166" t="s">
        <v>43</v>
      </c>
      <c r="K132" s="167">
        <v>1000</v>
      </c>
      <c r="L132" s="167">
        <v>0</v>
      </c>
      <c r="M132" s="167">
        <v>0</v>
      </c>
      <c r="N132" s="168">
        <f t="shared" si="13"/>
        <v>1000</v>
      </c>
    </row>
    <row r="133" spans="1:14" s="47" customFormat="1" ht="15">
      <c r="A133" s="648"/>
      <c r="B133" s="512"/>
      <c r="C133" s="641"/>
      <c r="D133" s="641"/>
      <c r="E133" s="641"/>
      <c r="F133" s="654"/>
      <c r="G133" s="654"/>
      <c r="H133" s="567"/>
      <c r="I133" s="651"/>
      <c r="J133" s="166" t="s">
        <v>75</v>
      </c>
      <c r="K133" s="167">
        <v>0</v>
      </c>
      <c r="L133" s="167">
        <v>0</v>
      </c>
      <c r="M133" s="167">
        <v>0</v>
      </c>
      <c r="N133" s="168">
        <f t="shared" si="13"/>
        <v>0</v>
      </c>
    </row>
    <row r="134" spans="1:14" s="47" customFormat="1" ht="15">
      <c r="A134" s="648"/>
      <c r="B134" s="512"/>
      <c r="C134" s="641"/>
      <c r="D134" s="641"/>
      <c r="E134" s="641"/>
      <c r="F134" s="654"/>
      <c r="G134" s="654"/>
      <c r="H134" s="567"/>
      <c r="I134" s="651"/>
      <c r="J134" s="166" t="s">
        <v>44</v>
      </c>
      <c r="K134" s="167">
        <v>3000</v>
      </c>
      <c r="L134" s="167">
        <v>0</v>
      </c>
      <c r="M134" s="167">
        <v>0</v>
      </c>
      <c r="N134" s="168">
        <f t="shared" si="13"/>
        <v>3000</v>
      </c>
    </row>
    <row r="135" spans="1:14" s="47" customFormat="1" ht="15">
      <c r="A135" s="648"/>
      <c r="B135" s="512"/>
      <c r="C135" s="641"/>
      <c r="D135" s="641"/>
      <c r="E135" s="641"/>
      <c r="F135" s="654"/>
      <c r="G135" s="654"/>
      <c r="H135" s="567"/>
      <c r="I135" s="651"/>
      <c r="J135" s="166" t="s">
        <v>76</v>
      </c>
      <c r="K135" s="167">
        <v>0</v>
      </c>
      <c r="L135" s="167">
        <v>0</v>
      </c>
      <c r="M135" s="167">
        <v>0</v>
      </c>
      <c r="N135" s="168">
        <f t="shared" si="13"/>
        <v>0</v>
      </c>
    </row>
    <row r="136" spans="1:14" s="47" customFormat="1" ht="15.75" thickBot="1">
      <c r="A136" s="648"/>
      <c r="B136" s="513"/>
      <c r="C136" s="642"/>
      <c r="D136" s="642"/>
      <c r="E136" s="642"/>
      <c r="F136" s="655"/>
      <c r="G136" s="655"/>
      <c r="H136" s="639"/>
      <c r="I136" s="652"/>
      <c r="J136" s="169" t="s">
        <v>77</v>
      </c>
      <c r="K136" s="170">
        <v>0</v>
      </c>
      <c r="L136" s="170">
        <v>0</v>
      </c>
      <c r="M136" s="170">
        <v>0</v>
      </c>
      <c r="N136" s="171">
        <f t="shared" si="13"/>
        <v>0</v>
      </c>
    </row>
    <row r="137" spans="1:14" s="47" customFormat="1" ht="15.75" thickBot="1">
      <c r="A137" s="648"/>
      <c r="B137" s="643" t="s">
        <v>131</v>
      </c>
      <c r="C137" s="644"/>
      <c r="D137" s="644"/>
      <c r="E137" s="644"/>
      <c r="F137" s="644"/>
      <c r="G137" s="644"/>
      <c r="H137" s="644"/>
      <c r="I137" s="644"/>
      <c r="J137" s="645"/>
      <c r="K137" s="179">
        <f>SUM(K129:K136)</f>
        <v>14000</v>
      </c>
      <c r="L137" s="179">
        <f>SUM(L129:L136)</f>
        <v>0</v>
      </c>
      <c r="M137" s="179">
        <f>SUM(M129:M136)</f>
        <v>0</v>
      </c>
      <c r="N137" s="179">
        <f>SUM(N129:N136)</f>
        <v>14000</v>
      </c>
    </row>
    <row r="138" spans="1:14" s="47" customFormat="1" ht="15" customHeight="1">
      <c r="A138" s="648"/>
      <c r="B138" s="511" t="s">
        <v>267</v>
      </c>
      <c r="C138" s="640" t="s">
        <v>139</v>
      </c>
      <c r="D138" s="640"/>
      <c r="E138" s="640"/>
      <c r="F138" s="653" t="s">
        <v>57</v>
      </c>
      <c r="G138" s="653" t="s">
        <v>276</v>
      </c>
      <c r="H138" s="566" t="s">
        <v>281</v>
      </c>
      <c r="I138" s="650">
        <f>+N146</f>
        <v>10000</v>
      </c>
      <c r="J138" s="163" t="s">
        <v>40</v>
      </c>
      <c r="K138" s="164">
        <v>5000</v>
      </c>
      <c r="L138" s="164">
        <v>0</v>
      </c>
      <c r="M138" s="164">
        <v>0</v>
      </c>
      <c r="N138" s="165">
        <f>SUM(K138:M138)</f>
        <v>5000</v>
      </c>
    </row>
    <row r="139" spans="1:14" s="47" customFormat="1" ht="15">
      <c r="A139" s="648"/>
      <c r="B139" s="512"/>
      <c r="C139" s="641"/>
      <c r="D139" s="641"/>
      <c r="E139" s="641"/>
      <c r="F139" s="654"/>
      <c r="G139" s="654"/>
      <c r="H139" s="567"/>
      <c r="I139" s="651"/>
      <c r="J139" s="166" t="s">
        <v>41</v>
      </c>
      <c r="K139" s="167">
        <v>5000</v>
      </c>
      <c r="L139" s="167">
        <v>0</v>
      </c>
      <c r="M139" s="167">
        <v>0</v>
      </c>
      <c r="N139" s="168">
        <f>SUM(K139:M139)</f>
        <v>5000</v>
      </c>
    </row>
    <row r="140" spans="1:14" s="47" customFormat="1" ht="15">
      <c r="A140" s="648"/>
      <c r="B140" s="512"/>
      <c r="C140" s="641"/>
      <c r="D140" s="641"/>
      <c r="E140" s="641"/>
      <c r="F140" s="654"/>
      <c r="G140" s="654"/>
      <c r="H140" s="567"/>
      <c r="I140" s="651"/>
      <c r="J140" s="166" t="s">
        <v>42</v>
      </c>
      <c r="K140" s="167">
        <v>0</v>
      </c>
      <c r="L140" s="167">
        <v>0</v>
      </c>
      <c r="M140" s="167">
        <v>0</v>
      </c>
      <c r="N140" s="168">
        <f aca="true" t="shared" si="14" ref="N140:N145">SUM(K140:M140)</f>
        <v>0</v>
      </c>
    </row>
    <row r="141" spans="1:14" s="47" customFormat="1" ht="15">
      <c r="A141" s="648"/>
      <c r="B141" s="512"/>
      <c r="C141" s="641"/>
      <c r="D141" s="641"/>
      <c r="E141" s="641"/>
      <c r="F141" s="654"/>
      <c r="G141" s="654"/>
      <c r="H141" s="567"/>
      <c r="I141" s="651"/>
      <c r="J141" s="166" t="s">
        <v>43</v>
      </c>
      <c r="K141" s="167">
        <v>0</v>
      </c>
      <c r="L141" s="167">
        <v>0</v>
      </c>
      <c r="M141" s="167">
        <v>0</v>
      </c>
      <c r="N141" s="168">
        <f t="shared" si="14"/>
        <v>0</v>
      </c>
    </row>
    <row r="142" spans="1:14" s="47" customFormat="1" ht="15">
      <c r="A142" s="648"/>
      <c r="B142" s="512"/>
      <c r="C142" s="641"/>
      <c r="D142" s="641"/>
      <c r="E142" s="641"/>
      <c r="F142" s="654"/>
      <c r="G142" s="654"/>
      <c r="H142" s="567"/>
      <c r="I142" s="651"/>
      <c r="J142" s="166" t="s">
        <v>75</v>
      </c>
      <c r="K142" s="167">
        <v>0</v>
      </c>
      <c r="L142" s="167">
        <v>0</v>
      </c>
      <c r="M142" s="167">
        <v>0</v>
      </c>
      <c r="N142" s="168">
        <f t="shared" si="14"/>
        <v>0</v>
      </c>
    </row>
    <row r="143" spans="1:14" s="47" customFormat="1" ht="15">
      <c r="A143" s="648"/>
      <c r="B143" s="512"/>
      <c r="C143" s="641"/>
      <c r="D143" s="641"/>
      <c r="E143" s="641"/>
      <c r="F143" s="654"/>
      <c r="G143" s="654"/>
      <c r="H143" s="567"/>
      <c r="I143" s="651"/>
      <c r="J143" s="166" t="s">
        <v>44</v>
      </c>
      <c r="K143" s="167">
        <v>0</v>
      </c>
      <c r="L143" s="167">
        <v>0</v>
      </c>
      <c r="M143" s="167">
        <v>0</v>
      </c>
      <c r="N143" s="168">
        <f t="shared" si="14"/>
        <v>0</v>
      </c>
    </row>
    <row r="144" spans="1:14" s="47" customFormat="1" ht="15">
      <c r="A144" s="648"/>
      <c r="B144" s="512"/>
      <c r="C144" s="641"/>
      <c r="D144" s="641"/>
      <c r="E144" s="641"/>
      <c r="F144" s="654"/>
      <c r="G144" s="654"/>
      <c r="H144" s="567"/>
      <c r="I144" s="651"/>
      <c r="J144" s="166" t="s">
        <v>76</v>
      </c>
      <c r="K144" s="167">
        <v>0</v>
      </c>
      <c r="L144" s="167">
        <v>0</v>
      </c>
      <c r="M144" s="167">
        <v>0</v>
      </c>
      <c r="N144" s="168">
        <f t="shared" si="14"/>
        <v>0</v>
      </c>
    </row>
    <row r="145" spans="1:14" s="47" customFormat="1" ht="15.75" thickBot="1">
      <c r="A145" s="648"/>
      <c r="B145" s="513"/>
      <c r="C145" s="642"/>
      <c r="D145" s="642"/>
      <c r="E145" s="642"/>
      <c r="F145" s="655"/>
      <c r="G145" s="655"/>
      <c r="H145" s="639"/>
      <c r="I145" s="652"/>
      <c r="J145" s="169" t="s">
        <v>77</v>
      </c>
      <c r="K145" s="170">
        <v>0</v>
      </c>
      <c r="L145" s="170">
        <v>0</v>
      </c>
      <c r="M145" s="170">
        <v>0</v>
      </c>
      <c r="N145" s="171">
        <f t="shared" si="14"/>
        <v>0</v>
      </c>
    </row>
    <row r="146" spans="1:14" s="47" customFormat="1" ht="15.75" thickBot="1">
      <c r="A146" s="648"/>
      <c r="B146" s="643" t="s">
        <v>131</v>
      </c>
      <c r="C146" s="644"/>
      <c r="D146" s="644"/>
      <c r="E146" s="644"/>
      <c r="F146" s="644"/>
      <c r="G146" s="644"/>
      <c r="H146" s="644"/>
      <c r="I146" s="644"/>
      <c r="J146" s="645"/>
      <c r="K146" s="179">
        <f>SUM(K138:K145)</f>
        <v>10000</v>
      </c>
      <c r="L146" s="179">
        <f>SUM(L138:L145)</f>
        <v>0</v>
      </c>
      <c r="M146" s="179">
        <f>SUM(M138:M145)</f>
        <v>0</v>
      </c>
      <c r="N146" s="179">
        <f>SUM(N138:N145)</f>
        <v>10000</v>
      </c>
    </row>
    <row r="147" spans="1:14" s="47" customFormat="1" ht="15" customHeight="1">
      <c r="A147" s="648"/>
      <c r="B147" s="511" t="s">
        <v>268</v>
      </c>
      <c r="C147" s="640" t="s">
        <v>139</v>
      </c>
      <c r="D147" s="640" t="s">
        <v>139</v>
      </c>
      <c r="E147" s="640"/>
      <c r="F147" s="653" t="s">
        <v>56</v>
      </c>
      <c r="G147" s="653" t="s">
        <v>276</v>
      </c>
      <c r="H147" s="566" t="s">
        <v>281</v>
      </c>
      <c r="I147" s="650">
        <f>+N155</f>
        <v>87000</v>
      </c>
      <c r="J147" s="163" t="s">
        <v>40</v>
      </c>
      <c r="K147" s="164">
        <v>10000</v>
      </c>
      <c r="L147" s="164">
        <v>10000</v>
      </c>
      <c r="M147" s="164">
        <v>10000</v>
      </c>
      <c r="N147" s="165">
        <f>SUM(K147:M147)</f>
        <v>30000</v>
      </c>
    </row>
    <row r="148" spans="1:14" s="47" customFormat="1" ht="15">
      <c r="A148" s="648"/>
      <c r="B148" s="512"/>
      <c r="C148" s="641"/>
      <c r="D148" s="641"/>
      <c r="E148" s="641"/>
      <c r="F148" s="654"/>
      <c r="G148" s="654"/>
      <c r="H148" s="567"/>
      <c r="I148" s="651"/>
      <c r="J148" s="166" t="s">
        <v>41</v>
      </c>
      <c r="K148" s="167">
        <v>8000</v>
      </c>
      <c r="L148" s="167">
        <v>5000</v>
      </c>
      <c r="M148" s="167">
        <v>5000</v>
      </c>
      <c r="N148" s="168">
        <f>SUM(K148:M148)</f>
        <v>18000</v>
      </c>
    </row>
    <row r="149" spans="1:14" s="47" customFormat="1" ht="15">
      <c r="A149" s="648"/>
      <c r="B149" s="512"/>
      <c r="C149" s="641"/>
      <c r="D149" s="641"/>
      <c r="E149" s="641"/>
      <c r="F149" s="654"/>
      <c r="G149" s="654"/>
      <c r="H149" s="567"/>
      <c r="I149" s="651"/>
      <c r="J149" s="166" t="s">
        <v>42</v>
      </c>
      <c r="K149" s="167">
        <v>5000</v>
      </c>
      <c r="L149" s="167">
        <v>0</v>
      </c>
      <c r="M149" s="167">
        <v>0</v>
      </c>
      <c r="N149" s="168">
        <f aca="true" t="shared" si="15" ref="N149:N154">SUM(K149:M149)</f>
        <v>5000</v>
      </c>
    </row>
    <row r="150" spans="1:14" s="47" customFormat="1" ht="15">
      <c r="A150" s="648"/>
      <c r="B150" s="512"/>
      <c r="C150" s="641"/>
      <c r="D150" s="641"/>
      <c r="E150" s="641"/>
      <c r="F150" s="654"/>
      <c r="G150" s="654"/>
      <c r="H150" s="567"/>
      <c r="I150" s="651"/>
      <c r="J150" s="166" t="s">
        <v>43</v>
      </c>
      <c r="K150" s="167">
        <v>2000</v>
      </c>
      <c r="L150" s="167">
        <v>1000</v>
      </c>
      <c r="M150" s="167">
        <v>2000</v>
      </c>
      <c r="N150" s="168">
        <f t="shared" si="15"/>
        <v>5000</v>
      </c>
    </row>
    <row r="151" spans="1:14" s="47" customFormat="1" ht="15">
      <c r="A151" s="648"/>
      <c r="B151" s="512"/>
      <c r="C151" s="641"/>
      <c r="D151" s="641"/>
      <c r="E151" s="641"/>
      <c r="F151" s="654"/>
      <c r="G151" s="654"/>
      <c r="H151" s="567"/>
      <c r="I151" s="651"/>
      <c r="J151" s="166" t="s">
        <v>75</v>
      </c>
      <c r="K151" s="167">
        <v>0</v>
      </c>
      <c r="L151" s="167">
        <v>0</v>
      </c>
      <c r="M151" s="167">
        <v>0</v>
      </c>
      <c r="N151" s="168">
        <f t="shared" si="15"/>
        <v>0</v>
      </c>
    </row>
    <row r="152" spans="1:14" s="47" customFormat="1" ht="15">
      <c r="A152" s="648"/>
      <c r="B152" s="512"/>
      <c r="C152" s="641"/>
      <c r="D152" s="641"/>
      <c r="E152" s="641"/>
      <c r="F152" s="654"/>
      <c r="G152" s="654"/>
      <c r="H152" s="567"/>
      <c r="I152" s="651"/>
      <c r="J152" s="166" t="s">
        <v>44</v>
      </c>
      <c r="K152" s="167">
        <v>3000</v>
      </c>
      <c r="L152" s="167">
        <v>3000</v>
      </c>
      <c r="M152" s="167">
        <v>3000</v>
      </c>
      <c r="N152" s="168">
        <f t="shared" si="15"/>
        <v>9000</v>
      </c>
    </row>
    <row r="153" spans="1:14" s="47" customFormat="1" ht="15">
      <c r="A153" s="648"/>
      <c r="B153" s="512"/>
      <c r="C153" s="641"/>
      <c r="D153" s="641"/>
      <c r="E153" s="641"/>
      <c r="F153" s="654"/>
      <c r="G153" s="654"/>
      <c r="H153" s="567"/>
      <c r="I153" s="651"/>
      <c r="J153" s="166" t="s">
        <v>76</v>
      </c>
      <c r="K153" s="167">
        <v>10000</v>
      </c>
      <c r="L153" s="167">
        <v>5000</v>
      </c>
      <c r="M153" s="167">
        <v>5000</v>
      </c>
      <c r="N153" s="168">
        <f t="shared" si="15"/>
        <v>20000</v>
      </c>
    </row>
    <row r="154" spans="1:14" s="47" customFormat="1" ht="15.75" thickBot="1">
      <c r="A154" s="648"/>
      <c r="B154" s="513"/>
      <c r="C154" s="642"/>
      <c r="D154" s="642"/>
      <c r="E154" s="642"/>
      <c r="F154" s="655"/>
      <c r="G154" s="655"/>
      <c r="H154" s="639"/>
      <c r="I154" s="652"/>
      <c r="J154" s="169" t="s">
        <v>77</v>
      </c>
      <c r="K154" s="170">
        <v>0</v>
      </c>
      <c r="L154" s="170">
        <v>0</v>
      </c>
      <c r="M154" s="170">
        <v>0</v>
      </c>
      <c r="N154" s="171">
        <f t="shared" si="15"/>
        <v>0</v>
      </c>
    </row>
    <row r="155" spans="1:14" s="47" customFormat="1" ht="15.75" thickBot="1">
      <c r="A155" s="648"/>
      <c r="B155" s="643" t="s">
        <v>131</v>
      </c>
      <c r="C155" s="644"/>
      <c r="D155" s="644"/>
      <c r="E155" s="644"/>
      <c r="F155" s="644"/>
      <c r="G155" s="644"/>
      <c r="H155" s="644"/>
      <c r="I155" s="644"/>
      <c r="J155" s="645"/>
      <c r="K155" s="179">
        <f>SUM(K147:K154)</f>
        <v>38000</v>
      </c>
      <c r="L155" s="179">
        <f>SUM(L147:L154)</f>
        <v>24000</v>
      </c>
      <c r="M155" s="179">
        <f>SUM(M147:M154)</f>
        <v>25000</v>
      </c>
      <c r="N155" s="179">
        <f>SUM(N147:N154)</f>
        <v>87000</v>
      </c>
    </row>
    <row r="156" spans="1:14" s="47" customFormat="1" ht="15" customHeight="1">
      <c r="A156" s="648"/>
      <c r="B156" s="511" t="s">
        <v>282</v>
      </c>
      <c r="C156" s="640"/>
      <c r="D156" s="640" t="s">
        <v>139</v>
      </c>
      <c r="E156" s="640"/>
      <c r="F156" s="653" t="s">
        <v>57</v>
      </c>
      <c r="G156" s="653" t="s">
        <v>276</v>
      </c>
      <c r="H156" s="566" t="s">
        <v>281</v>
      </c>
      <c r="I156" s="650">
        <f>+N164</f>
        <v>34000</v>
      </c>
      <c r="J156" s="163" t="s">
        <v>40</v>
      </c>
      <c r="K156" s="164">
        <v>0</v>
      </c>
      <c r="L156" s="164">
        <v>4000</v>
      </c>
      <c r="M156" s="164">
        <v>0</v>
      </c>
      <c r="N156" s="165">
        <f>SUM(K156:M156)</f>
        <v>4000</v>
      </c>
    </row>
    <row r="157" spans="1:14" s="47" customFormat="1" ht="15">
      <c r="A157" s="648"/>
      <c r="B157" s="512"/>
      <c r="C157" s="641"/>
      <c r="D157" s="641"/>
      <c r="E157" s="641"/>
      <c r="F157" s="654"/>
      <c r="G157" s="654"/>
      <c r="H157" s="567"/>
      <c r="I157" s="651"/>
      <c r="J157" s="166" t="s">
        <v>41</v>
      </c>
      <c r="K157" s="167">
        <v>0</v>
      </c>
      <c r="L157" s="167">
        <v>28000</v>
      </c>
      <c r="M157" s="167">
        <v>0</v>
      </c>
      <c r="N157" s="168">
        <f>SUM(K157:M157)</f>
        <v>28000</v>
      </c>
    </row>
    <row r="158" spans="1:14" s="47" customFormat="1" ht="15">
      <c r="A158" s="648"/>
      <c r="B158" s="512"/>
      <c r="C158" s="641"/>
      <c r="D158" s="641"/>
      <c r="E158" s="641"/>
      <c r="F158" s="654"/>
      <c r="G158" s="654"/>
      <c r="H158" s="567"/>
      <c r="I158" s="651"/>
      <c r="J158" s="166" t="s">
        <v>42</v>
      </c>
      <c r="K158" s="167">
        <v>0</v>
      </c>
      <c r="L158" s="167">
        <v>0</v>
      </c>
      <c r="M158" s="167">
        <v>0</v>
      </c>
      <c r="N158" s="168">
        <f aca="true" t="shared" si="16" ref="N158:N163">SUM(K158:M158)</f>
        <v>0</v>
      </c>
    </row>
    <row r="159" spans="1:14" s="47" customFormat="1" ht="15">
      <c r="A159" s="648"/>
      <c r="B159" s="512"/>
      <c r="C159" s="641"/>
      <c r="D159" s="641"/>
      <c r="E159" s="641"/>
      <c r="F159" s="654"/>
      <c r="G159" s="654"/>
      <c r="H159" s="567"/>
      <c r="I159" s="651"/>
      <c r="J159" s="166" t="s">
        <v>43</v>
      </c>
      <c r="K159" s="167">
        <v>0</v>
      </c>
      <c r="L159" s="167">
        <v>0</v>
      </c>
      <c r="M159" s="167">
        <v>0</v>
      </c>
      <c r="N159" s="168">
        <f t="shared" si="16"/>
        <v>0</v>
      </c>
    </row>
    <row r="160" spans="1:14" s="47" customFormat="1" ht="15">
      <c r="A160" s="648"/>
      <c r="B160" s="512"/>
      <c r="C160" s="641"/>
      <c r="D160" s="641"/>
      <c r="E160" s="641"/>
      <c r="F160" s="654"/>
      <c r="G160" s="654"/>
      <c r="H160" s="567"/>
      <c r="I160" s="651"/>
      <c r="J160" s="166" t="s">
        <v>75</v>
      </c>
      <c r="K160" s="167">
        <v>0</v>
      </c>
      <c r="L160" s="167">
        <v>0</v>
      </c>
      <c r="M160" s="167">
        <v>0</v>
      </c>
      <c r="N160" s="168">
        <f t="shared" si="16"/>
        <v>0</v>
      </c>
    </row>
    <row r="161" spans="1:14" s="47" customFormat="1" ht="15">
      <c r="A161" s="648"/>
      <c r="B161" s="512"/>
      <c r="C161" s="641"/>
      <c r="D161" s="641"/>
      <c r="E161" s="641"/>
      <c r="F161" s="654"/>
      <c r="G161" s="654"/>
      <c r="H161" s="567"/>
      <c r="I161" s="651"/>
      <c r="J161" s="166" t="s">
        <v>44</v>
      </c>
      <c r="K161" s="167">
        <v>0</v>
      </c>
      <c r="L161" s="167">
        <v>2000</v>
      </c>
      <c r="M161" s="167">
        <v>0</v>
      </c>
      <c r="N161" s="168">
        <f t="shared" si="16"/>
        <v>2000</v>
      </c>
    </row>
    <row r="162" spans="1:14" s="47" customFormat="1" ht="15">
      <c r="A162" s="648"/>
      <c r="B162" s="512"/>
      <c r="C162" s="641"/>
      <c r="D162" s="641"/>
      <c r="E162" s="641"/>
      <c r="F162" s="654"/>
      <c r="G162" s="654"/>
      <c r="H162" s="567"/>
      <c r="I162" s="651"/>
      <c r="J162" s="166" t="s">
        <v>76</v>
      </c>
      <c r="K162" s="167">
        <v>0</v>
      </c>
      <c r="L162" s="167">
        <v>0</v>
      </c>
      <c r="M162" s="167">
        <v>0</v>
      </c>
      <c r="N162" s="168">
        <f t="shared" si="16"/>
        <v>0</v>
      </c>
    </row>
    <row r="163" spans="1:14" s="47" customFormat="1" ht="15.75" thickBot="1">
      <c r="A163" s="648"/>
      <c r="B163" s="513"/>
      <c r="C163" s="642"/>
      <c r="D163" s="642"/>
      <c r="E163" s="642"/>
      <c r="F163" s="655"/>
      <c r="G163" s="655"/>
      <c r="H163" s="639"/>
      <c r="I163" s="652"/>
      <c r="J163" s="169" t="s">
        <v>77</v>
      </c>
      <c r="K163" s="170">
        <v>0</v>
      </c>
      <c r="L163" s="170">
        <v>0</v>
      </c>
      <c r="M163" s="170">
        <v>0</v>
      </c>
      <c r="N163" s="171">
        <f t="shared" si="16"/>
        <v>0</v>
      </c>
    </row>
    <row r="164" spans="1:14" s="47" customFormat="1" ht="15.75" thickBot="1">
      <c r="A164" s="648"/>
      <c r="B164" s="643" t="s">
        <v>131</v>
      </c>
      <c r="C164" s="644"/>
      <c r="D164" s="644"/>
      <c r="E164" s="644"/>
      <c r="F164" s="644"/>
      <c r="G164" s="644"/>
      <c r="H164" s="644"/>
      <c r="I164" s="644"/>
      <c r="J164" s="645"/>
      <c r="K164" s="179">
        <f>SUM(K156:K163)</f>
        <v>0</v>
      </c>
      <c r="L164" s="179">
        <f>SUM(L156:L163)</f>
        <v>34000</v>
      </c>
      <c r="M164" s="179">
        <f>SUM(M156:M163)</f>
        <v>0</v>
      </c>
      <c r="N164" s="179">
        <f>SUM(N156:N163)</f>
        <v>34000</v>
      </c>
    </row>
    <row r="165" spans="1:14" s="47" customFormat="1" ht="15" customHeight="1">
      <c r="A165" s="648"/>
      <c r="B165" s="511" t="s">
        <v>283</v>
      </c>
      <c r="C165" s="640"/>
      <c r="D165" s="640" t="s">
        <v>139</v>
      </c>
      <c r="E165" s="640"/>
      <c r="F165" s="653" t="s">
        <v>58</v>
      </c>
      <c r="G165" s="653" t="s">
        <v>278</v>
      </c>
      <c r="H165" s="566" t="s">
        <v>281</v>
      </c>
      <c r="I165" s="650">
        <f>+N173</f>
        <v>306000</v>
      </c>
      <c r="J165" s="163" t="s">
        <v>40</v>
      </c>
      <c r="K165" s="164">
        <v>0</v>
      </c>
      <c r="L165" s="164">
        <v>14000</v>
      </c>
      <c r="M165" s="164">
        <v>0</v>
      </c>
      <c r="N165" s="165">
        <f>SUM(K165:M165)</f>
        <v>14000</v>
      </c>
    </row>
    <row r="166" spans="1:14" s="47" customFormat="1" ht="15">
      <c r="A166" s="648"/>
      <c r="B166" s="512"/>
      <c r="C166" s="641"/>
      <c r="D166" s="641"/>
      <c r="E166" s="641"/>
      <c r="F166" s="654"/>
      <c r="G166" s="654"/>
      <c r="H166" s="567"/>
      <c r="I166" s="651"/>
      <c r="J166" s="166" t="s">
        <v>41</v>
      </c>
      <c r="K166" s="167">
        <v>0</v>
      </c>
      <c r="L166" s="167">
        <v>285000</v>
      </c>
      <c r="M166" s="167">
        <v>0</v>
      </c>
      <c r="N166" s="168">
        <f>SUM(K166:M166)</f>
        <v>285000</v>
      </c>
    </row>
    <row r="167" spans="1:14" s="47" customFormat="1" ht="15">
      <c r="A167" s="648"/>
      <c r="B167" s="512"/>
      <c r="C167" s="641"/>
      <c r="D167" s="641"/>
      <c r="E167" s="641"/>
      <c r="F167" s="654"/>
      <c r="G167" s="654"/>
      <c r="H167" s="567"/>
      <c r="I167" s="651"/>
      <c r="J167" s="166" t="s">
        <v>42</v>
      </c>
      <c r="K167" s="167">
        <v>0</v>
      </c>
      <c r="L167" s="167">
        <v>2000</v>
      </c>
      <c r="M167" s="167">
        <v>0</v>
      </c>
      <c r="N167" s="168">
        <f aca="true" t="shared" si="17" ref="N167:N172">SUM(K167:M167)</f>
        <v>2000</v>
      </c>
    </row>
    <row r="168" spans="1:14" s="47" customFormat="1" ht="15">
      <c r="A168" s="648"/>
      <c r="B168" s="512"/>
      <c r="C168" s="641"/>
      <c r="D168" s="641"/>
      <c r="E168" s="641"/>
      <c r="F168" s="654"/>
      <c r="G168" s="654"/>
      <c r="H168" s="567"/>
      <c r="I168" s="651"/>
      <c r="J168" s="166" t="s">
        <v>43</v>
      </c>
      <c r="K168" s="167">
        <v>0</v>
      </c>
      <c r="L168" s="167">
        <v>0</v>
      </c>
      <c r="M168" s="167">
        <v>0</v>
      </c>
      <c r="N168" s="168">
        <f t="shared" si="17"/>
        <v>0</v>
      </c>
    </row>
    <row r="169" spans="1:14" s="47" customFormat="1" ht="15">
      <c r="A169" s="648"/>
      <c r="B169" s="512"/>
      <c r="C169" s="641"/>
      <c r="D169" s="641"/>
      <c r="E169" s="641"/>
      <c r="F169" s="654"/>
      <c r="G169" s="654"/>
      <c r="H169" s="567"/>
      <c r="I169" s="651"/>
      <c r="J169" s="166" t="s">
        <v>75</v>
      </c>
      <c r="K169" s="167">
        <v>0</v>
      </c>
      <c r="L169" s="167">
        <v>500</v>
      </c>
      <c r="M169" s="167">
        <v>0</v>
      </c>
      <c r="N169" s="168">
        <f t="shared" si="17"/>
        <v>500</v>
      </c>
    </row>
    <row r="170" spans="1:14" s="47" customFormat="1" ht="15">
      <c r="A170" s="648"/>
      <c r="B170" s="512"/>
      <c r="C170" s="641"/>
      <c r="D170" s="641"/>
      <c r="E170" s="641"/>
      <c r="F170" s="654"/>
      <c r="G170" s="654"/>
      <c r="H170" s="567"/>
      <c r="I170" s="651"/>
      <c r="J170" s="166" t="s">
        <v>44</v>
      </c>
      <c r="K170" s="167">
        <v>0</v>
      </c>
      <c r="L170" s="167">
        <v>4000</v>
      </c>
      <c r="M170" s="167">
        <v>0</v>
      </c>
      <c r="N170" s="168">
        <f t="shared" si="17"/>
        <v>4000</v>
      </c>
    </row>
    <row r="171" spans="1:14" s="47" customFormat="1" ht="15">
      <c r="A171" s="648"/>
      <c r="B171" s="512"/>
      <c r="C171" s="641"/>
      <c r="D171" s="641"/>
      <c r="E171" s="641"/>
      <c r="F171" s="654"/>
      <c r="G171" s="654"/>
      <c r="H171" s="567"/>
      <c r="I171" s="651"/>
      <c r="J171" s="166" t="s">
        <v>76</v>
      </c>
      <c r="K171" s="167">
        <v>0</v>
      </c>
      <c r="L171" s="167">
        <v>0</v>
      </c>
      <c r="M171" s="167">
        <v>0</v>
      </c>
      <c r="N171" s="168">
        <f t="shared" si="17"/>
        <v>0</v>
      </c>
    </row>
    <row r="172" spans="1:14" s="47" customFormat="1" ht="15.75" thickBot="1">
      <c r="A172" s="648"/>
      <c r="B172" s="513"/>
      <c r="C172" s="642"/>
      <c r="D172" s="642"/>
      <c r="E172" s="642"/>
      <c r="F172" s="655"/>
      <c r="G172" s="655"/>
      <c r="H172" s="639"/>
      <c r="I172" s="652"/>
      <c r="J172" s="169" t="s">
        <v>77</v>
      </c>
      <c r="K172" s="170">
        <v>0</v>
      </c>
      <c r="L172" s="170">
        <v>500</v>
      </c>
      <c r="M172" s="170">
        <v>0</v>
      </c>
      <c r="N172" s="171">
        <f t="shared" si="17"/>
        <v>500</v>
      </c>
    </row>
    <row r="173" spans="1:14" s="47" customFormat="1" ht="15.75" thickBot="1">
      <c r="A173" s="648"/>
      <c r="B173" s="643" t="s">
        <v>131</v>
      </c>
      <c r="C173" s="644"/>
      <c r="D173" s="644"/>
      <c r="E173" s="644"/>
      <c r="F173" s="644"/>
      <c r="G173" s="644"/>
      <c r="H173" s="644"/>
      <c r="I173" s="644"/>
      <c r="J173" s="645"/>
      <c r="K173" s="179">
        <f>SUM(K165:K172)</f>
        <v>0</v>
      </c>
      <c r="L173" s="179">
        <f>SUM(L165:L172)</f>
        <v>306000</v>
      </c>
      <c r="M173" s="179">
        <f>SUM(M165:M172)</f>
        <v>0</v>
      </c>
      <c r="N173" s="179">
        <f>SUM(N165:N172)</f>
        <v>306000</v>
      </c>
    </row>
    <row r="174" spans="1:14" s="47" customFormat="1" ht="15" customHeight="1">
      <c r="A174" s="648"/>
      <c r="B174" s="511" t="s">
        <v>284</v>
      </c>
      <c r="C174" s="640"/>
      <c r="D174" s="640" t="s">
        <v>139</v>
      </c>
      <c r="E174" s="640" t="s">
        <v>139</v>
      </c>
      <c r="F174" s="653" t="s">
        <v>58</v>
      </c>
      <c r="G174" s="653" t="s">
        <v>57</v>
      </c>
      <c r="H174" s="566" t="s">
        <v>281</v>
      </c>
      <c r="I174" s="650" t="e">
        <f>+#REF!</f>
        <v>#REF!</v>
      </c>
      <c r="J174" s="163" t="s">
        <v>40</v>
      </c>
      <c r="K174" s="164">
        <v>0</v>
      </c>
      <c r="L174" s="164">
        <v>8000</v>
      </c>
      <c r="M174" s="164">
        <v>8000</v>
      </c>
      <c r="N174" s="165">
        <f>SUM(K174:M174)</f>
        <v>16000</v>
      </c>
    </row>
    <row r="175" spans="1:14" s="47" customFormat="1" ht="15" customHeight="1">
      <c r="A175" s="648"/>
      <c r="B175" s="512"/>
      <c r="C175" s="641"/>
      <c r="D175" s="641"/>
      <c r="E175" s="641"/>
      <c r="F175" s="654"/>
      <c r="G175" s="654"/>
      <c r="H175" s="567"/>
      <c r="I175" s="651"/>
      <c r="J175" s="166" t="s">
        <v>41</v>
      </c>
      <c r="K175" s="167">
        <v>0</v>
      </c>
      <c r="L175" s="167">
        <v>10000</v>
      </c>
      <c r="M175" s="167">
        <v>10000</v>
      </c>
      <c r="N175" s="168">
        <f>SUM(K175:M175)</f>
        <v>20000</v>
      </c>
    </row>
    <row r="176" spans="1:14" s="47" customFormat="1" ht="15" customHeight="1">
      <c r="A176" s="648"/>
      <c r="B176" s="512"/>
      <c r="C176" s="641"/>
      <c r="D176" s="641"/>
      <c r="E176" s="641"/>
      <c r="F176" s="654"/>
      <c r="G176" s="654"/>
      <c r="H176" s="567"/>
      <c r="I176" s="651"/>
      <c r="J176" s="166" t="s">
        <v>42</v>
      </c>
      <c r="K176" s="167">
        <v>0</v>
      </c>
      <c r="L176" s="167">
        <v>20000</v>
      </c>
      <c r="M176" s="167">
        <v>10000</v>
      </c>
      <c r="N176" s="168">
        <f aca="true" t="shared" si="18" ref="N176:N181">SUM(K176:M176)</f>
        <v>30000</v>
      </c>
    </row>
    <row r="177" spans="1:14" s="47" customFormat="1" ht="15" customHeight="1">
      <c r="A177" s="648"/>
      <c r="B177" s="512"/>
      <c r="C177" s="641"/>
      <c r="D177" s="641"/>
      <c r="E177" s="641"/>
      <c r="F177" s="654"/>
      <c r="G177" s="654"/>
      <c r="H177" s="567"/>
      <c r="I177" s="651"/>
      <c r="J177" s="166" t="s">
        <v>43</v>
      </c>
      <c r="K177" s="167">
        <v>0</v>
      </c>
      <c r="L177" s="167">
        <v>5000</v>
      </c>
      <c r="M177" s="167">
        <v>5000</v>
      </c>
      <c r="N177" s="168">
        <f t="shared" si="18"/>
        <v>10000</v>
      </c>
    </row>
    <row r="178" spans="1:14" s="47" customFormat="1" ht="15" customHeight="1">
      <c r="A178" s="648"/>
      <c r="B178" s="512"/>
      <c r="C178" s="641"/>
      <c r="D178" s="641"/>
      <c r="E178" s="641"/>
      <c r="F178" s="654"/>
      <c r="G178" s="654"/>
      <c r="H178" s="567"/>
      <c r="I178" s="651"/>
      <c r="J178" s="166" t="s">
        <v>75</v>
      </c>
      <c r="K178" s="167">
        <v>0</v>
      </c>
      <c r="L178" s="167">
        <v>3000</v>
      </c>
      <c r="M178" s="167">
        <v>3000</v>
      </c>
      <c r="N178" s="168">
        <f t="shared" si="18"/>
        <v>6000</v>
      </c>
    </row>
    <row r="179" spans="1:14" s="47" customFormat="1" ht="15" customHeight="1">
      <c r="A179" s="648"/>
      <c r="B179" s="512"/>
      <c r="C179" s="641"/>
      <c r="D179" s="641"/>
      <c r="E179" s="641"/>
      <c r="F179" s="654"/>
      <c r="G179" s="654"/>
      <c r="H179" s="567"/>
      <c r="I179" s="651"/>
      <c r="J179" s="166" t="s">
        <v>44</v>
      </c>
      <c r="K179" s="167">
        <v>0</v>
      </c>
      <c r="L179" s="167">
        <v>3000</v>
      </c>
      <c r="M179" s="167">
        <v>3000</v>
      </c>
      <c r="N179" s="168">
        <f t="shared" si="18"/>
        <v>6000</v>
      </c>
    </row>
    <row r="180" spans="1:14" s="47" customFormat="1" ht="15" customHeight="1">
      <c r="A180" s="648"/>
      <c r="B180" s="512"/>
      <c r="C180" s="641"/>
      <c r="D180" s="641"/>
      <c r="E180" s="641"/>
      <c r="F180" s="654"/>
      <c r="G180" s="654"/>
      <c r="H180" s="567"/>
      <c r="I180" s="651"/>
      <c r="J180" s="166" t="s">
        <v>76</v>
      </c>
      <c r="K180" s="167">
        <v>0</v>
      </c>
      <c r="L180" s="167">
        <v>0</v>
      </c>
      <c r="M180" s="167">
        <v>0</v>
      </c>
      <c r="N180" s="168">
        <f t="shared" si="18"/>
        <v>0</v>
      </c>
    </row>
    <row r="181" spans="1:14" s="47" customFormat="1" ht="15.75" customHeight="1" thickBot="1">
      <c r="A181" s="648"/>
      <c r="B181" s="513"/>
      <c r="C181" s="642"/>
      <c r="D181" s="642"/>
      <c r="E181" s="642"/>
      <c r="F181" s="655"/>
      <c r="G181" s="655"/>
      <c r="H181" s="639"/>
      <c r="I181" s="652"/>
      <c r="J181" s="169" t="s">
        <v>77</v>
      </c>
      <c r="K181" s="170">
        <v>0</v>
      </c>
      <c r="L181" s="170">
        <v>0</v>
      </c>
      <c r="M181" s="170">
        <v>0</v>
      </c>
      <c r="N181" s="171">
        <f t="shared" si="18"/>
        <v>0</v>
      </c>
    </row>
    <row r="182" spans="1:14" s="47" customFormat="1" ht="15.75" thickBot="1">
      <c r="A182" s="648"/>
      <c r="B182" s="643" t="s">
        <v>131</v>
      </c>
      <c r="C182" s="644"/>
      <c r="D182" s="644"/>
      <c r="E182" s="644"/>
      <c r="F182" s="644"/>
      <c r="G182" s="644"/>
      <c r="H182" s="644"/>
      <c r="I182" s="644"/>
      <c r="J182" s="645"/>
      <c r="K182" s="179">
        <f>SUM(K174:K181)</f>
        <v>0</v>
      </c>
      <c r="L182" s="179">
        <f>SUM(L174:L181)</f>
        <v>49000</v>
      </c>
      <c r="M182" s="179">
        <f>SUM(M174:M181)</f>
        <v>39000</v>
      </c>
      <c r="N182" s="179">
        <f>SUM(N174:N181)</f>
        <v>88000</v>
      </c>
    </row>
    <row r="183" spans="1:14" s="47" customFormat="1" ht="15" customHeight="1">
      <c r="A183" s="648"/>
      <c r="B183" s="511" t="s">
        <v>285</v>
      </c>
      <c r="C183" s="640"/>
      <c r="D183" s="640" t="s">
        <v>139</v>
      </c>
      <c r="E183" s="640" t="s">
        <v>139</v>
      </c>
      <c r="F183" s="653" t="s">
        <v>58</v>
      </c>
      <c r="G183" s="653" t="s">
        <v>57</v>
      </c>
      <c r="H183" s="566" t="s">
        <v>281</v>
      </c>
      <c r="I183" s="650">
        <f>+N191</f>
        <v>52000</v>
      </c>
      <c r="J183" s="163" t="s">
        <v>40</v>
      </c>
      <c r="K183" s="164">
        <v>0</v>
      </c>
      <c r="L183" s="164">
        <v>12000</v>
      </c>
      <c r="M183" s="164">
        <v>12000</v>
      </c>
      <c r="N183" s="165">
        <f>SUM(K183:M183)</f>
        <v>24000</v>
      </c>
    </row>
    <row r="184" spans="1:14" s="47" customFormat="1" ht="15" customHeight="1">
      <c r="A184" s="648"/>
      <c r="B184" s="512"/>
      <c r="C184" s="641"/>
      <c r="D184" s="641"/>
      <c r="E184" s="641"/>
      <c r="F184" s="654"/>
      <c r="G184" s="654"/>
      <c r="H184" s="567"/>
      <c r="I184" s="651"/>
      <c r="J184" s="166" t="s">
        <v>41</v>
      </c>
      <c r="K184" s="167">
        <v>0</v>
      </c>
      <c r="L184" s="167">
        <v>8000</v>
      </c>
      <c r="M184" s="167">
        <v>8000</v>
      </c>
      <c r="N184" s="168">
        <f>SUM(K184:M184)</f>
        <v>16000</v>
      </c>
    </row>
    <row r="185" spans="1:14" s="47" customFormat="1" ht="15" customHeight="1">
      <c r="A185" s="648"/>
      <c r="B185" s="512"/>
      <c r="C185" s="641"/>
      <c r="D185" s="641"/>
      <c r="E185" s="641"/>
      <c r="F185" s="654"/>
      <c r="G185" s="654"/>
      <c r="H185" s="567"/>
      <c r="I185" s="651"/>
      <c r="J185" s="166" t="s">
        <v>42</v>
      </c>
      <c r="K185" s="167">
        <v>0</v>
      </c>
      <c r="L185" s="167">
        <v>0</v>
      </c>
      <c r="M185" s="167">
        <v>0</v>
      </c>
      <c r="N185" s="168">
        <f aca="true" t="shared" si="19" ref="N185:N190">SUM(K185:M185)</f>
        <v>0</v>
      </c>
    </row>
    <row r="186" spans="1:14" s="47" customFormat="1" ht="15" customHeight="1">
      <c r="A186" s="648"/>
      <c r="B186" s="512"/>
      <c r="C186" s="641"/>
      <c r="D186" s="641"/>
      <c r="E186" s="641"/>
      <c r="F186" s="654"/>
      <c r="G186" s="654"/>
      <c r="H186" s="567"/>
      <c r="I186" s="651"/>
      <c r="J186" s="166" t="s">
        <v>43</v>
      </c>
      <c r="K186" s="167">
        <v>0</v>
      </c>
      <c r="L186" s="167">
        <v>2000</v>
      </c>
      <c r="M186" s="167">
        <v>2000</v>
      </c>
      <c r="N186" s="168">
        <f t="shared" si="19"/>
        <v>4000</v>
      </c>
    </row>
    <row r="187" spans="1:14" s="47" customFormat="1" ht="15" customHeight="1">
      <c r="A187" s="648"/>
      <c r="B187" s="512"/>
      <c r="C187" s="641"/>
      <c r="D187" s="641"/>
      <c r="E187" s="641"/>
      <c r="F187" s="654"/>
      <c r="G187" s="654"/>
      <c r="H187" s="567"/>
      <c r="I187" s="651"/>
      <c r="J187" s="166" t="s">
        <v>75</v>
      </c>
      <c r="K187" s="167">
        <v>0</v>
      </c>
      <c r="L187" s="167">
        <v>0</v>
      </c>
      <c r="M187" s="167">
        <v>0</v>
      </c>
      <c r="N187" s="168">
        <f t="shared" si="19"/>
        <v>0</v>
      </c>
    </row>
    <row r="188" spans="1:14" s="47" customFormat="1" ht="15" customHeight="1">
      <c r="A188" s="648"/>
      <c r="B188" s="512"/>
      <c r="C188" s="641"/>
      <c r="D188" s="641"/>
      <c r="E188" s="641"/>
      <c r="F188" s="654"/>
      <c r="G188" s="654"/>
      <c r="H188" s="567"/>
      <c r="I188" s="651"/>
      <c r="J188" s="166" t="s">
        <v>44</v>
      </c>
      <c r="K188" s="167">
        <v>0</v>
      </c>
      <c r="L188" s="167">
        <v>4000</v>
      </c>
      <c r="M188" s="167">
        <v>4000</v>
      </c>
      <c r="N188" s="168">
        <f t="shared" si="19"/>
        <v>8000</v>
      </c>
    </row>
    <row r="189" spans="1:14" s="47" customFormat="1" ht="15" customHeight="1">
      <c r="A189" s="648"/>
      <c r="B189" s="512"/>
      <c r="C189" s="641"/>
      <c r="D189" s="641"/>
      <c r="E189" s="641"/>
      <c r="F189" s="654"/>
      <c r="G189" s="654"/>
      <c r="H189" s="567"/>
      <c r="I189" s="651"/>
      <c r="J189" s="166" t="s">
        <v>76</v>
      </c>
      <c r="K189" s="167">
        <v>0</v>
      </c>
      <c r="L189" s="167">
        <v>0</v>
      </c>
      <c r="M189" s="167">
        <v>0</v>
      </c>
      <c r="N189" s="168">
        <f t="shared" si="19"/>
        <v>0</v>
      </c>
    </row>
    <row r="190" spans="1:14" s="47" customFormat="1" ht="39" customHeight="1" thickBot="1">
      <c r="A190" s="648"/>
      <c r="B190" s="513"/>
      <c r="C190" s="642"/>
      <c r="D190" s="642"/>
      <c r="E190" s="642"/>
      <c r="F190" s="655"/>
      <c r="G190" s="655"/>
      <c r="H190" s="639"/>
      <c r="I190" s="652"/>
      <c r="J190" s="169" t="s">
        <v>77</v>
      </c>
      <c r="K190" s="170">
        <v>0</v>
      </c>
      <c r="L190" s="170">
        <v>0</v>
      </c>
      <c r="M190" s="170">
        <v>0</v>
      </c>
      <c r="N190" s="171">
        <f t="shared" si="19"/>
        <v>0</v>
      </c>
    </row>
    <row r="191" spans="1:14" s="47" customFormat="1" ht="15.75" thickBot="1">
      <c r="A191" s="648"/>
      <c r="B191" s="643" t="s">
        <v>131</v>
      </c>
      <c r="C191" s="644"/>
      <c r="D191" s="644"/>
      <c r="E191" s="644"/>
      <c r="F191" s="644"/>
      <c r="G191" s="644"/>
      <c r="H191" s="644"/>
      <c r="I191" s="644"/>
      <c r="J191" s="645"/>
      <c r="K191" s="179">
        <f>SUM(K183:K190)</f>
        <v>0</v>
      </c>
      <c r="L191" s="179">
        <f>SUM(L183:L190)</f>
        <v>26000</v>
      </c>
      <c r="M191" s="179">
        <f>SUM(M183:M190)</f>
        <v>26000</v>
      </c>
      <c r="N191" s="179">
        <f>SUM(N183:N190)</f>
        <v>52000</v>
      </c>
    </row>
    <row r="192" spans="1:14" s="47" customFormat="1" ht="15" customHeight="1">
      <c r="A192" s="648"/>
      <c r="B192" s="511" t="s">
        <v>286</v>
      </c>
      <c r="C192" s="640" t="s">
        <v>139</v>
      </c>
      <c r="D192" s="640" t="s">
        <v>139</v>
      </c>
      <c r="E192" s="640" t="s">
        <v>139</v>
      </c>
      <c r="F192" s="653" t="s">
        <v>58</v>
      </c>
      <c r="G192" s="653" t="s">
        <v>57</v>
      </c>
      <c r="H192" s="566" t="s">
        <v>281</v>
      </c>
      <c r="I192" s="650">
        <f>+N200</f>
        <v>112000</v>
      </c>
      <c r="J192" s="163" t="s">
        <v>40</v>
      </c>
      <c r="K192" s="164">
        <v>25000</v>
      </c>
      <c r="L192" s="164">
        <v>25000</v>
      </c>
      <c r="M192" s="164">
        <v>25000</v>
      </c>
      <c r="N192" s="165">
        <f>SUM(K192:M192)</f>
        <v>75000</v>
      </c>
    </row>
    <row r="193" spans="1:14" s="47" customFormat="1" ht="15" customHeight="1">
      <c r="A193" s="648"/>
      <c r="B193" s="512"/>
      <c r="C193" s="641"/>
      <c r="D193" s="641"/>
      <c r="E193" s="641"/>
      <c r="F193" s="654"/>
      <c r="G193" s="654"/>
      <c r="H193" s="567"/>
      <c r="I193" s="651"/>
      <c r="J193" s="166" t="s">
        <v>41</v>
      </c>
      <c r="K193" s="167">
        <v>0</v>
      </c>
      <c r="L193" s="167">
        <v>0</v>
      </c>
      <c r="M193" s="167">
        <v>0</v>
      </c>
      <c r="N193" s="168">
        <f>SUM(K193:M193)</f>
        <v>0</v>
      </c>
    </row>
    <row r="194" spans="1:14" s="47" customFormat="1" ht="15" customHeight="1">
      <c r="A194" s="648"/>
      <c r="B194" s="512"/>
      <c r="C194" s="641"/>
      <c r="D194" s="641"/>
      <c r="E194" s="641"/>
      <c r="F194" s="654"/>
      <c r="G194" s="654"/>
      <c r="H194" s="567"/>
      <c r="I194" s="651"/>
      <c r="J194" s="166" t="s">
        <v>42</v>
      </c>
      <c r="K194" s="167">
        <v>6000</v>
      </c>
      <c r="L194" s="167">
        <v>0</v>
      </c>
      <c r="M194" s="167">
        <v>0</v>
      </c>
      <c r="N194" s="168">
        <f aca="true" t="shared" si="20" ref="N194:N199">SUM(K194:M194)</f>
        <v>6000</v>
      </c>
    </row>
    <row r="195" spans="1:14" s="47" customFormat="1" ht="15" customHeight="1">
      <c r="A195" s="648"/>
      <c r="B195" s="512"/>
      <c r="C195" s="641"/>
      <c r="D195" s="641"/>
      <c r="E195" s="641"/>
      <c r="F195" s="654"/>
      <c r="G195" s="654"/>
      <c r="H195" s="567"/>
      <c r="I195" s="651"/>
      <c r="J195" s="166" t="s">
        <v>43</v>
      </c>
      <c r="K195" s="167">
        <v>3000</v>
      </c>
      <c r="L195" s="167">
        <v>1000</v>
      </c>
      <c r="M195" s="167">
        <v>1000</v>
      </c>
      <c r="N195" s="168">
        <f t="shared" si="20"/>
        <v>5000</v>
      </c>
    </row>
    <row r="196" spans="1:14" s="47" customFormat="1" ht="15" customHeight="1">
      <c r="A196" s="648"/>
      <c r="B196" s="512"/>
      <c r="C196" s="641"/>
      <c r="D196" s="641"/>
      <c r="E196" s="641"/>
      <c r="F196" s="654"/>
      <c r="G196" s="654"/>
      <c r="H196" s="567"/>
      <c r="I196" s="651"/>
      <c r="J196" s="166" t="s">
        <v>75</v>
      </c>
      <c r="K196" s="167">
        <v>1000</v>
      </c>
      <c r="L196" s="167">
        <v>1000</v>
      </c>
      <c r="M196" s="167">
        <v>1000</v>
      </c>
      <c r="N196" s="168">
        <f t="shared" si="20"/>
        <v>3000</v>
      </c>
    </row>
    <row r="197" spans="1:14" s="47" customFormat="1" ht="15" customHeight="1">
      <c r="A197" s="648"/>
      <c r="B197" s="512"/>
      <c r="C197" s="641"/>
      <c r="D197" s="641"/>
      <c r="E197" s="641"/>
      <c r="F197" s="654"/>
      <c r="G197" s="654"/>
      <c r="H197" s="567"/>
      <c r="I197" s="651"/>
      <c r="J197" s="166" t="s">
        <v>44</v>
      </c>
      <c r="K197" s="167">
        <v>8000</v>
      </c>
      <c r="L197" s="167">
        <v>5000</v>
      </c>
      <c r="M197" s="167">
        <v>5000</v>
      </c>
      <c r="N197" s="168">
        <f t="shared" si="20"/>
        <v>18000</v>
      </c>
    </row>
    <row r="198" spans="1:14" s="47" customFormat="1" ht="15" customHeight="1">
      <c r="A198" s="648"/>
      <c r="B198" s="512"/>
      <c r="C198" s="641"/>
      <c r="D198" s="641"/>
      <c r="E198" s="641"/>
      <c r="F198" s="654"/>
      <c r="G198" s="654"/>
      <c r="H198" s="567"/>
      <c r="I198" s="651"/>
      <c r="J198" s="166" t="s">
        <v>76</v>
      </c>
      <c r="K198" s="167">
        <v>5000</v>
      </c>
      <c r="L198" s="167">
        <v>0</v>
      </c>
      <c r="M198" s="167">
        <v>0</v>
      </c>
      <c r="N198" s="168">
        <f t="shared" si="20"/>
        <v>5000</v>
      </c>
    </row>
    <row r="199" spans="1:14" s="47" customFormat="1" ht="15.75" customHeight="1" thickBot="1">
      <c r="A199" s="648"/>
      <c r="B199" s="513"/>
      <c r="C199" s="642"/>
      <c r="D199" s="642"/>
      <c r="E199" s="642"/>
      <c r="F199" s="655"/>
      <c r="G199" s="655"/>
      <c r="H199" s="639"/>
      <c r="I199" s="652"/>
      <c r="J199" s="169" t="s">
        <v>77</v>
      </c>
      <c r="K199" s="170">
        <v>0</v>
      </c>
      <c r="L199" s="170">
        <v>0</v>
      </c>
      <c r="M199" s="170">
        <v>0</v>
      </c>
      <c r="N199" s="171">
        <f t="shared" si="20"/>
        <v>0</v>
      </c>
    </row>
    <row r="200" spans="1:14" s="47" customFormat="1" ht="15.75" thickBot="1">
      <c r="A200" s="649"/>
      <c r="B200" s="643" t="s">
        <v>131</v>
      </c>
      <c r="C200" s="644"/>
      <c r="D200" s="644"/>
      <c r="E200" s="644"/>
      <c r="F200" s="644"/>
      <c r="G200" s="644"/>
      <c r="H200" s="644"/>
      <c r="I200" s="644"/>
      <c r="J200" s="645"/>
      <c r="K200" s="179">
        <f>SUM(K192:K199)</f>
        <v>48000</v>
      </c>
      <c r="L200" s="179">
        <f>SUM(L192:L199)</f>
        <v>32000</v>
      </c>
      <c r="M200" s="179">
        <f>SUM(M192:M199)</f>
        <v>32000</v>
      </c>
      <c r="N200" s="179">
        <f>SUM(N192:N199)</f>
        <v>112000</v>
      </c>
    </row>
    <row r="201" spans="1:14" s="47" customFormat="1" ht="18.75" customHeight="1" thickBot="1">
      <c r="A201" s="656" t="s">
        <v>9</v>
      </c>
      <c r="B201" s="657"/>
      <c r="C201" s="657"/>
      <c r="D201" s="657"/>
      <c r="E201" s="657"/>
      <c r="F201" s="657"/>
      <c r="G201" s="657"/>
      <c r="H201" s="657"/>
      <c r="I201" s="657"/>
      <c r="J201" s="658"/>
      <c r="K201" s="2">
        <f>+K191+K173+K200+K155+K146+K137+K182+K164</f>
        <v>110000</v>
      </c>
      <c r="L201" s="2">
        <f>+L191+L173+L200+L155+L146+L137+L182+L164</f>
        <v>471000</v>
      </c>
      <c r="M201" s="2">
        <f>+M191+M173+M200+M155+M146+M137+M182+M164</f>
        <v>122000</v>
      </c>
      <c r="N201" s="2">
        <f>+N191+N173+N200+N155+N146+N137+N182+N164</f>
        <v>703000</v>
      </c>
    </row>
    <row r="202" s="7" customFormat="1" ht="15" thickBot="1"/>
    <row r="203" spans="1:14" ht="22.5" customHeight="1" thickBot="1" thickTop="1">
      <c r="A203" s="665" t="s">
        <v>47</v>
      </c>
      <c r="B203" s="666"/>
      <c r="C203" s="666"/>
      <c r="D203" s="666"/>
      <c r="E203" s="666"/>
      <c r="F203" s="666"/>
      <c r="G203" s="666"/>
      <c r="H203" s="666"/>
      <c r="I203" s="666"/>
      <c r="J203" s="666"/>
      <c r="K203" s="1">
        <f>SUM(K201,K127,K89,K60,K22)</f>
        <v>1116700</v>
      </c>
      <c r="L203" s="1">
        <f>SUM(L201,L127,L89,L60,L22)</f>
        <v>1277400</v>
      </c>
      <c r="M203" s="1">
        <f>SUM(M201,M127,M89,M60,M22)</f>
        <v>562400</v>
      </c>
      <c r="N203" s="1">
        <f>SUM(N201,N127,N89,N60,N22)</f>
        <v>2956500</v>
      </c>
    </row>
    <row r="204" ht="15" thickTop="1"/>
    <row r="205" spans="11:15" ht="18">
      <c r="K205" s="181"/>
      <c r="L205" s="264"/>
      <c r="M205" s="264"/>
      <c r="N205" s="264"/>
      <c r="O205" s="181"/>
    </row>
    <row r="206" spans="11:15" ht="14.25">
      <c r="K206" s="181"/>
      <c r="L206" s="181"/>
      <c r="M206" s="181"/>
      <c r="N206" s="181"/>
      <c r="O206" s="181"/>
    </row>
    <row r="207" spans="11:15" ht="14.25">
      <c r="K207" s="262"/>
      <c r="L207" s="263"/>
      <c r="M207" s="263"/>
      <c r="N207" s="263"/>
      <c r="O207" s="262"/>
    </row>
    <row r="208" spans="7:15" ht="14.25">
      <c r="G208" s="181"/>
      <c r="H208" s="181"/>
      <c r="I208" s="181"/>
      <c r="J208" s="181"/>
      <c r="K208" s="181"/>
      <c r="L208" s="227"/>
      <c r="M208" s="227"/>
      <c r="N208" s="262"/>
      <c r="O208" s="262"/>
    </row>
    <row r="209" spans="7:15" ht="14.25">
      <c r="G209" s="181"/>
      <c r="H209" s="181"/>
      <c r="I209" s="181"/>
      <c r="J209" s="181"/>
      <c r="K209" s="181"/>
      <c r="L209" s="181"/>
      <c r="M209" s="262"/>
      <c r="N209" s="262"/>
      <c r="O209" s="262"/>
    </row>
    <row r="210" spans="7:15" ht="14.25">
      <c r="G210" s="181"/>
      <c r="H210" s="181"/>
      <c r="I210" s="181"/>
      <c r="J210" s="181"/>
      <c r="K210" s="181"/>
      <c r="L210" s="181"/>
      <c r="M210" s="262"/>
      <c r="N210" s="262"/>
      <c r="O210" s="262"/>
    </row>
    <row r="211" spans="7:15" ht="15">
      <c r="G211" s="181"/>
      <c r="H211" s="181"/>
      <c r="I211" s="181"/>
      <c r="J211" s="181"/>
      <c r="K211" s="182"/>
      <c r="L211" s="181"/>
      <c r="M211" s="262"/>
      <c r="N211" s="262"/>
      <c r="O211" s="262"/>
    </row>
    <row r="212" spans="11:15" ht="14.25">
      <c r="K212" s="262"/>
      <c r="L212" s="262"/>
      <c r="M212" s="262"/>
      <c r="N212" s="262"/>
      <c r="O212" s="262"/>
    </row>
    <row r="213" spans="11:15" ht="14.25">
      <c r="K213" s="262"/>
      <c r="L213" s="262"/>
      <c r="M213" s="262"/>
      <c r="N213" s="262"/>
      <c r="O213" s="262"/>
    </row>
    <row r="214" spans="11:15" ht="14.25">
      <c r="K214" s="262"/>
      <c r="L214" s="262"/>
      <c r="M214" s="262"/>
      <c r="N214" s="262"/>
      <c r="O214" s="262"/>
    </row>
    <row r="215" spans="11:15" ht="14.25">
      <c r="K215" s="262"/>
      <c r="L215" s="262"/>
      <c r="M215" s="262"/>
      <c r="N215" s="262"/>
      <c r="O215" s="262"/>
    </row>
    <row r="216" spans="11:15" ht="14.25">
      <c r="K216" s="262"/>
      <c r="L216" s="262"/>
      <c r="M216" s="262"/>
      <c r="N216" s="262"/>
      <c r="O216" s="262"/>
    </row>
    <row r="217" spans="11:15" ht="14.25">
      <c r="K217" s="262"/>
      <c r="L217" s="262"/>
      <c r="M217" s="262"/>
      <c r="N217" s="262"/>
      <c r="O217" s="262"/>
    </row>
    <row r="218" spans="11:15" ht="14.25">
      <c r="K218" s="262"/>
      <c r="L218" s="262"/>
      <c r="M218" s="262"/>
      <c r="N218" s="262"/>
      <c r="O218" s="262"/>
    </row>
    <row r="219" spans="11:15" ht="14.25">
      <c r="K219" s="262"/>
      <c r="L219" s="262"/>
      <c r="M219" s="262"/>
      <c r="N219" s="262"/>
      <c r="O219" s="262"/>
    </row>
    <row r="220" spans="11:15" ht="14.25">
      <c r="K220" s="262"/>
      <c r="L220" s="262"/>
      <c r="M220" s="262"/>
      <c r="N220" s="262"/>
      <c r="O220" s="262"/>
    </row>
    <row r="221" spans="11:15" ht="14.25">
      <c r="K221" s="262"/>
      <c r="L221" s="262"/>
      <c r="M221" s="262"/>
      <c r="N221" s="262"/>
      <c r="O221" s="262"/>
    </row>
    <row r="222" spans="11:15" ht="14.25">
      <c r="K222" s="262"/>
      <c r="L222" s="262"/>
      <c r="M222" s="262"/>
      <c r="N222" s="262"/>
      <c r="O222" s="262"/>
    </row>
    <row r="223" spans="11:15" ht="14.25">
      <c r="K223" s="262"/>
      <c r="L223" s="262"/>
      <c r="M223" s="262"/>
      <c r="N223" s="262"/>
      <c r="O223" s="262"/>
    </row>
    <row r="224" spans="11:15" ht="14.25">
      <c r="K224" s="262"/>
      <c r="L224" s="262"/>
      <c r="M224" s="262"/>
      <c r="N224" s="262"/>
      <c r="O224" s="262"/>
    </row>
    <row r="225" spans="11:15" ht="14.25">
      <c r="K225" s="262"/>
      <c r="L225" s="262"/>
      <c r="M225" s="262"/>
      <c r="N225" s="262"/>
      <c r="O225" s="262"/>
    </row>
    <row r="226" spans="11:15" ht="14.25">
      <c r="K226" s="262"/>
      <c r="L226" s="262"/>
      <c r="M226" s="262"/>
      <c r="N226" s="262"/>
      <c r="O226" s="262"/>
    </row>
    <row r="227" spans="11:15" ht="14.25">
      <c r="K227" s="262"/>
      <c r="L227" s="262"/>
      <c r="M227" s="262"/>
      <c r="N227" s="262"/>
      <c r="O227" s="262"/>
    </row>
    <row r="228" spans="11:15" ht="14.25">
      <c r="K228" s="262"/>
      <c r="L228" s="262"/>
      <c r="M228" s="262"/>
      <c r="N228" s="262"/>
      <c r="O228" s="262"/>
    </row>
    <row r="229" spans="11:15" ht="14.25">
      <c r="K229" s="262"/>
      <c r="L229" s="262"/>
      <c r="M229" s="262"/>
      <c r="N229" s="262"/>
      <c r="O229" s="262"/>
    </row>
  </sheetData>
  <sheetProtection/>
  <mergeCells count="214">
    <mergeCell ref="A91:A126"/>
    <mergeCell ref="B108:J108"/>
    <mergeCell ref="G80:G87"/>
    <mergeCell ref="F80:F87"/>
    <mergeCell ref="E80:E87"/>
    <mergeCell ref="A62:A88"/>
    <mergeCell ref="E71:E78"/>
    <mergeCell ref="F71:F78"/>
    <mergeCell ref="B118:B125"/>
    <mergeCell ref="B109:B116"/>
    <mergeCell ref="B173:J173"/>
    <mergeCell ref="I71:I78"/>
    <mergeCell ref="A89:J89"/>
    <mergeCell ref="F118:F125"/>
    <mergeCell ref="A90:N90"/>
    <mergeCell ref="I62:I69"/>
    <mergeCell ref="E147:E154"/>
    <mergeCell ref="F147:F154"/>
    <mergeCell ref="G147:G154"/>
    <mergeCell ref="H147:H154"/>
    <mergeCell ref="G129:G136"/>
    <mergeCell ref="H129:H136"/>
    <mergeCell ref="B146:J146"/>
    <mergeCell ref="D147:D154"/>
    <mergeCell ref="B129:B136"/>
    <mergeCell ref="C129:C136"/>
    <mergeCell ref="B13:B20"/>
    <mergeCell ref="C138:C145"/>
    <mergeCell ref="D138:D145"/>
    <mergeCell ref="E138:E145"/>
    <mergeCell ref="H138:H145"/>
    <mergeCell ref="B137:J137"/>
    <mergeCell ref="B138:B145"/>
    <mergeCell ref="B80:B87"/>
    <mergeCell ref="I80:I87"/>
    <mergeCell ref="F129:F136"/>
    <mergeCell ref="H33:H40"/>
    <mergeCell ref="G33:G40"/>
    <mergeCell ref="B41:J41"/>
    <mergeCell ref="C42:C49"/>
    <mergeCell ref="D42:D49"/>
    <mergeCell ref="B33:B40"/>
    <mergeCell ref="H42:H49"/>
    <mergeCell ref="G42:G49"/>
    <mergeCell ref="C156:C163"/>
    <mergeCell ref="D156:D163"/>
    <mergeCell ref="E156:E163"/>
    <mergeCell ref="D129:D136"/>
    <mergeCell ref="E129:E136"/>
    <mergeCell ref="B155:J155"/>
    <mergeCell ref="B147:B154"/>
    <mergeCell ref="C147:C154"/>
    <mergeCell ref="I147:I154"/>
    <mergeCell ref="I156:I163"/>
    <mergeCell ref="J2:J3"/>
    <mergeCell ref="A4:A21"/>
    <mergeCell ref="B24:B31"/>
    <mergeCell ref="C24:C31"/>
    <mergeCell ref="D24:D31"/>
    <mergeCell ref="A24:A59"/>
    <mergeCell ref="D4:D11"/>
    <mergeCell ref="B42:B49"/>
    <mergeCell ref="C51:C58"/>
    <mergeCell ref="D51:D58"/>
    <mergeCell ref="B32:J32"/>
    <mergeCell ref="E13:E20"/>
    <mergeCell ref="B12:J12"/>
    <mergeCell ref="C13:C20"/>
    <mergeCell ref="G4:G11"/>
    <mergeCell ref="G13:G20"/>
    <mergeCell ref="G24:G31"/>
    <mergeCell ref="D13:D20"/>
    <mergeCell ref="B21:J21"/>
    <mergeCell ref="C4:C11"/>
    <mergeCell ref="A1:N1"/>
    <mergeCell ref="M2:M3"/>
    <mergeCell ref="F2:F3"/>
    <mergeCell ref="A2:A3"/>
    <mergeCell ref="B2:B3"/>
    <mergeCell ref="C2:E2"/>
    <mergeCell ref="N2:N3"/>
    <mergeCell ref="L2:L3"/>
    <mergeCell ref="G2:G3"/>
    <mergeCell ref="H2:H3"/>
    <mergeCell ref="A203:J203"/>
    <mergeCell ref="A22:J22"/>
    <mergeCell ref="F4:F11"/>
    <mergeCell ref="H4:H11"/>
    <mergeCell ref="D33:D40"/>
    <mergeCell ref="E33:E40"/>
    <mergeCell ref="F33:F40"/>
    <mergeCell ref="B174:B181"/>
    <mergeCell ref="C33:C40"/>
    <mergeCell ref="E4:E11"/>
    <mergeCell ref="E174:E181"/>
    <mergeCell ref="F174:F181"/>
    <mergeCell ref="K2:K3"/>
    <mergeCell ref="B156:B163"/>
    <mergeCell ref="F13:F20"/>
    <mergeCell ref="H13:H20"/>
    <mergeCell ref="H24:H31"/>
    <mergeCell ref="E24:E31"/>
    <mergeCell ref="F24:F31"/>
    <mergeCell ref="B4:B11"/>
    <mergeCell ref="A60:J60"/>
    <mergeCell ref="B51:B58"/>
    <mergeCell ref="B59:J59"/>
    <mergeCell ref="C71:C78"/>
    <mergeCell ref="H51:H58"/>
    <mergeCell ref="G51:G58"/>
    <mergeCell ref="F51:F58"/>
    <mergeCell ref="B62:B69"/>
    <mergeCell ref="E51:E58"/>
    <mergeCell ref="D80:D87"/>
    <mergeCell ref="D71:D78"/>
    <mergeCell ref="H71:H78"/>
    <mergeCell ref="F62:F69"/>
    <mergeCell ref="E62:E69"/>
    <mergeCell ref="D62:D69"/>
    <mergeCell ref="G71:G78"/>
    <mergeCell ref="I2:I3"/>
    <mergeCell ref="I13:I20"/>
    <mergeCell ref="I24:I31"/>
    <mergeCell ref="I33:I40"/>
    <mergeCell ref="I4:I11"/>
    <mergeCell ref="I51:I58"/>
    <mergeCell ref="B50:J50"/>
    <mergeCell ref="E42:E49"/>
    <mergeCell ref="F42:F49"/>
    <mergeCell ref="I42:I49"/>
    <mergeCell ref="B182:J182"/>
    <mergeCell ref="F165:F172"/>
    <mergeCell ref="G165:G172"/>
    <mergeCell ref="H165:H172"/>
    <mergeCell ref="B165:B172"/>
    <mergeCell ref="C165:C172"/>
    <mergeCell ref="D165:D172"/>
    <mergeCell ref="E165:E172"/>
    <mergeCell ref="C174:C181"/>
    <mergeCell ref="D174:D181"/>
    <mergeCell ref="D118:D125"/>
    <mergeCell ref="C80:C87"/>
    <mergeCell ref="B71:B78"/>
    <mergeCell ref="C62:C69"/>
    <mergeCell ref="B79:J79"/>
    <mergeCell ref="B70:J70"/>
    <mergeCell ref="H62:H69"/>
    <mergeCell ref="G62:G69"/>
    <mergeCell ref="H80:H87"/>
    <mergeCell ref="B88:J88"/>
    <mergeCell ref="B99:J99"/>
    <mergeCell ref="F91:F98"/>
    <mergeCell ref="G91:G98"/>
    <mergeCell ref="H91:H98"/>
    <mergeCell ref="I91:I98"/>
    <mergeCell ref="B91:B98"/>
    <mergeCell ref="B117:J117"/>
    <mergeCell ref="I109:I116"/>
    <mergeCell ref="A201:J201"/>
    <mergeCell ref="F183:F190"/>
    <mergeCell ref="E183:E190"/>
    <mergeCell ref="D183:D190"/>
    <mergeCell ref="C183:C190"/>
    <mergeCell ref="B183:B190"/>
    <mergeCell ref="G183:G190"/>
    <mergeCell ref="H183:H190"/>
    <mergeCell ref="F192:F199"/>
    <mergeCell ref="G192:G199"/>
    <mergeCell ref="E91:E98"/>
    <mergeCell ref="G109:G116"/>
    <mergeCell ref="B100:B107"/>
    <mergeCell ref="B191:J191"/>
    <mergeCell ref="I183:I190"/>
    <mergeCell ref="I100:I107"/>
    <mergeCell ref="C100:C107"/>
    <mergeCell ref="D100:D107"/>
    <mergeCell ref="E100:E107"/>
    <mergeCell ref="H100:H107"/>
    <mergeCell ref="H109:H116"/>
    <mergeCell ref="F100:F107"/>
    <mergeCell ref="C109:C116"/>
    <mergeCell ref="D109:D116"/>
    <mergeCell ref="E109:E116"/>
    <mergeCell ref="F109:F116"/>
    <mergeCell ref="G156:G163"/>
    <mergeCell ref="H118:H125"/>
    <mergeCell ref="E118:E125"/>
    <mergeCell ref="I174:I181"/>
    <mergeCell ref="G174:G181"/>
    <mergeCell ref="H174:H181"/>
    <mergeCell ref="F138:F145"/>
    <mergeCell ref="B164:J164"/>
    <mergeCell ref="F156:F163"/>
    <mergeCell ref="H156:H163"/>
    <mergeCell ref="C118:C125"/>
    <mergeCell ref="I165:I172"/>
    <mergeCell ref="C91:C98"/>
    <mergeCell ref="D91:D98"/>
    <mergeCell ref="G100:G107"/>
    <mergeCell ref="G138:G145"/>
    <mergeCell ref="I118:I125"/>
    <mergeCell ref="I138:I145"/>
    <mergeCell ref="G118:G125"/>
    <mergeCell ref="I129:I136"/>
    <mergeCell ref="H192:H199"/>
    <mergeCell ref="B192:B199"/>
    <mergeCell ref="C192:C199"/>
    <mergeCell ref="B126:J126"/>
    <mergeCell ref="A127:J127"/>
    <mergeCell ref="A129:A200"/>
    <mergeCell ref="I192:I199"/>
    <mergeCell ref="B200:J200"/>
    <mergeCell ref="D192:D199"/>
    <mergeCell ref="E192:E199"/>
  </mergeCells>
  <printOptions/>
  <pageMargins left="0.5905511811023623" right="0.5905511811023623" top="0.7874015748031497" bottom="0.7874015748031497" header="0" footer="0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tabColor indexed="11"/>
  </sheetPr>
  <dimension ref="A1:P110"/>
  <sheetViews>
    <sheetView zoomScale="95" zoomScaleNormal="95" zoomScaleSheetLayoutView="100" zoomScalePageLayoutView="0" workbookViewId="0" topLeftCell="I91">
      <selection activeCell="N203" sqref="N203"/>
    </sheetView>
  </sheetViews>
  <sheetFormatPr defaultColWidth="11.421875" defaultRowHeight="12.75"/>
  <cols>
    <col min="1" max="1" width="19.140625" style="4" customWidth="1"/>
    <col min="2" max="2" width="29.57421875" style="4" customWidth="1"/>
    <col min="3" max="4" width="5.7109375" style="4" customWidth="1"/>
    <col min="5" max="5" width="5.28125" style="4" customWidth="1"/>
    <col min="6" max="6" width="12.421875" style="4" customWidth="1"/>
    <col min="7" max="7" width="14.421875" style="4" customWidth="1"/>
    <col min="8" max="8" width="13.57421875" style="4" customWidth="1"/>
    <col min="9" max="9" width="14.28125" style="4" customWidth="1"/>
    <col min="10" max="10" width="11.8515625" style="4" bestFit="1" customWidth="1"/>
    <col min="11" max="12" width="11.57421875" style="4" bestFit="1" customWidth="1"/>
    <col min="13" max="13" width="11.8515625" style="4" bestFit="1" customWidth="1"/>
    <col min="14" max="16384" width="11.421875" style="4" customWidth="1"/>
  </cols>
  <sheetData>
    <row r="1" spans="1:13" ht="48.75" customHeight="1" thickBot="1">
      <c r="A1" s="667" t="s">
        <v>12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15.75" customHeight="1" thickBot="1">
      <c r="A2" s="664" t="s">
        <v>33</v>
      </c>
      <c r="B2" s="664" t="s">
        <v>34</v>
      </c>
      <c r="C2" s="664" t="s">
        <v>35</v>
      </c>
      <c r="D2" s="664"/>
      <c r="E2" s="664"/>
      <c r="F2" s="664" t="s">
        <v>172</v>
      </c>
      <c r="G2" s="664" t="s">
        <v>173</v>
      </c>
      <c r="H2" s="556" t="s">
        <v>138</v>
      </c>
      <c r="I2" s="664" t="s">
        <v>48</v>
      </c>
      <c r="J2" s="664" t="s">
        <v>10</v>
      </c>
      <c r="K2" s="664" t="s">
        <v>179</v>
      </c>
      <c r="L2" s="664" t="s">
        <v>180</v>
      </c>
      <c r="M2" s="664" t="s">
        <v>11</v>
      </c>
    </row>
    <row r="3" spans="1:16" ht="27.75" thickBot="1">
      <c r="A3" s="664"/>
      <c r="B3" s="664"/>
      <c r="C3" s="3" t="s">
        <v>37</v>
      </c>
      <c r="D3" s="3" t="s">
        <v>38</v>
      </c>
      <c r="E3" s="3" t="s">
        <v>39</v>
      </c>
      <c r="F3" s="664"/>
      <c r="G3" s="664"/>
      <c r="H3" s="556"/>
      <c r="I3" s="664"/>
      <c r="J3" s="664"/>
      <c r="K3" s="664"/>
      <c r="L3" s="664"/>
      <c r="M3" s="664"/>
      <c r="O3" s="4" t="s">
        <v>38</v>
      </c>
      <c r="P3" s="4" t="s">
        <v>39</v>
      </c>
    </row>
    <row r="4" spans="1:13" ht="15" thickBot="1">
      <c r="A4" s="671" t="s">
        <v>13</v>
      </c>
      <c r="B4" s="577" t="str">
        <f>+'[1]Resultado 2'!$C$3</f>
        <v>2.1.1 Elaborar 6 planes estratégicos de desarrollo cultural orientados a resultados, uno por cada población participante, con los insumos del diagnóstico realizado; los planes alimentan las políticas y programas culturales Regionales. </v>
      </c>
      <c r="C4" s="684" t="s">
        <v>139</v>
      </c>
      <c r="D4" s="684" t="s">
        <v>139</v>
      </c>
      <c r="E4" s="684" t="s">
        <v>139</v>
      </c>
      <c r="F4" s="601" t="str">
        <f>+'[1]Resultado 2'!$D$3</f>
        <v>UNESCO</v>
      </c>
      <c r="G4" s="601" t="str">
        <f>+'[1]Resultado 2'!$E$3</f>
        <v>PNUD, OMT</v>
      </c>
      <c r="H4" s="575" t="str">
        <f>+'[1]Resultado 2'!$F$3</f>
        <v>GRAAN, GRAAS (Secretarías de Cultura), INC</v>
      </c>
      <c r="I4" s="29" t="s">
        <v>40</v>
      </c>
      <c r="J4" s="58">
        <v>4000</v>
      </c>
      <c r="K4" s="58">
        <v>4000</v>
      </c>
      <c r="L4" s="58">
        <v>3500</v>
      </c>
      <c r="M4" s="58">
        <f aca="true" t="shared" si="0" ref="M4:M11">SUM(J4:L4)</f>
        <v>11500</v>
      </c>
    </row>
    <row r="5" spans="1:13" ht="15" thickBot="1">
      <c r="A5" s="672"/>
      <c r="B5" s="578"/>
      <c r="C5" s="685"/>
      <c r="D5" s="685"/>
      <c r="E5" s="685"/>
      <c r="F5" s="601"/>
      <c r="G5" s="601"/>
      <c r="H5" s="575"/>
      <c r="I5" s="29" t="s">
        <v>41</v>
      </c>
      <c r="J5" s="58">
        <v>6000</v>
      </c>
      <c r="K5" s="58">
        <v>6000</v>
      </c>
      <c r="L5" s="58">
        <f>+'[3]Hoja1'!$H6</f>
        <v>3000</v>
      </c>
      <c r="M5" s="58">
        <f t="shared" si="0"/>
        <v>15000</v>
      </c>
    </row>
    <row r="6" spans="1:13" ht="15" thickBot="1">
      <c r="A6" s="672"/>
      <c r="B6" s="578"/>
      <c r="C6" s="685"/>
      <c r="D6" s="685"/>
      <c r="E6" s="685"/>
      <c r="F6" s="601"/>
      <c r="G6" s="601"/>
      <c r="H6" s="575"/>
      <c r="I6" s="29" t="s">
        <v>42</v>
      </c>
      <c r="J6" s="58">
        <v>1000</v>
      </c>
      <c r="K6" s="58">
        <f>+'[3]Hoja1'!$F7</f>
        <v>0</v>
      </c>
      <c r="L6" s="58">
        <v>0</v>
      </c>
      <c r="M6" s="58">
        <f t="shared" si="0"/>
        <v>1000</v>
      </c>
    </row>
    <row r="7" spans="1:13" ht="15" thickBot="1">
      <c r="A7" s="672"/>
      <c r="B7" s="578"/>
      <c r="C7" s="685"/>
      <c r="D7" s="685"/>
      <c r="E7" s="685"/>
      <c r="F7" s="601"/>
      <c r="G7" s="601"/>
      <c r="H7" s="575"/>
      <c r="I7" s="29" t="s">
        <v>43</v>
      </c>
      <c r="J7" s="58">
        <v>4000</v>
      </c>
      <c r="K7" s="58">
        <v>2000</v>
      </c>
      <c r="L7" s="58">
        <v>2000</v>
      </c>
      <c r="M7" s="58">
        <f t="shared" si="0"/>
        <v>8000</v>
      </c>
    </row>
    <row r="8" spans="1:13" ht="15" thickBot="1">
      <c r="A8" s="672"/>
      <c r="B8" s="578"/>
      <c r="C8" s="685"/>
      <c r="D8" s="685"/>
      <c r="E8" s="685"/>
      <c r="F8" s="601"/>
      <c r="G8" s="601"/>
      <c r="H8" s="575"/>
      <c r="I8" s="29" t="s">
        <v>75</v>
      </c>
      <c r="J8" s="58">
        <v>1000</v>
      </c>
      <c r="K8" s="58">
        <f>+'[3]Hoja1'!$F9</f>
        <v>800</v>
      </c>
      <c r="L8" s="58">
        <f>+'[3]Hoja1'!$H9</f>
        <v>200</v>
      </c>
      <c r="M8" s="58">
        <f t="shared" si="0"/>
        <v>2000</v>
      </c>
    </row>
    <row r="9" spans="1:13" ht="15" thickBot="1">
      <c r="A9" s="672"/>
      <c r="B9" s="578"/>
      <c r="C9" s="685"/>
      <c r="D9" s="685"/>
      <c r="E9" s="685"/>
      <c r="F9" s="601"/>
      <c r="G9" s="601"/>
      <c r="H9" s="575"/>
      <c r="I9" s="29" t="s">
        <v>44</v>
      </c>
      <c r="J9" s="58">
        <v>6000</v>
      </c>
      <c r="K9" s="58">
        <f>+'[3]Hoja1'!$F10</f>
        <v>6000</v>
      </c>
      <c r="L9" s="58">
        <v>5000</v>
      </c>
      <c r="M9" s="58">
        <f t="shared" si="0"/>
        <v>17000</v>
      </c>
    </row>
    <row r="10" spans="1:13" ht="15" thickBot="1">
      <c r="A10" s="672"/>
      <c r="B10" s="578"/>
      <c r="C10" s="685"/>
      <c r="D10" s="685"/>
      <c r="E10" s="685"/>
      <c r="F10" s="601"/>
      <c r="G10" s="601"/>
      <c r="H10" s="575"/>
      <c r="I10" s="29" t="s">
        <v>76</v>
      </c>
      <c r="J10" s="58">
        <v>5000</v>
      </c>
      <c r="K10" s="58">
        <v>5000</v>
      </c>
      <c r="L10" s="58">
        <v>3000</v>
      </c>
      <c r="M10" s="58">
        <f t="shared" si="0"/>
        <v>13000</v>
      </c>
    </row>
    <row r="11" spans="1:15" ht="15" thickBot="1">
      <c r="A11" s="672"/>
      <c r="B11" s="579"/>
      <c r="C11" s="686"/>
      <c r="D11" s="686"/>
      <c r="E11" s="686"/>
      <c r="F11" s="602"/>
      <c r="G11" s="602"/>
      <c r="H11" s="576"/>
      <c r="I11" s="29" t="s">
        <v>77</v>
      </c>
      <c r="J11" s="58">
        <v>0</v>
      </c>
      <c r="K11" s="58">
        <v>1000</v>
      </c>
      <c r="L11" s="58">
        <f>+'[3]Hoja1'!$H12</f>
        <v>500</v>
      </c>
      <c r="M11" s="58">
        <f t="shared" si="0"/>
        <v>1500</v>
      </c>
      <c r="O11" s="4">
        <v>1000</v>
      </c>
    </row>
    <row r="12" spans="1:13" ht="15" thickBot="1">
      <c r="A12" s="672"/>
      <c r="B12" s="679" t="s">
        <v>131</v>
      </c>
      <c r="C12" s="680"/>
      <c r="D12" s="680"/>
      <c r="E12" s="680"/>
      <c r="F12" s="680"/>
      <c r="G12" s="680"/>
      <c r="H12" s="680"/>
      <c r="I12" s="680"/>
      <c r="J12" s="183">
        <f>SUM(J4:J11)</f>
        <v>27000</v>
      </c>
      <c r="K12" s="183">
        <f>SUM(K4:K11)</f>
        <v>24800</v>
      </c>
      <c r="L12" s="183">
        <f>SUM(L4:L11)</f>
        <v>17200</v>
      </c>
      <c r="M12" s="183">
        <f>SUM(M4:M11)</f>
        <v>69000</v>
      </c>
    </row>
    <row r="13" spans="1:13" ht="15" thickBot="1">
      <c r="A13" s="672"/>
      <c r="B13" s="577" t="str">
        <f>+'[1]Resultado 2'!$C$4</f>
        <v>2.1.2 Desarrollar acciones de socialización de contenidos de convenios internacionales y legislación nacionalque fortatlezcan el derecho a la diversidad de los pueblos indígenas y afrodescendientes. </v>
      </c>
      <c r="C13" s="684" t="s">
        <v>139</v>
      </c>
      <c r="D13" s="684" t="s">
        <v>139</v>
      </c>
      <c r="E13" s="684" t="s">
        <v>139</v>
      </c>
      <c r="F13" s="601" t="s">
        <v>56</v>
      </c>
      <c r="G13" s="601" t="s">
        <v>219</v>
      </c>
      <c r="H13" s="575" t="str">
        <f>+'[1]Resultado 2'!$F$4</f>
        <v>GRAAN, GRAAS (Secretarías de Cultura), INC</v>
      </c>
      <c r="I13" s="29" t="s">
        <v>40</v>
      </c>
      <c r="J13" s="58">
        <f>+'[3]Hoja1'!$D17</f>
        <v>2000</v>
      </c>
      <c r="K13" s="58">
        <v>2500</v>
      </c>
      <c r="L13" s="58">
        <v>2500</v>
      </c>
      <c r="M13" s="58">
        <f aca="true" t="shared" si="1" ref="M13:M20">SUM(J13:L13)</f>
        <v>7000</v>
      </c>
    </row>
    <row r="14" spans="1:13" ht="15" thickBot="1">
      <c r="A14" s="672"/>
      <c r="B14" s="578"/>
      <c r="C14" s="685"/>
      <c r="D14" s="685"/>
      <c r="E14" s="685"/>
      <c r="F14" s="601"/>
      <c r="G14" s="601"/>
      <c r="H14" s="575"/>
      <c r="I14" s="29" t="s">
        <v>41</v>
      </c>
      <c r="J14" s="58">
        <v>1000</v>
      </c>
      <c r="K14" s="58">
        <v>1000</v>
      </c>
      <c r="L14" s="58">
        <v>1000</v>
      </c>
      <c r="M14" s="58">
        <f t="shared" si="1"/>
        <v>3000</v>
      </c>
    </row>
    <row r="15" spans="1:13" ht="15" thickBot="1">
      <c r="A15" s="672"/>
      <c r="B15" s="578"/>
      <c r="C15" s="685"/>
      <c r="D15" s="685"/>
      <c r="E15" s="685"/>
      <c r="F15" s="601"/>
      <c r="G15" s="601"/>
      <c r="H15" s="575"/>
      <c r="I15" s="29" t="s">
        <v>42</v>
      </c>
      <c r="J15" s="58">
        <f>+'[3]Hoja1'!$D19</f>
        <v>500</v>
      </c>
      <c r="K15" s="58">
        <f>+'[3]Hoja1'!$F19</f>
        <v>0</v>
      </c>
      <c r="L15" s="58">
        <f>+'[3]Hoja1'!$H19</f>
        <v>0</v>
      </c>
      <c r="M15" s="58">
        <f t="shared" si="1"/>
        <v>500</v>
      </c>
    </row>
    <row r="16" spans="1:13" ht="15" thickBot="1">
      <c r="A16" s="672"/>
      <c r="B16" s="578"/>
      <c r="C16" s="685"/>
      <c r="D16" s="685"/>
      <c r="E16" s="685"/>
      <c r="F16" s="601"/>
      <c r="G16" s="601"/>
      <c r="H16" s="575"/>
      <c r="I16" s="29" t="s">
        <v>43</v>
      </c>
      <c r="J16" s="58">
        <f>+'[3]Hoja1'!$D20</f>
        <v>200</v>
      </c>
      <c r="K16" s="58">
        <f>+'[3]Hoja1'!$F20</f>
        <v>500</v>
      </c>
      <c r="L16" s="58">
        <f>+'[3]Hoja1'!$H20</f>
        <v>200</v>
      </c>
      <c r="M16" s="58">
        <f t="shared" si="1"/>
        <v>900</v>
      </c>
    </row>
    <row r="17" spans="1:13" ht="15" thickBot="1">
      <c r="A17" s="672"/>
      <c r="B17" s="578"/>
      <c r="C17" s="685"/>
      <c r="D17" s="685"/>
      <c r="E17" s="685"/>
      <c r="F17" s="601"/>
      <c r="G17" s="601"/>
      <c r="H17" s="575"/>
      <c r="I17" s="29" t="s">
        <v>75</v>
      </c>
      <c r="J17" s="58">
        <f>+'[3]Hoja1'!$D21</f>
        <v>300</v>
      </c>
      <c r="K17" s="58">
        <f>+'[3]Hoja1'!$F21</f>
        <v>500</v>
      </c>
      <c r="L17" s="58">
        <f>+'[3]Hoja1'!$H21</f>
        <v>300</v>
      </c>
      <c r="M17" s="58">
        <f t="shared" si="1"/>
        <v>1100</v>
      </c>
    </row>
    <row r="18" spans="1:13" ht="15" thickBot="1">
      <c r="A18" s="672"/>
      <c r="B18" s="578"/>
      <c r="C18" s="685"/>
      <c r="D18" s="685"/>
      <c r="E18" s="685"/>
      <c r="F18" s="601"/>
      <c r="G18" s="601"/>
      <c r="H18" s="575"/>
      <c r="I18" s="29" t="s">
        <v>44</v>
      </c>
      <c r="J18" s="58">
        <f>+'[3]Hoja1'!$D22</f>
        <v>1500</v>
      </c>
      <c r="K18" s="58">
        <v>4000</v>
      </c>
      <c r="L18" s="58">
        <v>3000</v>
      </c>
      <c r="M18" s="58">
        <f t="shared" si="1"/>
        <v>8500</v>
      </c>
    </row>
    <row r="19" spans="1:13" ht="21.75" customHeight="1" thickBot="1">
      <c r="A19" s="672"/>
      <c r="B19" s="578"/>
      <c r="C19" s="685"/>
      <c r="D19" s="685"/>
      <c r="E19" s="685"/>
      <c r="F19" s="601"/>
      <c r="G19" s="601"/>
      <c r="H19" s="575"/>
      <c r="I19" s="29" t="s">
        <v>76</v>
      </c>
      <c r="J19" s="58">
        <v>2000</v>
      </c>
      <c r="K19" s="58">
        <v>5000</v>
      </c>
      <c r="L19" s="58">
        <f>+'[3]Hoja1'!$H23</f>
        <v>0</v>
      </c>
      <c r="M19" s="58">
        <f t="shared" si="1"/>
        <v>7000</v>
      </c>
    </row>
    <row r="20" spans="1:13" ht="15.75" customHeight="1" thickBot="1">
      <c r="A20" s="672"/>
      <c r="B20" s="579"/>
      <c r="C20" s="686"/>
      <c r="D20" s="686"/>
      <c r="E20" s="686"/>
      <c r="F20" s="602"/>
      <c r="G20" s="602"/>
      <c r="H20" s="576"/>
      <c r="I20" s="29" t="s">
        <v>77</v>
      </c>
      <c r="J20" s="58">
        <f>+'[3]Hoja1'!$D24</f>
        <v>500</v>
      </c>
      <c r="K20" s="58">
        <v>500</v>
      </c>
      <c r="L20" s="58">
        <f>+'[3]Hoja1'!$H24</f>
        <v>500</v>
      </c>
      <c r="M20" s="58">
        <f t="shared" si="1"/>
        <v>1500</v>
      </c>
    </row>
    <row r="21" spans="1:15" ht="15" thickBot="1">
      <c r="A21" s="672"/>
      <c r="B21" s="679" t="s">
        <v>131</v>
      </c>
      <c r="C21" s="680"/>
      <c r="D21" s="680"/>
      <c r="E21" s="680"/>
      <c r="F21" s="680"/>
      <c r="G21" s="680"/>
      <c r="H21" s="680"/>
      <c r="I21" s="680"/>
      <c r="J21" s="183">
        <f>SUM(J13:J20)</f>
        <v>8000</v>
      </c>
      <c r="K21" s="183">
        <f>SUM(K13:K20)</f>
        <v>14000</v>
      </c>
      <c r="L21" s="183">
        <f>SUM(L13:L20)</f>
        <v>7500</v>
      </c>
      <c r="M21" s="183">
        <f>SUM(M13:M20)</f>
        <v>29500</v>
      </c>
      <c r="O21" s="126"/>
    </row>
    <row r="22" spans="1:13" ht="15" thickBot="1">
      <c r="A22" s="672"/>
      <c r="B22" s="577" t="str">
        <f>+'[1]Resultado 2'!$C$5</f>
        <v>2.1.3 Desarrollar indicadores culturales que mejoren la calidad de las estadísticas nacionales existentes y que las completen introduciendo datos sobre la economía de la cultura.</v>
      </c>
      <c r="C22" s="684" t="s">
        <v>139</v>
      </c>
      <c r="D22" s="684" t="s">
        <v>139</v>
      </c>
      <c r="E22" s="684" t="s">
        <v>139</v>
      </c>
      <c r="F22" s="572" t="str">
        <f>+'[1]Resultado 2'!$D$5</f>
        <v>PNUD</v>
      </c>
      <c r="G22" s="687" t="str">
        <f>+'[1]Resultado 2'!$E$5</f>
        <v>UNESCO</v>
      </c>
      <c r="H22" s="575" t="str">
        <f>+'[1]Resultado 2'!$F$5</f>
        <v>GRAAN, GRAAS (Secretarías de Cultura), INC</v>
      </c>
      <c r="I22" s="29" t="s">
        <v>40</v>
      </c>
      <c r="J22" s="58">
        <f>+'[3]Hoja1'!$D29</f>
        <v>4000</v>
      </c>
      <c r="K22" s="58">
        <f>+'[3]Hoja1'!$F29</f>
        <v>5000</v>
      </c>
      <c r="L22" s="58">
        <f>+'[3]Hoja1'!$H29</f>
        <v>5000</v>
      </c>
      <c r="M22" s="58">
        <f aca="true" t="shared" si="2" ref="M22:M29">SUM(J22:L22)</f>
        <v>14000</v>
      </c>
    </row>
    <row r="23" spans="1:13" ht="15" thickBot="1">
      <c r="A23" s="672"/>
      <c r="B23" s="578"/>
      <c r="C23" s="685"/>
      <c r="D23" s="685"/>
      <c r="E23" s="685"/>
      <c r="F23" s="573"/>
      <c r="G23" s="688"/>
      <c r="H23" s="575"/>
      <c r="I23" s="29" t="s">
        <v>41</v>
      </c>
      <c r="J23" s="58">
        <f>+'[3]Hoja1'!$D30</f>
        <v>8000</v>
      </c>
      <c r="K23" s="58">
        <f>+'[3]Hoja1'!$F30</f>
        <v>2500</v>
      </c>
      <c r="L23" s="58">
        <f>+'[3]Hoja1'!$H30</f>
        <v>10000</v>
      </c>
      <c r="M23" s="58">
        <f t="shared" si="2"/>
        <v>20500</v>
      </c>
    </row>
    <row r="24" spans="1:13" ht="15" thickBot="1">
      <c r="A24" s="672"/>
      <c r="B24" s="578"/>
      <c r="C24" s="685"/>
      <c r="D24" s="685"/>
      <c r="E24" s="685"/>
      <c r="F24" s="573"/>
      <c r="G24" s="688"/>
      <c r="H24" s="575"/>
      <c r="I24" s="29" t="s">
        <v>42</v>
      </c>
      <c r="J24" s="58">
        <f>+'[3]Hoja1'!$D31</f>
        <v>3000</v>
      </c>
      <c r="K24" s="58">
        <f>+'[3]Hoja1'!$F31</f>
        <v>1250</v>
      </c>
      <c r="L24" s="58">
        <f>+'[3]Hoja1'!$H31</f>
        <v>1250</v>
      </c>
      <c r="M24" s="58">
        <f t="shared" si="2"/>
        <v>5500</v>
      </c>
    </row>
    <row r="25" spans="1:13" ht="15" thickBot="1">
      <c r="A25" s="672"/>
      <c r="B25" s="578"/>
      <c r="C25" s="685"/>
      <c r="D25" s="685"/>
      <c r="E25" s="685"/>
      <c r="F25" s="573"/>
      <c r="G25" s="688"/>
      <c r="H25" s="575"/>
      <c r="I25" s="29" t="s">
        <v>43</v>
      </c>
      <c r="J25" s="58">
        <f>+'[3]Hoja1'!$D32</f>
        <v>1000</v>
      </c>
      <c r="K25" s="58">
        <f>+'[3]Hoja1'!$F32</f>
        <v>750</v>
      </c>
      <c r="L25" s="58">
        <f>+'[3]Hoja1'!$H32</f>
        <v>2500</v>
      </c>
      <c r="M25" s="58">
        <f t="shared" si="2"/>
        <v>4250</v>
      </c>
    </row>
    <row r="26" spans="1:13" ht="15" thickBot="1">
      <c r="A26" s="672"/>
      <c r="B26" s="578"/>
      <c r="C26" s="685"/>
      <c r="D26" s="685"/>
      <c r="E26" s="685"/>
      <c r="F26" s="573"/>
      <c r="G26" s="688"/>
      <c r="H26" s="575"/>
      <c r="I26" s="29" t="s">
        <v>75</v>
      </c>
      <c r="J26" s="58">
        <f>+'[3]Hoja1'!$D33</f>
        <v>1000</v>
      </c>
      <c r="K26" s="58">
        <f>+'[3]Hoja1'!$F33</f>
        <v>500</v>
      </c>
      <c r="L26" s="58">
        <v>1250</v>
      </c>
      <c r="M26" s="58">
        <f t="shared" si="2"/>
        <v>2750</v>
      </c>
    </row>
    <row r="27" spans="1:13" ht="15" thickBot="1">
      <c r="A27" s="672"/>
      <c r="B27" s="578"/>
      <c r="C27" s="685"/>
      <c r="D27" s="685"/>
      <c r="E27" s="685"/>
      <c r="F27" s="573"/>
      <c r="G27" s="688"/>
      <c r="H27" s="575"/>
      <c r="I27" s="29" t="s">
        <v>44</v>
      </c>
      <c r="J27" s="58">
        <f>+'[3]Hoja1'!$D34</f>
        <v>2000</v>
      </c>
      <c r="K27" s="58">
        <f>+'[3]Hoja1'!$F34</f>
        <v>4500</v>
      </c>
      <c r="L27" s="58">
        <f>+'[3]Hoja1'!$H34</f>
        <v>3750</v>
      </c>
      <c r="M27" s="58">
        <f t="shared" si="2"/>
        <v>10250</v>
      </c>
    </row>
    <row r="28" spans="1:13" ht="15" thickBot="1">
      <c r="A28" s="672"/>
      <c r="B28" s="578"/>
      <c r="C28" s="685"/>
      <c r="D28" s="685"/>
      <c r="E28" s="685"/>
      <c r="F28" s="573"/>
      <c r="G28" s="688"/>
      <c r="H28" s="575"/>
      <c r="I28" s="29" t="s">
        <v>76</v>
      </c>
      <c r="J28" s="58">
        <f>+'[3]Hoja1'!$D35</f>
        <v>0</v>
      </c>
      <c r="K28" s="58">
        <f>+'[3]Hoja1'!$F35</f>
        <v>10000</v>
      </c>
      <c r="L28" s="58">
        <f>+'[3]Hoja1'!$H35</f>
        <v>0</v>
      </c>
      <c r="M28" s="58">
        <f t="shared" si="2"/>
        <v>10000</v>
      </c>
    </row>
    <row r="29" spans="1:16" ht="15" thickBot="1">
      <c r="A29" s="672"/>
      <c r="B29" s="579"/>
      <c r="C29" s="686"/>
      <c r="D29" s="686"/>
      <c r="E29" s="686"/>
      <c r="F29" s="574"/>
      <c r="G29" s="689"/>
      <c r="H29" s="576"/>
      <c r="I29" s="29" t="s">
        <v>77</v>
      </c>
      <c r="J29" s="58">
        <f>+'[3]Hoja1'!$D36</f>
        <v>1000</v>
      </c>
      <c r="K29" s="58">
        <f>+'[3]Hoja1'!$F36</f>
        <v>500</v>
      </c>
      <c r="L29" s="58">
        <v>1000</v>
      </c>
      <c r="M29" s="58">
        <f t="shared" si="2"/>
        <v>2500</v>
      </c>
      <c r="P29" s="4">
        <v>250</v>
      </c>
    </row>
    <row r="30" spans="1:13" ht="15" thickBot="1">
      <c r="A30" s="673"/>
      <c r="B30" s="679" t="s">
        <v>131</v>
      </c>
      <c r="C30" s="680"/>
      <c r="D30" s="680"/>
      <c r="E30" s="680"/>
      <c r="F30" s="680"/>
      <c r="G30" s="680"/>
      <c r="H30" s="680"/>
      <c r="I30" s="680"/>
      <c r="J30" s="183">
        <f>SUM(J22:J29)</f>
        <v>20000</v>
      </c>
      <c r="K30" s="183">
        <f>SUM(K22:K29)</f>
        <v>25000</v>
      </c>
      <c r="L30" s="183">
        <f>SUM(L22:L29)</f>
        <v>24750</v>
      </c>
      <c r="M30" s="183">
        <f>SUM(M22:M29)</f>
        <v>69750</v>
      </c>
    </row>
    <row r="31" spans="1:13" s="6" customFormat="1" ht="18.75" thickBot="1">
      <c r="A31" s="663" t="s">
        <v>14</v>
      </c>
      <c r="B31" s="663"/>
      <c r="C31" s="663"/>
      <c r="D31" s="663"/>
      <c r="E31" s="663"/>
      <c r="F31" s="663"/>
      <c r="G31" s="663"/>
      <c r="H31" s="663"/>
      <c r="I31" s="663"/>
      <c r="J31" s="2">
        <f>+J30+J12+J21</f>
        <v>55000</v>
      </c>
      <c r="K31" s="2">
        <f>+K30+K12+K21</f>
        <v>63800</v>
      </c>
      <c r="L31" s="2">
        <f>+L30+L12+L21</f>
        <v>49450</v>
      </c>
      <c r="M31" s="2">
        <f>+M30+M12+M21</f>
        <v>168250</v>
      </c>
    </row>
    <row r="32" s="7" customFormat="1" ht="15" thickBot="1"/>
    <row r="33" spans="1:13" ht="15" customHeight="1" thickBot="1">
      <c r="A33" s="671" t="s">
        <v>16</v>
      </c>
      <c r="B33" s="577" t="str">
        <f>+'[1]Resultado 2'!$C$6</f>
        <v>2.2.1 Acompañar técnicamente a los gobiernos regionales para el fortalecimiento de su Secretaría de Cultura encaminado a desarrollar sus capacidades de gestión cultural, reglamentación y de movilización de recursos. </v>
      </c>
      <c r="C33" s="684" t="s">
        <v>139</v>
      </c>
      <c r="D33" s="684" t="s">
        <v>139</v>
      </c>
      <c r="E33" s="684" t="s">
        <v>139</v>
      </c>
      <c r="F33" s="572" t="str">
        <f>+'[1]Resultado 2'!$D$6</f>
        <v>UNESCO</v>
      </c>
      <c r="G33" s="687" t="str">
        <f>+'[1]Resultado 2'!$E$6</f>
        <v>PNUD</v>
      </c>
      <c r="H33" s="603" t="str">
        <f>+'[1]Resultado 2'!$F$5</f>
        <v>GRAAN, GRAAS (Secretarías de Cultura), INC</v>
      </c>
      <c r="I33" s="29" t="s">
        <v>40</v>
      </c>
      <c r="J33" s="58">
        <v>2000</v>
      </c>
      <c r="K33" s="58">
        <v>4000</v>
      </c>
      <c r="L33" s="58">
        <v>4000</v>
      </c>
      <c r="M33" s="58">
        <f aca="true" t="shared" si="3" ref="M33:M40">SUM(J33:L33)</f>
        <v>10000</v>
      </c>
    </row>
    <row r="34" spans="1:13" ht="15" customHeight="1" thickBot="1">
      <c r="A34" s="672"/>
      <c r="B34" s="578"/>
      <c r="C34" s="685"/>
      <c r="D34" s="685"/>
      <c r="E34" s="685"/>
      <c r="F34" s="573"/>
      <c r="G34" s="688"/>
      <c r="H34" s="575"/>
      <c r="I34" s="29" t="s">
        <v>41</v>
      </c>
      <c r="J34" s="58">
        <f>+'[3]Hoja1'!$D42</f>
        <v>6750</v>
      </c>
      <c r="K34" s="58">
        <f>+'[3]Hoja1'!$F42</f>
        <v>6750</v>
      </c>
      <c r="L34" s="58">
        <f>+'[3]Hoja1'!$H42</f>
        <v>6750</v>
      </c>
      <c r="M34" s="58">
        <f t="shared" si="3"/>
        <v>20250</v>
      </c>
    </row>
    <row r="35" spans="1:13" ht="15" customHeight="1" thickBot="1">
      <c r="A35" s="672"/>
      <c r="B35" s="578"/>
      <c r="C35" s="685"/>
      <c r="D35" s="685"/>
      <c r="E35" s="685"/>
      <c r="F35" s="573"/>
      <c r="G35" s="688"/>
      <c r="H35" s="575"/>
      <c r="I35" s="29" t="s">
        <v>42</v>
      </c>
      <c r="J35" s="58">
        <f>+'[3]Hoja1'!$D43</f>
        <v>1500</v>
      </c>
      <c r="K35" s="58">
        <f>+'[3]Hoja1'!$F43</f>
        <v>1500</v>
      </c>
      <c r="L35" s="58">
        <f>+'[3]Hoja1'!$H43</f>
        <v>1500</v>
      </c>
      <c r="M35" s="58">
        <f t="shared" si="3"/>
        <v>4500</v>
      </c>
    </row>
    <row r="36" spans="1:13" ht="15" customHeight="1" thickBot="1">
      <c r="A36" s="672"/>
      <c r="B36" s="578"/>
      <c r="C36" s="685"/>
      <c r="D36" s="685"/>
      <c r="E36" s="685"/>
      <c r="F36" s="573"/>
      <c r="G36" s="688"/>
      <c r="H36" s="575"/>
      <c r="I36" s="29" t="s">
        <v>43</v>
      </c>
      <c r="J36" s="58">
        <f>+'[3]Hoja1'!$D44</f>
        <v>750</v>
      </c>
      <c r="K36" s="58">
        <f>+'[3]Hoja1'!$F44</f>
        <v>750</v>
      </c>
      <c r="L36" s="58">
        <f>+'[3]Hoja1'!$H44</f>
        <v>750</v>
      </c>
      <c r="M36" s="58">
        <f t="shared" si="3"/>
        <v>2250</v>
      </c>
    </row>
    <row r="37" spans="1:13" ht="15" customHeight="1" thickBot="1">
      <c r="A37" s="672"/>
      <c r="B37" s="578"/>
      <c r="C37" s="685"/>
      <c r="D37" s="685"/>
      <c r="E37" s="685"/>
      <c r="F37" s="573"/>
      <c r="G37" s="688"/>
      <c r="H37" s="575"/>
      <c r="I37" s="29" t="s">
        <v>75</v>
      </c>
      <c r="J37" s="58">
        <f>+'[3]Hoja1'!$D45</f>
        <v>750</v>
      </c>
      <c r="K37" s="58">
        <f>+'[3]Hoja1'!$F45</f>
        <v>750</v>
      </c>
      <c r="L37" s="58">
        <f>+'[3]Hoja1'!$H45</f>
        <v>750</v>
      </c>
      <c r="M37" s="58">
        <f t="shared" si="3"/>
        <v>2250</v>
      </c>
    </row>
    <row r="38" spans="1:13" ht="15" customHeight="1" thickBot="1">
      <c r="A38" s="672"/>
      <c r="B38" s="578"/>
      <c r="C38" s="685"/>
      <c r="D38" s="685"/>
      <c r="E38" s="685"/>
      <c r="F38" s="573"/>
      <c r="G38" s="688"/>
      <c r="H38" s="575"/>
      <c r="I38" s="29" t="s">
        <v>44</v>
      </c>
      <c r="J38" s="58">
        <f>+'[3]Hoja1'!$D46</f>
        <v>3750</v>
      </c>
      <c r="K38" s="58">
        <f>+'[3]Hoja1'!$F46</f>
        <v>3750</v>
      </c>
      <c r="L38" s="58">
        <f>+'[3]Hoja1'!$H46</f>
        <v>3750</v>
      </c>
      <c r="M38" s="58">
        <f t="shared" si="3"/>
        <v>11250</v>
      </c>
    </row>
    <row r="39" spans="1:13" ht="15" customHeight="1" thickBot="1">
      <c r="A39" s="672"/>
      <c r="B39" s="578"/>
      <c r="C39" s="685"/>
      <c r="D39" s="685"/>
      <c r="E39" s="685"/>
      <c r="F39" s="573"/>
      <c r="G39" s="688"/>
      <c r="H39" s="575"/>
      <c r="I39" s="29" t="s">
        <v>76</v>
      </c>
      <c r="J39" s="58">
        <f>+'[3]Hoja1'!$D47</f>
        <v>750</v>
      </c>
      <c r="K39" s="58">
        <f>+'[3]Hoja1'!$F47</f>
        <v>750</v>
      </c>
      <c r="L39" s="58">
        <f>+'[3]Hoja1'!$H47</f>
        <v>750</v>
      </c>
      <c r="M39" s="58">
        <f t="shared" si="3"/>
        <v>2250</v>
      </c>
    </row>
    <row r="40" spans="1:13" ht="15" customHeight="1" thickBot="1">
      <c r="A40" s="672"/>
      <c r="B40" s="579"/>
      <c r="C40" s="686"/>
      <c r="D40" s="686"/>
      <c r="E40" s="686"/>
      <c r="F40" s="574"/>
      <c r="G40" s="689"/>
      <c r="H40" s="576"/>
      <c r="I40" s="29" t="s">
        <v>77</v>
      </c>
      <c r="J40" s="58">
        <f>+'[3]Hoja1'!$D48</f>
        <v>750</v>
      </c>
      <c r="K40" s="58">
        <f>+'[3]Hoja1'!$F48</f>
        <v>750</v>
      </c>
      <c r="L40" s="58">
        <f>+'[3]Hoja1'!$H48</f>
        <v>750</v>
      </c>
      <c r="M40" s="58">
        <f t="shared" si="3"/>
        <v>2250</v>
      </c>
    </row>
    <row r="41" spans="1:16" ht="15" thickBot="1">
      <c r="A41" s="672"/>
      <c r="B41" s="679" t="s">
        <v>131</v>
      </c>
      <c r="C41" s="680"/>
      <c r="D41" s="680"/>
      <c r="E41" s="680"/>
      <c r="F41" s="680"/>
      <c r="G41" s="680"/>
      <c r="H41" s="680"/>
      <c r="I41" s="680"/>
      <c r="J41" s="183">
        <f>SUM(J33:J40)</f>
        <v>17000</v>
      </c>
      <c r="K41" s="183">
        <f>SUM(K33:K40)</f>
        <v>19000</v>
      </c>
      <c r="L41" s="183">
        <f>SUM(L33:L40)</f>
        <v>19000</v>
      </c>
      <c r="M41" s="183">
        <f>SUM(M33:M40)</f>
        <v>55000</v>
      </c>
      <c r="O41" s="4" t="s">
        <v>38</v>
      </c>
      <c r="P41" s="4" t="s">
        <v>39</v>
      </c>
    </row>
    <row r="42" spans="1:13" ht="15" customHeight="1" thickBot="1">
      <c r="A42" s="672"/>
      <c r="B42" s="577" t="str">
        <f>+'[1]Resultado 2'!$C$7</f>
        <v>2.2.2 Fortalecer las capacidades del Instituto Nicaraguense de Cultura (INC) para que pueda articularse con las instancias culturales de los Gobiernos Autónomos de la Costa Caribe y facilite las capacitaciones y la asistencia técnica.    </v>
      </c>
      <c r="C42" s="684" t="s">
        <v>139</v>
      </c>
      <c r="D42" s="684" t="s">
        <v>139</v>
      </c>
      <c r="E42" s="684" t="s">
        <v>139</v>
      </c>
      <c r="F42" s="572" t="str">
        <f>+'[1]Resultado 2'!$D$7</f>
        <v>UNESCO</v>
      </c>
      <c r="G42" s="687" t="str">
        <f>+'[1]Resultado 2'!$E$7</f>
        <v>PNUD</v>
      </c>
      <c r="H42" s="575" t="str">
        <f>+'[1]Resultado 2'!$F$7</f>
        <v>GRAAN, GRAAS (Secretarías de Cultura), INC</v>
      </c>
      <c r="I42" s="29" t="s">
        <v>40</v>
      </c>
      <c r="J42" s="58">
        <f>+'[3]Hoja1'!$D53</f>
        <v>0</v>
      </c>
      <c r="K42" s="58">
        <f>+'[3]Hoja1'!$F53</f>
        <v>0</v>
      </c>
      <c r="L42" s="58">
        <f>+'[3]Hoja1'!$H53</f>
        <v>0</v>
      </c>
      <c r="M42" s="58">
        <f aca="true" t="shared" si="4" ref="M42:M49">SUM(J42:L42)</f>
        <v>0</v>
      </c>
    </row>
    <row r="43" spans="1:13" ht="15" customHeight="1" thickBot="1">
      <c r="A43" s="672"/>
      <c r="B43" s="578"/>
      <c r="C43" s="685"/>
      <c r="D43" s="685"/>
      <c r="E43" s="685"/>
      <c r="F43" s="573"/>
      <c r="G43" s="688"/>
      <c r="H43" s="575"/>
      <c r="I43" s="29" t="s">
        <v>41</v>
      </c>
      <c r="J43" s="58">
        <v>15000</v>
      </c>
      <c r="K43" s="58">
        <v>14000</v>
      </c>
      <c r="L43" s="58">
        <v>14000</v>
      </c>
      <c r="M43" s="58">
        <f t="shared" si="4"/>
        <v>43000</v>
      </c>
    </row>
    <row r="44" spans="1:13" ht="15" customHeight="1" thickBot="1">
      <c r="A44" s="672"/>
      <c r="B44" s="578"/>
      <c r="C44" s="685"/>
      <c r="D44" s="685"/>
      <c r="E44" s="685"/>
      <c r="F44" s="573"/>
      <c r="G44" s="688"/>
      <c r="H44" s="575"/>
      <c r="I44" s="29" t="s">
        <v>42</v>
      </c>
      <c r="J44" s="58">
        <f>+'[3]Hoja1'!$D55</f>
        <v>3000</v>
      </c>
      <c r="K44" s="58">
        <f>+'[3]Hoja1'!$F55</f>
        <v>3000</v>
      </c>
      <c r="L44" s="58">
        <f>+'[3]Hoja1'!$H55</f>
        <v>3000</v>
      </c>
      <c r="M44" s="58">
        <f t="shared" si="4"/>
        <v>9000</v>
      </c>
    </row>
    <row r="45" spans="1:13" ht="15" customHeight="1" thickBot="1">
      <c r="A45" s="672"/>
      <c r="B45" s="578"/>
      <c r="C45" s="685"/>
      <c r="D45" s="685"/>
      <c r="E45" s="685"/>
      <c r="F45" s="573"/>
      <c r="G45" s="688"/>
      <c r="H45" s="575"/>
      <c r="I45" s="29" t="s">
        <v>43</v>
      </c>
      <c r="J45" s="58">
        <f>+'[3]Hoja1'!$D56</f>
        <v>1500</v>
      </c>
      <c r="K45" s="58">
        <f>+'[3]Hoja1'!$F56</f>
        <v>1500</v>
      </c>
      <c r="L45" s="58">
        <f>+'[3]Hoja1'!$H56</f>
        <v>1500</v>
      </c>
      <c r="M45" s="58">
        <f t="shared" si="4"/>
        <v>4500</v>
      </c>
    </row>
    <row r="46" spans="1:16" ht="15" customHeight="1" thickBot="1">
      <c r="A46" s="672"/>
      <c r="B46" s="578"/>
      <c r="C46" s="685"/>
      <c r="D46" s="685"/>
      <c r="E46" s="685"/>
      <c r="F46" s="573"/>
      <c r="G46" s="688"/>
      <c r="H46" s="575"/>
      <c r="I46" s="29" t="s">
        <v>75</v>
      </c>
      <c r="J46" s="58">
        <f>+'[3]Hoja1'!$D57</f>
        <v>1500</v>
      </c>
      <c r="K46" s="58">
        <v>1000</v>
      </c>
      <c r="L46" s="58">
        <v>1000</v>
      </c>
      <c r="M46" s="58">
        <f t="shared" si="4"/>
        <v>3500</v>
      </c>
      <c r="O46" s="4">
        <v>500</v>
      </c>
      <c r="P46" s="4">
        <v>500</v>
      </c>
    </row>
    <row r="47" spans="1:13" ht="15" customHeight="1" thickBot="1">
      <c r="A47" s="672"/>
      <c r="B47" s="578"/>
      <c r="C47" s="685"/>
      <c r="D47" s="685"/>
      <c r="E47" s="685"/>
      <c r="F47" s="573"/>
      <c r="G47" s="688"/>
      <c r="H47" s="575"/>
      <c r="I47" s="29" t="s">
        <v>44</v>
      </c>
      <c r="J47" s="58">
        <v>10000</v>
      </c>
      <c r="K47" s="58">
        <v>10000</v>
      </c>
      <c r="L47" s="58">
        <v>10000</v>
      </c>
      <c r="M47" s="58">
        <f t="shared" si="4"/>
        <v>30000</v>
      </c>
    </row>
    <row r="48" spans="1:13" ht="15" customHeight="1" thickBot="1">
      <c r="A48" s="672"/>
      <c r="B48" s="578"/>
      <c r="C48" s="685"/>
      <c r="D48" s="685"/>
      <c r="E48" s="685"/>
      <c r="F48" s="573"/>
      <c r="G48" s="688"/>
      <c r="H48" s="575"/>
      <c r="I48" s="29" t="s">
        <v>76</v>
      </c>
      <c r="J48" s="58">
        <f>+'[3]Hoja1'!$D59</f>
        <v>1500</v>
      </c>
      <c r="K48" s="58">
        <f>+'[3]Hoja1'!$F59</f>
        <v>1500</v>
      </c>
      <c r="L48" s="58">
        <f>+'[3]Hoja1'!$H59</f>
        <v>1500</v>
      </c>
      <c r="M48" s="58">
        <f t="shared" si="4"/>
        <v>4500</v>
      </c>
    </row>
    <row r="49" spans="1:16" ht="15" customHeight="1" thickBot="1">
      <c r="A49" s="672"/>
      <c r="B49" s="579"/>
      <c r="C49" s="686"/>
      <c r="D49" s="686"/>
      <c r="E49" s="686"/>
      <c r="F49" s="574"/>
      <c r="G49" s="689"/>
      <c r="H49" s="576"/>
      <c r="I49" s="29" t="s">
        <v>77</v>
      </c>
      <c r="J49" s="58">
        <f>+'[3]Hoja1'!$D60</f>
        <v>1500</v>
      </c>
      <c r="K49" s="58">
        <v>1000</v>
      </c>
      <c r="L49" s="58">
        <v>1000</v>
      </c>
      <c r="M49" s="58">
        <f t="shared" si="4"/>
        <v>3500</v>
      </c>
      <c r="O49" s="4">
        <v>500</v>
      </c>
      <c r="P49" s="4">
        <f>+P46</f>
        <v>500</v>
      </c>
    </row>
    <row r="50" spans="1:13" ht="15" thickBot="1">
      <c r="A50" s="673"/>
      <c r="B50" s="679" t="s">
        <v>131</v>
      </c>
      <c r="C50" s="680"/>
      <c r="D50" s="680"/>
      <c r="E50" s="680"/>
      <c r="F50" s="680"/>
      <c r="G50" s="680"/>
      <c r="H50" s="680"/>
      <c r="I50" s="680"/>
      <c r="J50" s="183">
        <f>SUM(J42:J49)</f>
        <v>34000</v>
      </c>
      <c r="K50" s="183">
        <f>SUM(K42:K49)</f>
        <v>32000</v>
      </c>
      <c r="L50" s="183">
        <f>SUM(L42:L49)</f>
        <v>32000</v>
      </c>
      <c r="M50" s="183">
        <f>SUM(M42:M49)</f>
        <v>98000</v>
      </c>
    </row>
    <row r="51" spans="1:13" s="6" customFormat="1" ht="18.75" thickBot="1">
      <c r="A51" s="663" t="s">
        <v>15</v>
      </c>
      <c r="B51" s="663"/>
      <c r="C51" s="663"/>
      <c r="D51" s="663"/>
      <c r="E51" s="663"/>
      <c r="F51" s="663"/>
      <c r="G51" s="663"/>
      <c r="H51" s="663"/>
      <c r="I51" s="663"/>
      <c r="J51" s="2">
        <f>J41+J50</f>
        <v>51000</v>
      </c>
      <c r="K51" s="2">
        <f>K41+K50</f>
        <v>51000</v>
      </c>
      <c r="L51" s="2">
        <f>L41+L50</f>
        <v>51000</v>
      </c>
      <c r="M51" s="2">
        <f>M41+M50</f>
        <v>153000</v>
      </c>
    </row>
    <row r="52" spans="1:13" s="7" customFormat="1" ht="15" thickBot="1">
      <c r="A52" s="681"/>
      <c r="B52" s="682"/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3"/>
    </row>
    <row r="53" spans="1:13" ht="15" customHeight="1" thickBot="1">
      <c r="A53" s="647" t="s">
        <v>18</v>
      </c>
      <c r="B53" s="577" t="str">
        <f>+'[1]Resultado 2'!$C$8</f>
        <v>2.3.1 Desarrollar y validar curricula y materiales para educación primaria en cuatro lenguas originarias a partir del fortalecimiento del SEAR con recursos técnicos y financieros.</v>
      </c>
      <c r="C53" s="684" t="s">
        <v>139</v>
      </c>
      <c r="D53" s="684" t="s">
        <v>139</v>
      </c>
      <c r="E53" s="684" t="s">
        <v>139</v>
      </c>
      <c r="F53" s="572" t="str">
        <f>+'[1]Resultado 2'!$D$8</f>
        <v>UNICEF</v>
      </c>
      <c r="G53" s="687" t="str">
        <f>+'[1]Resultado 2'!$E$8</f>
        <v>UNESCO</v>
      </c>
      <c r="H53" s="575" t="str">
        <f>+'[1]Resultado 2'!$F$8</f>
        <v>SEAR, INC</v>
      </c>
      <c r="I53" s="119" t="s">
        <v>40</v>
      </c>
      <c r="J53" s="120">
        <v>15000</v>
      </c>
      <c r="K53" s="120">
        <v>15000</v>
      </c>
      <c r="L53" s="120">
        <v>10000</v>
      </c>
      <c r="M53" s="120">
        <f aca="true" t="shared" si="5" ref="M53:M60">SUM(J53:L53)</f>
        <v>40000</v>
      </c>
    </row>
    <row r="54" spans="1:13" ht="15" customHeight="1" thickBot="1">
      <c r="A54" s="648"/>
      <c r="B54" s="578"/>
      <c r="C54" s="685"/>
      <c r="D54" s="685"/>
      <c r="E54" s="685"/>
      <c r="F54" s="573"/>
      <c r="G54" s="688"/>
      <c r="H54" s="575"/>
      <c r="I54" s="29" t="s">
        <v>41</v>
      </c>
      <c r="J54" s="58">
        <v>15000</v>
      </c>
      <c r="K54" s="58">
        <v>15000</v>
      </c>
      <c r="L54" s="58">
        <v>10000</v>
      </c>
      <c r="M54" s="120">
        <f t="shared" si="5"/>
        <v>40000</v>
      </c>
    </row>
    <row r="55" spans="1:13" ht="15" customHeight="1" thickBot="1">
      <c r="A55" s="648"/>
      <c r="B55" s="578"/>
      <c r="C55" s="685"/>
      <c r="D55" s="685"/>
      <c r="E55" s="685"/>
      <c r="F55" s="573"/>
      <c r="G55" s="688"/>
      <c r="H55" s="575"/>
      <c r="I55" s="29" t="s">
        <v>42</v>
      </c>
      <c r="J55" s="58">
        <v>4000</v>
      </c>
      <c r="K55" s="58">
        <v>0</v>
      </c>
      <c r="L55" s="58">
        <v>0</v>
      </c>
      <c r="M55" s="120">
        <f t="shared" si="5"/>
        <v>4000</v>
      </c>
    </row>
    <row r="56" spans="1:13" ht="15" customHeight="1" thickBot="1">
      <c r="A56" s="648"/>
      <c r="B56" s="578"/>
      <c r="C56" s="685"/>
      <c r="D56" s="685"/>
      <c r="E56" s="685"/>
      <c r="F56" s="573"/>
      <c r="G56" s="688"/>
      <c r="H56" s="575"/>
      <c r="I56" s="29" t="s">
        <v>43</v>
      </c>
      <c r="J56" s="58">
        <v>40000</v>
      </c>
      <c r="K56" s="58">
        <v>60000</v>
      </c>
      <c r="L56" s="58">
        <v>50000</v>
      </c>
      <c r="M56" s="120">
        <f t="shared" si="5"/>
        <v>150000</v>
      </c>
    </row>
    <row r="57" spans="1:15" ht="15" customHeight="1" thickBot="1">
      <c r="A57" s="648"/>
      <c r="B57" s="578"/>
      <c r="C57" s="685"/>
      <c r="D57" s="685"/>
      <c r="E57" s="685"/>
      <c r="F57" s="573"/>
      <c r="G57" s="688"/>
      <c r="H57" s="575"/>
      <c r="I57" s="29" t="s">
        <v>75</v>
      </c>
      <c r="J57" s="58">
        <v>2000</v>
      </c>
      <c r="K57" s="58">
        <v>1000</v>
      </c>
      <c r="L57" s="58">
        <v>0</v>
      </c>
      <c r="M57" s="120">
        <f t="shared" si="5"/>
        <v>3000</v>
      </c>
      <c r="O57" s="4">
        <v>1000</v>
      </c>
    </row>
    <row r="58" spans="1:13" ht="15" customHeight="1" thickBot="1">
      <c r="A58" s="648"/>
      <c r="B58" s="578"/>
      <c r="C58" s="685"/>
      <c r="D58" s="685"/>
      <c r="E58" s="685"/>
      <c r="F58" s="573"/>
      <c r="G58" s="688"/>
      <c r="H58" s="575"/>
      <c r="I58" s="29" t="s">
        <v>44</v>
      </c>
      <c r="J58" s="58">
        <v>4000</v>
      </c>
      <c r="K58" s="58">
        <v>4000</v>
      </c>
      <c r="L58" s="58">
        <v>4000</v>
      </c>
      <c r="M58" s="120">
        <f t="shared" si="5"/>
        <v>12000</v>
      </c>
    </row>
    <row r="59" spans="1:13" ht="15" customHeight="1" thickBot="1">
      <c r="A59" s="648"/>
      <c r="B59" s="578"/>
      <c r="C59" s="685"/>
      <c r="D59" s="685"/>
      <c r="E59" s="685"/>
      <c r="F59" s="573"/>
      <c r="G59" s="688"/>
      <c r="H59" s="575"/>
      <c r="I59" s="29" t="s">
        <v>76</v>
      </c>
      <c r="J59" s="58">
        <v>20000</v>
      </c>
      <c r="K59" s="58">
        <v>15000</v>
      </c>
      <c r="L59" s="58">
        <v>15000</v>
      </c>
      <c r="M59" s="120">
        <f t="shared" si="5"/>
        <v>50000</v>
      </c>
    </row>
    <row r="60" spans="1:13" ht="15" customHeight="1" thickBot="1">
      <c r="A60" s="648"/>
      <c r="B60" s="579"/>
      <c r="C60" s="686"/>
      <c r="D60" s="686"/>
      <c r="E60" s="686"/>
      <c r="F60" s="574"/>
      <c r="G60" s="689"/>
      <c r="H60" s="576"/>
      <c r="I60" s="29" t="s">
        <v>77</v>
      </c>
      <c r="J60" s="58">
        <v>0</v>
      </c>
      <c r="K60" s="58">
        <v>0</v>
      </c>
      <c r="L60" s="58">
        <v>0</v>
      </c>
      <c r="M60" s="120">
        <f t="shared" si="5"/>
        <v>0</v>
      </c>
    </row>
    <row r="61" spans="1:13" ht="15" thickBot="1">
      <c r="A61" s="648"/>
      <c r="B61" s="679" t="s">
        <v>131</v>
      </c>
      <c r="C61" s="680"/>
      <c r="D61" s="680"/>
      <c r="E61" s="680"/>
      <c r="F61" s="680"/>
      <c r="G61" s="680"/>
      <c r="H61" s="680"/>
      <c r="I61" s="680"/>
      <c r="J61" s="183">
        <f>SUM(J53:J60)</f>
        <v>100000</v>
      </c>
      <c r="K61" s="183">
        <f>SUM(K53:K60)</f>
        <v>110000</v>
      </c>
      <c r="L61" s="183">
        <f>SUM(L53:L60)</f>
        <v>89000</v>
      </c>
      <c r="M61" s="183">
        <f>SUM(M53:M60)</f>
        <v>299000</v>
      </c>
    </row>
    <row r="62" spans="1:13" ht="15" customHeight="1" thickBot="1">
      <c r="A62" s="648"/>
      <c r="B62" s="577" t="str">
        <f>+'[1]Resultado 2'!$C$9</f>
        <v>2.3.2 Capacitar a los instructores de las Escuelas formadoras de maestros, en Bilwi y en Bluefields, para el desarrollo de contenidos curriculares vinculados a la interculturalidad.</v>
      </c>
      <c r="C62" s="684" t="s">
        <v>139</v>
      </c>
      <c r="D62" s="684" t="s">
        <v>139</v>
      </c>
      <c r="E62" s="684" t="s">
        <v>139</v>
      </c>
      <c r="F62" s="572" t="str">
        <f>+'[1]Resultado 2'!$D$8</f>
        <v>UNICEF</v>
      </c>
      <c r="G62" s="687" t="str">
        <f>+'[1]Resultado 2'!$E$8</f>
        <v>UNESCO</v>
      </c>
      <c r="H62" s="575" t="str">
        <f>+'[1]Resultado 2'!$F$8</f>
        <v>SEAR, INC</v>
      </c>
      <c r="I62" s="29" t="s">
        <v>40</v>
      </c>
      <c r="J62" s="58">
        <v>5000</v>
      </c>
      <c r="K62" s="58">
        <v>5000</v>
      </c>
      <c r="L62" s="58">
        <v>5000</v>
      </c>
      <c r="M62" s="58">
        <f aca="true" t="shared" si="6" ref="M62:M69">SUM(J62:L62)</f>
        <v>15000</v>
      </c>
    </row>
    <row r="63" spans="1:13" ht="15" customHeight="1" thickBot="1">
      <c r="A63" s="648"/>
      <c r="B63" s="578"/>
      <c r="C63" s="685"/>
      <c r="D63" s="685"/>
      <c r="E63" s="685"/>
      <c r="F63" s="573"/>
      <c r="G63" s="688"/>
      <c r="H63" s="575"/>
      <c r="I63" s="29" t="s">
        <v>41</v>
      </c>
      <c r="J63" s="58">
        <v>0</v>
      </c>
      <c r="K63" s="58">
        <v>0</v>
      </c>
      <c r="L63" s="58">
        <v>0</v>
      </c>
      <c r="M63" s="58">
        <f t="shared" si="6"/>
        <v>0</v>
      </c>
    </row>
    <row r="64" spans="1:13" ht="15" customHeight="1" thickBot="1">
      <c r="A64" s="648"/>
      <c r="B64" s="578"/>
      <c r="C64" s="685"/>
      <c r="D64" s="685"/>
      <c r="E64" s="685"/>
      <c r="F64" s="573"/>
      <c r="G64" s="688"/>
      <c r="H64" s="575"/>
      <c r="I64" s="29" t="s">
        <v>42</v>
      </c>
      <c r="J64" s="58">
        <v>5000</v>
      </c>
      <c r="K64" s="58">
        <v>0</v>
      </c>
      <c r="L64" s="58">
        <v>0</v>
      </c>
      <c r="M64" s="58">
        <f t="shared" si="6"/>
        <v>5000</v>
      </c>
    </row>
    <row r="65" spans="1:13" ht="15" customHeight="1" thickBot="1">
      <c r="A65" s="648"/>
      <c r="B65" s="578"/>
      <c r="C65" s="685"/>
      <c r="D65" s="685"/>
      <c r="E65" s="685"/>
      <c r="F65" s="573"/>
      <c r="G65" s="688"/>
      <c r="H65" s="575"/>
      <c r="I65" s="29" t="s">
        <v>43</v>
      </c>
      <c r="J65" s="58">
        <v>10000</v>
      </c>
      <c r="K65" s="58">
        <v>5000</v>
      </c>
      <c r="L65" s="58">
        <v>5000</v>
      </c>
      <c r="M65" s="58">
        <f t="shared" si="6"/>
        <v>20000</v>
      </c>
    </row>
    <row r="66" spans="1:13" ht="15" customHeight="1" thickBot="1">
      <c r="A66" s="648"/>
      <c r="B66" s="578"/>
      <c r="C66" s="685"/>
      <c r="D66" s="685"/>
      <c r="E66" s="685"/>
      <c r="F66" s="573"/>
      <c r="G66" s="688"/>
      <c r="H66" s="575"/>
      <c r="I66" s="29" t="s">
        <v>75</v>
      </c>
      <c r="J66" s="58">
        <v>0</v>
      </c>
      <c r="K66" s="58">
        <v>0</v>
      </c>
      <c r="L66" s="58">
        <v>0</v>
      </c>
      <c r="M66" s="58">
        <f t="shared" si="6"/>
        <v>0</v>
      </c>
    </row>
    <row r="67" spans="1:13" ht="15" customHeight="1" thickBot="1">
      <c r="A67" s="648"/>
      <c r="B67" s="578"/>
      <c r="C67" s="685"/>
      <c r="D67" s="685"/>
      <c r="E67" s="685"/>
      <c r="F67" s="573"/>
      <c r="G67" s="688"/>
      <c r="H67" s="575"/>
      <c r="I67" s="29" t="s">
        <v>44</v>
      </c>
      <c r="J67" s="58">
        <v>2000</v>
      </c>
      <c r="K67" s="58">
        <v>2000</v>
      </c>
      <c r="L67" s="58">
        <v>1000</v>
      </c>
      <c r="M67" s="58">
        <f t="shared" si="6"/>
        <v>5000</v>
      </c>
    </row>
    <row r="68" spans="1:13" ht="15" customHeight="1" thickBot="1">
      <c r="A68" s="648"/>
      <c r="B68" s="578"/>
      <c r="C68" s="685"/>
      <c r="D68" s="685"/>
      <c r="E68" s="685"/>
      <c r="F68" s="573"/>
      <c r="G68" s="688"/>
      <c r="H68" s="575"/>
      <c r="I68" s="29" t="s">
        <v>76</v>
      </c>
      <c r="J68" s="58">
        <v>5000</v>
      </c>
      <c r="K68" s="58">
        <v>5000</v>
      </c>
      <c r="L68" s="58">
        <v>5000</v>
      </c>
      <c r="M68" s="58">
        <f t="shared" si="6"/>
        <v>15000</v>
      </c>
    </row>
    <row r="69" spans="1:13" ht="15" customHeight="1" thickBot="1">
      <c r="A69" s="648"/>
      <c r="B69" s="579"/>
      <c r="C69" s="686"/>
      <c r="D69" s="686"/>
      <c r="E69" s="686"/>
      <c r="F69" s="574"/>
      <c r="G69" s="689"/>
      <c r="H69" s="576"/>
      <c r="I69" s="29" t="s">
        <v>77</v>
      </c>
      <c r="J69" s="58">
        <v>0</v>
      </c>
      <c r="K69" s="58">
        <v>0</v>
      </c>
      <c r="L69" s="58">
        <v>0</v>
      </c>
      <c r="M69" s="58">
        <f t="shared" si="6"/>
        <v>0</v>
      </c>
    </row>
    <row r="70" spans="1:13" ht="15" thickBot="1">
      <c r="A70" s="648"/>
      <c r="B70" s="679" t="s">
        <v>131</v>
      </c>
      <c r="C70" s="680"/>
      <c r="D70" s="680"/>
      <c r="E70" s="680"/>
      <c r="F70" s="680"/>
      <c r="G70" s="680"/>
      <c r="H70" s="680"/>
      <c r="I70" s="680"/>
      <c r="J70" s="183">
        <f>SUM(J62:J69)</f>
        <v>27000</v>
      </c>
      <c r="K70" s="183">
        <f>SUM(K62:K69)</f>
        <v>17000</v>
      </c>
      <c r="L70" s="183">
        <f>SUM(L62:L69)</f>
        <v>16000</v>
      </c>
      <c r="M70" s="183">
        <f>SUM(M62:M69)</f>
        <v>60000</v>
      </c>
    </row>
    <row r="71" spans="1:13" ht="15" customHeight="1" thickBot="1">
      <c r="A71" s="648"/>
      <c r="B71" s="577" t="str">
        <f>+'[1]Resultado 2'!$C$10</f>
        <v>2.3.3 Socializar a través de talleres de análisis de buenas prácticas, las experiencias en educación intercultural desarrolladas en la Costa Caribe.</v>
      </c>
      <c r="C71" s="684" t="s">
        <v>139</v>
      </c>
      <c r="D71" s="684" t="s">
        <v>139</v>
      </c>
      <c r="E71" s="684" t="s">
        <v>139</v>
      </c>
      <c r="F71" s="572" t="str">
        <f>+'[1]Resultado 2'!$D$8</f>
        <v>UNICEF</v>
      </c>
      <c r="G71" s="687" t="str">
        <f>+'[1]Resultado 2'!$E$8</f>
        <v>UNESCO</v>
      </c>
      <c r="H71" s="575" t="str">
        <f>+'[1]Resultado 2'!$F$8</f>
        <v>SEAR, INC</v>
      </c>
      <c r="I71" s="29" t="s">
        <v>40</v>
      </c>
      <c r="J71" s="58">
        <v>2000</v>
      </c>
      <c r="K71" s="58">
        <v>2000</v>
      </c>
      <c r="L71" s="58">
        <v>2000</v>
      </c>
      <c r="M71" s="58">
        <f aca="true" t="shared" si="7" ref="M71:M78">SUM(J71:L71)</f>
        <v>6000</v>
      </c>
    </row>
    <row r="72" spans="1:13" ht="15" customHeight="1" thickBot="1">
      <c r="A72" s="648"/>
      <c r="B72" s="578"/>
      <c r="C72" s="685"/>
      <c r="D72" s="685"/>
      <c r="E72" s="685"/>
      <c r="F72" s="573"/>
      <c r="G72" s="688"/>
      <c r="H72" s="575"/>
      <c r="I72" s="29" t="s">
        <v>41</v>
      </c>
      <c r="J72" s="58">
        <v>0</v>
      </c>
      <c r="K72" s="58">
        <v>0</v>
      </c>
      <c r="L72" s="58">
        <v>0</v>
      </c>
      <c r="M72" s="58">
        <f t="shared" si="7"/>
        <v>0</v>
      </c>
    </row>
    <row r="73" spans="1:13" ht="15" customHeight="1" thickBot="1">
      <c r="A73" s="648"/>
      <c r="B73" s="578"/>
      <c r="C73" s="685"/>
      <c r="D73" s="685"/>
      <c r="E73" s="685"/>
      <c r="F73" s="573"/>
      <c r="G73" s="688"/>
      <c r="H73" s="575"/>
      <c r="I73" s="29" t="s">
        <v>42</v>
      </c>
      <c r="J73" s="58">
        <v>0</v>
      </c>
      <c r="K73" s="58">
        <v>0</v>
      </c>
      <c r="L73" s="58">
        <v>0</v>
      </c>
      <c r="M73" s="58">
        <f t="shared" si="7"/>
        <v>0</v>
      </c>
    </row>
    <row r="74" spans="1:13" ht="15" customHeight="1" thickBot="1">
      <c r="A74" s="648"/>
      <c r="B74" s="578"/>
      <c r="C74" s="685"/>
      <c r="D74" s="685"/>
      <c r="E74" s="685"/>
      <c r="F74" s="573"/>
      <c r="G74" s="688"/>
      <c r="H74" s="575"/>
      <c r="I74" s="29" t="s">
        <v>43</v>
      </c>
      <c r="J74" s="58">
        <v>2000</v>
      </c>
      <c r="K74" s="58">
        <v>2000</v>
      </c>
      <c r="L74" s="58">
        <v>10000</v>
      </c>
      <c r="M74" s="58">
        <f t="shared" si="7"/>
        <v>14000</v>
      </c>
    </row>
    <row r="75" spans="1:13" ht="15" customHeight="1" thickBot="1">
      <c r="A75" s="648"/>
      <c r="B75" s="578"/>
      <c r="C75" s="685"/>
      <c r="D75" s="685"/>
      <c r="E75" s="685"/>
      <c r="F75" s="573"/>
      <c r="G75" s="688"/>
      <c r="H75" s="575"/>
      <c r="I75" s="29" t="s">
        <v>75</v>
      </c>
      <c r="J75" s="58">
        <v>0</v>
      </c>
      <c r="K75" s="58">
        <v>0</v>
      </c>
      <c r="L75" s="58">
        <v>0</v>
      </c>
      <c r="M75" s="58">
        <f t="shared" si="7"/>
        <v>0</v>
      </c>
    </row>
    <row r="76" spans="1:13" ht="15" customHeight="1" thickBot="1">
      <c r="A76" s="648"/>
      <c r="B76" s="578"/>
      <c r="C76" s="685"/>
      <c r="D76" s="685"/>
      <c r="E76" s="685"/>
      <c r="F76" s="573"/>
      <c r="G76" s="688"/>
      <c r="H76" s="575"/>
      <c r="I76" s="29" t="s">
        <v>44</v>
      </c>
      <c r="J76" s="58">
        <v>2000</v>
      </c>
      <c r="K76" s="58">
        <v>1500</v>
      </c>
      <c r="L76" s="58">
        <v>1500</v>
      </c>
      <c r="M76" s="58">
        <f t="shared" si="7"/>
        <v>5000</v>
      </c>
    </row>
    <row r="77" spans="1:13" ht="15" customHeight="1" thickBot="1">
      <c r="A77" s="648"/>
      <c r="B77" s="578"/>
      <c r="C77" s="685"/>
      <c r="D77" s="685"/>
      <c r="E77" s="685"/>
      <c r="F77" s="573"/>
      <c r="G77" s="688"/>
      <c r="H77" s="575"/>
      <c r="I77" s="29" t="s">
        <v>76</v>
      </c>
      <c r="J77" s="58">
        <v>0</v>
      </c>
      <c r="K77" s="58">
        <v>0</v>
      </c>
      <c r="L77" s="58">
        <v>0</v>
      </c>
      <c r="M77" s="58">
        <f t="shared" si="7"/>
        <v>0</v>
      </c>
    </row>
    <row r="78" spans="1:13" ht="15" customHeight="1" thickBot="1">
      <c r="A78" s="648"/>
      <c r="B78" s="579"/>
      <c r="C78" s="686"/>
      <c r="D78" s="686"/>
      <c r="E78" s="686"/>
      <c r="F78" s="574"/>
      <c r="G78" s="689"/>
      <c r="H78" s="576"/>
      <c r="I78" s="29" t="s">
        <v>77</v>
      </c>
      <c r="J78" s="58">
        <v>0</v>
      </c>
      <c r="K78" s="58">
        <v>0</v>
      </c>
      <c r="L78" s="58">
        <v>0</v>
      </c>
      <c r="M78" s="58">
        <f t="shared" si="7"/>
        <v>0</v>
      </c>
    </row>
    <row r="79" spans="1:13" ht="15" thickBot="1">
      <c r="A79" s="649"/>
      <c r="B79" s="679" t="s">
        <v>131</v>
      </c>
      <c r="C79" s="680"/>
      <c r="D79" s="680"/>
      <c r="E79" s="680"/>
      <c r="F79" s="680"/>
      <c r="G79" s="680"/>
      <c r="H79" s="680"/>
      <c r="I79" s="680"/>
      <c r="J79" s="183">
        <f>SUM(J71:J78)</f>
        <v>6000</v>
      </c>
      <c r="K79" s="183">
        <f>SUM(K71:K78)</f>
        <v>5500</v>
      </c>
      <c r="L79" s="183">
        <f>SUM(L71:L78)</f>
        <v>13500</v>
      </c>
      <c r="M79" s="183">
        <f>SUM(M71:M78)</f>
        <v>25000</v>
      </c>
    </row>
    <row r="80" spans="1:13" s="6" customFormat="1" ht="18.75" thickBot="1">
      <c r="A80" s="663" t="s">
        <v>17</v>
      </c>
      <c r="B80" s="663"/>
      <c r="C80" s="663"/>
      <c r="D80" s="663"/>
      <c r="E80" s="663"/>
      <c r="F80" s="663"/>
      <c r="G80" s="663"/>
      <c r="H80" s="663"/>
      <c r="I80" s="663"/>
      <c r="J80" s="2">
        <f>J79+J70+J61</f>
        <v>133000</v>
      </c>
      <c r="K80" s="2">
        <f>K79+K70+K61</f>
        <v>132500</v>
      </c>
      <c r="L80" s="2">
        <f>L79+L70+L61</f>
        <v>118500</v>
      </c>
      <c r="M80" s="2">
        <f>M79+M70+M61</f>
        <v>384000</v>
      </c>
    </row>
    <row r="81" spans="1:13" s="7" customFormat="1" ht="15" thickBot="1">
      <c r="A81" s="681"/>
      <c r="B81" s="682"/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3"/>
    </row>
    <row r="82" spans="1:13" ht="15" thickBot="1">
      <c r="A82" s="671" t="s">
        <v>21</v>
      </c>
      <c r="B82" s="577" t="str">
        <f>+'[1]Resultado 2'!$C$11</f>
        <v>2.4.1 Desarrollar al menos 50 pasantías para fomentar la participación de docentes y estudiantes de nivel medio, técnico y universitario en las actividades de este Programa para fomentar la apropiación de procesos que contribuyen a la revitalización cultu</v>
      </c>
      <c r="C82" s="684" t="s">
        <v>139</v>
      </c>
      <c r="D82" s="684" t="s">
        <v>139</v>
      </c>
      <c r="E82" s="684" t="s">
        <v>139</v>
      </c>
      <c r="F82" s="572" t="str">
        <f>+'[1]Resultado 2'!$D$11</f>
        <v>PNUD </v>
      </c>
      <c r="G82" s="687" t="str">
        <f>+'[1]Resultado 2'!$E$11</f>
        <v>OMT, UNESCO, PNUD</v>
      </c>
      <c r="H82" s="575" t="str">
        <f>+'[1]Resultado 2'!$F$11</f>
        <v>SEAR, INC</v>
      </c>
      <c r="I82" s="29" t="s">
        <v>40</v>
      </c>
      <c r="J82" s="58">
        <v>2500</v>
      </c>
      <c r="K82" s="58">
        <v>2500</v>
      </c>
      <c r="L82" s="58">
        <v>2500</v>
      </c>
      <c r="M82" s="58">
        <f aca="true" t="shared" si="8" ref="M82:M89">SUM(J82:L82)</f>
        <v>7500</v>
      </c>
    </row>
    <row r="83" spans="1:13" ht="15" thickBot="1">
      <c r="A83" s="672"/>
      <c r="B83" s="578"/>
      <c r="C83" s="685"/>
      <c r="D83" s="685"/>
      <c r="E83" s="685"/>
      <c r="F83" s="573"/>
      <c r="G83" s="688"/>
      <c r="H83" s="575"/>
      <c r="I83" s="29" t="s">
        <v>41</v>
      </c>
      <c r="J83" s="58">
        <v>0</v>
      </c>
      <c r="K83" s="58">
        <v>0</v>
      </c>
      <c r="L83" s="58">
        <v>0</v>
      </c>
      <c r="M83" s="58">
        <f t="shared" si="8"/>
        <v>0</v>
      </c>
    </row>
    <row r="84" spans="1:13" ht="15" thickBot="1">
      <c r="A84" s="672"/>
      <c r="B84" s="578"/>
      <c r="C84" s="685"/>
      <c r="D84" s="685"/>
      <c r="E84" s="685"/>
      <c r="F84" s="573"/>
      <c r="G84" s="688"/>
      <c r="H84" s="575"/>
      <c r="I84" s="29" t="s">
        <v>42</v>
      </c>
      <c r="J84" s="58">
        <v>0</v>
      </c>
      <c r="K84" s="58">
        <v>0</v>
      </c>
      <c r="L84" s="58">
        <v>0</v>
      </c>
      <c r="M84" s="58">
        <f t="shared" si="8"/>
        <v>0</v>
      </c>
    </row>
    <row r="85" spans="1:13" ht="15" thickBot="1">
      <c r="A85" s="672"/>
      <c r="B85" s="578"/>
      <c r="C85" s="685"/>
      <c r="D85" s="685"/>
      <c r="E85" s="685"/>
      <c r="F85" s="573"/>
      <c r="G85" s="688"/>
      <c r="H85" s="575"/>
      <c r="I85" s="29" t="s">
        <v>43</v>
      </c>
      <c r="J85" s="58">
        <v>1500</v>
      </c>
      <c r="K85" s="58">
        <v>1000</v>
      </c>
      <c r="L85" s="58">
        <v>1000</v>
      </c>
      <c r="M85" s="58">
        <f t="shared" si="8"/>
        <v>3500</v>
      </c>
    </row>
    <row r="86" spans="1:13" ht="15" thickBot="1">
      <c r="A86" s="672"/>
      <c r="B86" s="578"/>
      <c r="C86" s="685"/>
      <c r="D86" s="685"/>
      <c r="E86" s="685"/>
      <c r="F86" s="573"/>
      <c r="G86" s="688"/>
      <c r="H86" s="575"/>
      <c r="I86" s="29" t="s">
        <v>75</v>
      </c>
      <c r="J86" s="58">
        <v>0</v>
      </c>
      <c r="K86" s="58">
        <v>0</v>
      </c>
      <c r="L86" s="58">
        <v>0</v>
      </c>
      <c r="M86" s="58">
        <f t="shared" si="8"/>
        <v>0</v>
      </c>
    </row>
    <row r="87" spans="1:13" ht="15" thickBot="1">
      <c r="A87" s="672"/>
      <c r="B87" s="578"/>
      <c r="C87" s="685"/>
      <c r="D87" s="685"/>
      <c r="E87" s="685"/>
      <c r="F87" s="573"/>
      <c r="G87" s="688"/>
      <c r="H87" s="575"/>
      <c r="I87" s="29" t="s">
        <v>44</v>
      </c>
      <c r="J87" s="58">
        <v>10000</v>
      </c>
      <c r="K87" s="58">
        <v>15000</v>
      </c>
      <c r="L87" s="58">
        <v>15000</v>
      </c>
      <c r="M87" s="58">
        <f t="shared" si="8"/>
        <v>40000</v>
      </c>
    </row>
    <row r="88" spans="1:13" ht="18.75" customHeight="1" thickBot="1">
      <c r="A88" s="672"/>
      <c r="B88" s="578"/>
      <c r="C88" s="685"/>
      <c r="D88" s="685"/>
      <c r="E88" s="685"/>
      <c r="F88" s="573"/>
      <c r="G88" s="688"/>
      <c r="H88" s="575"/>
      <c r="I88" s="29" t="s">
        <v>76</v>
      </c>
      <c r="J88" s="58">
        <v>0</v>
      </c>
      <c r="K88" s="58">
        <v>0</v>
      </c>
      <c r="L88" s="58">
        <v>0</v>
      </c>
      <c r="M88" s="58">
        <f t="shared" si="8"/>
        <v>0</v>
      </c>
    </row>
    <row r="89" spans="1:13" ht="21.75" customHeight="1" thickBot="1">
      <c r="A89" s="672"/>
      <c r="B89" s="579"/>
      <c r="C89" s="686"/>
      <c r="D89" s="686"/>
      <c r="E89" s="686"/>
      <c r="F89" s="574"/>
      <c r="G89" s="689"/>
      <c r="H89" s="576"/>
      <c r="I89" s="29" t="s">
        <v>77</v>
      </c>
      <c r="J89" s="58">
        <v>0</v>
      </c>
      <c r="K89" s="58">
        <v>0</v>
      </c>
      <c r="L89" s="58">
        <v>0</v>
      </c>
      <c r="M89" s="58">
        <f t="shared" si="8"/>
        <v>0</v>
      </c>
    </row>
    <row r="90" spans="1:15" ht="15" thickBot="1">
      <c r="A90" s="672"/>
      <c r="B90" s="679" t="s">
        <v>131</v>
      </c>
      <c r="C90" s="680"/>
      <c r="D90" s="680"/>
      <c r="E90" s="680"/>
      <c r="F90" s="680"/>
      <c r="G90" s="680"/>
      <c r="H90" s="680"/>
      <c r="I90" s="680"/>
      <c r="J90" s="183">
        <f>SUM(J82:J89)</f>
        <v>14000</v>
      </c>
      <c r="K90" s="183">
        <f>SUM(K82:K89)</f>
        <v>18500</v>
      </c>
      <c r="L90" s="183">
        <f>SUM(L82:L89)</f>
        <v>18500</v>
      </c>
      <c r="M90" s="183">
        <f>SUM(M82:M89)</f>
        <v>51000</v>
      </c>
      <c r="O90" s="126"/>
    </row>
    <row r="91" spans="1:13" ht="15" thickBot="1">
      <c r="A91" s="672"/>
      <c r="B91" s="577" t="str">
        <f>+'[1]Resultado 2'!$C$12</f>
        <v>2.4.2 Socializar los materiales educativos e informativos producidos por el Programa a través de la red de centros comunitarios de cultura.</v>
      </c>
      <c r="C91" s="684" t="s">
        <v>139</v>
      </c>
      <c r="D91" s="684" t="s">
        <v>139</v>
      </c>
      <c r="E91" s="684" t="s">
        <v>139</v>
      </c>
      <c r="F91" s="572" t="str">
        <f>+'[1]Resultado 2'!$D$12</f>
        <v>UNESCO </v>
      </c>
      <c r="G91" s="687" t="str">
        <f>+'[1]Resultado 2'!$E$12</f>
        <v>OMT, UNESCO, PNUD</v>
      </c>
      <c r="H91" s="575" t="str">
        <f>+'[1]Resultado 2'!$F$12</f>
        <v>GRAAN, GRAAS (Secretarías de Cultura), INC</v>
      </c>
      <c r="I91" s="29" t="s">
        <v>40</v>
      </c>
      <c r="J91" s="58">
        <v>4000</v>
      </c>
      <c r="K91" s="58">
        <v>5000</v>
      </c>
      <c r="L91" s="58">
        <v>5000</v>
      </c>
      <c r="M91" s="58">
        <f aca="true" t="shared" si="9" ref="M91:M98">SUM(J91:L91)</f>
        <v>14000</v>
      </c>
    </row>
    <row r="92" spans="1:13" ht="15" thickBot="1">
      <c r="A92" s="672"/>
      <c r="B92" s="578"/>
      <c r="C92" s="685"/>
      <c r="D92" s="685"/>
      <c r="E92" s="685"/>
      <c r="F92" s="573"/>
      <c r="G92" s="688"/>
      <c r="H92" s="575"/>
      <c r="I92" s="29" t="s">
        <v>41</v>
      </c>
      <c r="J92" s="58">
        <v>0</v>
      </c>
      <c r="K92" s="58">
        <v>0</v>
      </c>
      <c r="L92" s="58">
        <v>0</v>
      </c>
      <c r="M92" s="58">
        <f t="shared" si="9"/>
        <v>0</v>
      </c>
    </row>
    <row r="93" spans="1:13" ht="15" thickBot="1">
      <c r="A93" s="672"/>
      <c r="B93" s="578"/>
      <c r="C93" s="685"/>
      <c r="D93" s="685"/>
      <c r="E93" s="685"/>
      <c r="F93" s="573"/>
      <c r="G93" s="688"/>
      <c r="H93" s="575"/>
      <c r="I93" s="29" t="s">
        <v>42</v>
      </c>
      <c r="J93" s="58">
        <v>0</v>
      </c>
      <c r="K93" s="58">
        <v>0</v>
      </c>
      <c r="L93" s="58">
        <v>0</v>
      </c>
      <c r="M93" s="58">
        <f t="shared" si="9"/>
        <v>0</v>
      </c>
    </row>
    <row r="94" spans="1:13" ht="15" thickBot="1">
      <c r="A94" s="672"/>
      <c r="B94" s="578"/>
      <c r="C94" s="685"/>
      <c r="D94" s="685"/>
      <c r="E94" s="685"/>
      <c r="F94" s="573"/>
      <c r="G94" s="688"/>
      <c r="H94" s="575"/>
      <c r="I94" s="29" t="s">
        <v>43</v>
      </c>
      <c r="J94" s="58">
        <v>5000</v>
      </c>
      <c r="K94" s="58">
        <v>10000</v>
      </c>
      <c r="L94" s="58">
        <v>10000</v>
      </c>
      <c r="M94" s="58">
        <f t="shared" si="9"/>
        <v>25000</v>
      </c>
    </row>
    <row r="95" spans="1:13" ht="15" thickBot="1">
      <c r="A95" s="672"/>
      <c r="B95" s="578"/>
      <c r="C95" s="685"/>
      <c r="D95" s="685"/>
      <c r="E95" s="685"/>
      <c r="F95" s="573"/>
      <c r="G95" s="688"/>
      <c r="H95" s="575"/>
      <c r="I95" s="29" t="s">
        <v>75</v>
      </c>
      <c r="J95" s="58">
        <v>0</v>
      </c>
      <c r="K95" s="58">
        <v>0</v>
      </c>
      <c r="L95" s="58">
        <v>0</v>
      </c>
      <c r="M95" s="58">
        <f t="shared" si="9"/>
        <v>0</v>
      </c>
    </row>
    <row r="96" spans="1:13" ht="15" thickBot="1">
      <c r="A96" s="672"/>
      <c r="B96" s="578"/>
      <c r="C96" s="685"/>
      <c r="D96" s="685"/>
      <c r="E96" s="685"/>
      <c r="F96" s="573"/>
      <c r="G96" s="688"/>
      <c r="H96" s="575"/>
      <c r="I96" s="29" t="s">
        <v>44</v>
      </c>
      <c r="J96" s="58">
        <v>0</v>
      </c>
      <c r="K96" s="58">
        <v>0</v>
      </c>
      <c r="L96" s="58">
        <v>0</v>
      </c>
      <c r="M96" s="58">
        <f t="shared" si="9"/>
        <v>0</v>
      </c>
    </row>
    <row r="97" spans="1:13" ht="15" thickBot="1">
      <c r="A97" s="672"/>
      <c r="B97" s="578"/>
      <c r="C97" s="685"/>
      <c r="D97" s="685"/>
      <c r="E97" s="685"/>
      <c r="F97" s="573"/>
      <c r="G97" s="688"/>
      <c r="H97" s="575"/>
      <c r="I97" s="29" t="s">
        <v>76</v>
      </c>
      <c r="J97" s="58">
        <v>0</v>
      </c>
      <c r="K97" s="58">
        <v>0</v>
      </c>
      <c r="L97" s="58">
        <v>0</v>
      </c>
      <c r="M97" s="58">
        <f t="shared" si="9"/>
        <v>0</v>
      </c>
    </row>
    <row r="98" spans="1:13" ht="15" thickBot="1">
      <c r="A98" s="672"/>
      <c r="B98" s="579"/>
      <c r="C98" s="686"/>
      <c r="D98" s="686"/>
      <c r="E98" s="686"/>
      <c r="F98" s="574"/>
      <c r="G98" s="689"/>
      <c r="H98" s="576"/>
      <c r="I98" s="29" t="s">
        <v>77</v>
      </c>
      <c r="J98" s="58">
        <v>0</v>
      </c>
      <c r="K98" s="58">
        <v>0</v>
      </c>
      <c r="L98" s="58">
        <v>0</v>
      </c>
      <c r="M98" s="58">
        <f t="shared" si="9"/>
        <v>0</v>
      </c>
    </row>
    <row r="99" spans="1:13" ht="15" thickBot="1">
      <c r="A99" s="673"/>
      <c r="B99" s="679" t="s">
        <v>131</v>
      </c>
      <c r="C99" s="680"/>
      <c r="D99" s="680"/>
      <c r="E99" s="680"/>
      <c r="F99" s="680"/>
      <c r="G99" s="680"/>
      <c r="H99" s="680"/>
      <c r="I99" s="680"/>
      <c r="J99" s="183">
        <f>SUM(J91:J98)</f>
        <v>9000</v>
      </c>
      <c r="K99" s="183">
        <f>SUM(K91:K98)</f>
        <v>15000</v>
      </c>
      <c r="L99" s="183">
        <f>SUM(L91:L98)</f>
        <v>15000</v>
      </c>
      <c r="M99" s="183">
        <f>SUM(M91:M98)</f>
        <v>39000</v>
      </c>
    </row>
    <row r="100" spans="1:13" s="6" customFormat="1" ht="18.75" thickBot="1">
      <c r="A100" s="663" t="s">
        <v>19</v>
      </c>
      <c r="B100" s="663"/>
      <c r="C100" s="663"/>
      <c r="D100" s="663"/>
      <c r="E100" s="663"/>
      <c r="F100" s="663"/>
      <c r="G100" s="663"/>
      <c r="H100" s="663"/>
      <c r="I100" s="663"/>
      <c r="J100" s="2">
        <f>+J99+J90</f>
        <v>23000</v>
      </c>
      <c r="K100" s="2">
        <f>+K99+K90</f>
        <v>33500</v>
      </c>
      <c r="L100" s="2">
        <f>+L99+L90</f>
        <v>33500</v>
      </c>
      <c r="M100" s="2">
        <f>+M99+M90</f>
        <v>90000</v>
      </c>
    </row>
    <row r="101" s="7" customFormat="1" ht="14.25"/>
    <row r="102" spans="15:16" s="7" customFormat="1" ht="15" thickBot="1">
      <c r="O102" s="7" t="s">
        <v>38</v>
      </c>
      <c r="P102" s="7" t="s">
        <v>39</v>
      </c>
    </row>
    <row r="103" spans="1:16" ht="22.5" thickBot="1" thickTop="1">
      <c r="A103" s="665" t="s">
        <v>20</v>
      </c>
      <c r="B103" s="666"/>
      <c r="C103" s="666"/>
      <c r="D103" s="666"/>
      <c r="E103" s="666"/>
      <c r="F103" s="666"/>
      <c r="G103" s="666"/>
      <c r="H103" s="666"/>
      <c r="I103" s="666"/>
      <c r="J103" s="1">
        <f>J80+J51+J31+J100</f>
        <v>262000</v>
      </c>
      <c r="K103" s="1">
        <f>K80+K51+K31+K100</f>
        <v>280800</v>
      </c>
      <c r="L103" s="1">
        <f>L80+L51+L31+L100</f>
        <v>252450</v>
      </c>
      <c r="M103" s="1">
        <f>M80+M51+M31+M100</f>
        <v>795250</v>
      </c>
      <c r="O103" s="4">
        <f>+O11+O46+O49+O57</f>
        <v>3000</v>
      </c>
      <c r="P103" s="4">
        <f>+P26+P46+P49+P29</f>
        <v>1250</v>
      </c>
    </row>
    <row r="104" ht="15" thickTop="1"/>
    <row r="105" spans="11:13" ht="14.25">
      <c r="K105" s="4">
        <f>+O103</f>
        <v>3000</v>
      </c>
      <c r="L105" s="4">
        <f>+P103</f>
        <v>1250</v>
      </c>
      <c r="M105" s="4">
        <f>SUM(K105:L105)</f>
        <v>4250</v>
      </c>
    </row>
    <row r="106" spans="7:12" ht="14.25">
      <c r="G106" s="181"/>
      <c r="H106" s="181"/>
      <c r="I106" s="181"/>
      <c r="J106" s="181"/>
      <c r="K106" s="181"/>
      <c r="L106" s="181"/>
    </row>
    <row r="107" spans="7:13" ht="15">
      <c r="G107" s="181"/>
      <c r="H107" s="181"/>
      <c r="I107" s="181"/>
      <c r="J107" s="182"/>
      <c r="K107" s="181">
        <v>283800</v>
      </c>
      <c r="L107" s="181">
        <v>253700</v>
      </c>
      <c r="M107" s="224">
        <v>799500</v>
      </c>
    </row>
    <row r="108" spans="7:13" ht="14.25">
      <c r="G108" s="181"/>
      <c r="H108" s="181"/>
      <c r="I108" s="181"/>
      <c r="J108" s="181"/>
      <c r="K108" s="228">
        <f>+K107-K103</f>
        <v>3000</v>
      </c>
      <c r="L108" s="228">
        <f>+L107-L103</f>
        <v>1250</v>
      </c>
      <c r="M108" s="228">
        <f>+M107-M103</f>
        <v>4250</v>
      </c>
    </row>
    <row r="109" spans="7:13" ht="15">
      <c r="G109" s="181"/>
      <c r="H109" s="181"/>
      <c r="I109" s="181"/>
      <c r="J109" s="182"/>
      <c r="K109" s="228">
        <f>+K108-K105</f>
        <v>0</v>
      </c>
      <c r="L109" s="228">
        <f>+L108-L105</f>
        <v>0</v>
      </c>
      <c r="M109" s="228">
        <f>+M108-M105</f>
        <v>0</v>
      </c>
    </row>
    <row r="110" spans="7:12" ht="14.25">
      <c r="G110" s="181"/>
      <c r="H110" s="181"/>
      <c r="I110" s="181"/>
      <c r="J110" s="181"/>
      <c r="K110" s="181"/>
      <c r="L110" s="181"/>
    </row>
  </sheetData>
  <sheetProtection/>
  <mergeCells count="103">
    <mergeCell ref="G2:G3"/>
    <mergeCell ref="E4:E11"/>
    <mergeCell ref="D4:D11"/>
    <mergeCell ref="E22:E29"/>
    <mergeCell ref="B12:I12"/>
    <mergeCell ref="C22:C29"/>
    <mergeCell ref="D22:D29"/>
    <mergeCell ref="G13:G20"/>
    <mergeCell ref="H13:H20"/>
    <mergeCell ref="H22:H29"/>
    <mergeCell ref="J2:J3"/>
    <mergeCell ref="A103:I103"/>
    <mergeCell ref="A31:I31"/>
    <mergeCell ref="F4:F11"/>
    <mergeCell ref="H4:H11"/>
    <mergeCell ref="D42:D49"/>
    <mergeCell ref="E42:E49"/>
    <mergeCell ref="F42:F49"/>
    <mergeCell ref="A51:I51"/>
    <mergeCell ref="G4:G11"/>
    <mergeCell ref="A1:M1"/>
    <mergeCell ref="L2:L3"/>
    <mergeCell ref="F2:F3"/>
    <mergeCell ref="A2:A3"/>
    <mergeCell ref="B2:B3"/>
    <mergeCell ref="C2:E2"/>
    <mergeCell ref="M2:M3"/>
    <mergeCell ref="H2:H3"/>
    <mergeCell ref="K2:K3"/>
    <mergeCell ref="I2:I3"/>
    <mergeCell ref="F13:F20"/>
    <mergeCell ref="G22:G29"/>
    <mergeCell ref="B21:I21"/>
    <mergeCell ref="B30:I30"/>
    <mergeCell ref="B22:B29"/>
    <mergeCell ref="D13:D20"/>
    <mergeCell ref="E13:E20"/>
    <mergeCell ref="B13:B20"/>
    <mergeCell ref="C13:C20"/>
    <mergeCell ref="F22:F29"/>
    <mergeCell ref="A4:A30"/>
    <mergeCell ref="B33:B40"/>
    <mergeCell ref="C33:C40"/>
    <mergeCell ref="A33:A50"/>
    <mergeCell ref="C42:C49"/>
    <mergeCell ref="B4:B11"/>
    <mergeCell ref="C4:C11"/>
    <mergeCell ref="B41:I41"/>
    <mergeCell ref="G33:G40"/>
    <mergeCell ref="B42:B49"/>
    <mergeCell ref="B50:I50"/>
    <mergeCell ref="D33:D40"/>
    <mergeCell ref="F53:F60"/>
    <mergeCell ref="G53:G60"/>
    <mergeCell ref="H53:H60"/>
    <mergeCell ref="E33:E40"/>
    <mergeCell ref="F33:F40"/>
    <mergeCell ref="H33:H40"/>
    <mergeCell ref="H42:H49"/>
    <mergeCell ref="G42:G49"/>
    <mergeCell ref="B61:I61"/>
    <mergeCell ref="B53:B60"/>
    <mergeCell ref="C53:C60"/>
    <mergeCell ref="D53:D60"/>
    <mergeCell ref="E53:E60"/>
    <mergeCell ref="D62:D69"/>
    <mergeCell ref="E62:E69"/>
    <mergeCell ref="B70:I70"/>
    <mergeCell ref="G62:G69"/>
    <mergeCell ref="H62:H69"/>
    <mergeCell ref="B62:B69"/>
    <mergeCell ref="F62:F69"/>
    <mergeCell ref="C62:C69"/>
    <mergeCell ref="H82:H89"/>
    <mergeCell ref="H71:H78"/>
    <mergeCell ref="B79:I79"/>
    <mergeCell ref="B71:B78"/>
    <mergeCell ref="C71:C78"/>
    <mergeCell ref="D71:D78"/>
    <mergeCell ref="E71:E78"/>
    <mergeCell ref="A80:I80"/>
    <mergeCell ref="F71:F78"/>
    <mergeCell ref="G71:G78"/>
    <mergeCell ref="H91:H98"/>
    <mergeCell ref="A52:M52"/>
    <mergeCell ref="A53:A79"/>
    <mergeCell ref="A82:A99"/>
    <mergeCell ref="B82:B89"/>
    <mergeCell ref="C82:C89"/>
    <mergeCell ref="D82:D89"/>
    <mergeCell ref="E82:E89"/>
    <mergeCell ref="F82:F89"/>
    <mergeCell ref="G82:G89"/>
    <mergeCell ref="B99:I99"/>
    <mergeCell ref="A100:I100"/>
    <mergeCell ref="A81:M81"/>
    <mergeCell ref="B90:I90"/>
    <mergeCell ref="B91:B98"/>
    <mergeCell ref="C91:C98"/>
    <mergeCell ref="D91:D98"/>
    <mergeCell ref="E91:E98"/>
    <mergeCell ref="F91:F98"/>
    <mergeCell ref="G91:G98"/>
  </mergeCells>
  <printOptions/>
  <pageMargins left="0.75" right="0.75" top="1" bottom="1" header="0" footer="0"/>
  <pageSetup horizontalDpi="1200" verticalDpi="12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tabColor indexed="11"/>
  </sheetPr>
  <dimension ref="A1:P63"/>
  <sheetViews>
    <sheetView zoomScale="75" zoomScaleNormal="75" zoomScaleSheetLayoutView="100" zoomScalePageLayoutView="0" workbookViewId="0" topLeftCell="C34">
      <selection activeCell="N203" sqref="N203"/>
    </sheetView>
  </sheetViews>
  <sheetFormatPr defaultColWidth="11.421875" defaultRowHeight="12.75"/>
  <cols>
    <col min="1" max="1" width="19.140625" style="4" customWidth="1"/>
    <col min="2" max="2" width="29.57421875" style="4" customWidth="1"/>
    <col min="3" max="4" width="5.7109375" style="4" customWidth="1"/>
    <col min="5" max="5" width="5.28125" style="4" customWidth="1"/>
    <col min="6" max="6" width="12.421875" style="4" customWidth="1"/>
    <col min="7" max="7" width="14.421875" style="4" customWidth="1"/>
    <col min="8" max="8" width="13.57421875" style="4" customWidth="1"/>
    <col min="9" max="9" width="14.28125" style="4" customWidth="1"/>
    <col min="10" max="11" width="11.421875" style="4" bestFit="1" customWidth="1"/>
    <col min="12" max="13" width="11.57421875" style="4" bestFit="1" customWidth="1"/>
    <col min="14" max="16384" width="11.421875" style="4" customWidth="1"/>
  </cols>
  <sheetData>
    <row r="1" spans="1:13" ht="47.25" customHeight="1" thickBot="1">
      <c r="A1" s="667" t="s">
        <v>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6" ht="15.75" customHeight="1" thickBot="1">
      <c r="A2" s="664" t="s">
        <v>33</v>
      </c>
      <c r="B2" s="664" t="s">
        <v>34</v>
      </c>
      <c r="C2" s="664" t="s">
        <v>35</v>
      </c>
      <c r="D2" s="664"/>
      <c r="E2" s="664"/>
      <c r="F2" s="664" t="s">
        <v>172</v>
      </c>
      <c r="G2" s="664" t="s">
        <v>173</v>
      </c>
      <c r="H2" s="556" t="s">
        <v>138</v>
      </c>
      <c r="I2" s="664" t="s">
        <v>48</v>
      </c>
      <c r="J2" s="664" t="s">
        <v>10</v>
      </c>
      <c r="K2" s="664" t="s">
        <v>179</v>
      </c>
      <c r="L2" s="664" t="s">
        <v>180</v>
      </c>
      <c r="M2" s="664" t="s">
        <v>11</v>
      </c>
      <c r="O2" s="664" t="s">
        <v>179</v>
      </c>
      <c r="P2" s="664" t="s">
        <v>180</v>
      </c>
    </row>
    <row r="3" spans="1:16" ht="27.75" thickBot="1">
      <c r="A3" s="664"/>
      <c r="B3" s="664"/>
      <c r="C3" s="3" t="s">
        <v>37</v>
      </c>
      <c r="D3" s="3" t="s">
        <v>38</v>
      </c>
      <c r="E3" s="3" t="s">
        <v>39</v>
      </c>
      <c r="F3" s="664"/>
      <c r="G3" s="664"/>
      <c r="H3" s="556"/>
      <c r="I3" s="664"/>
      <c r="J3" s="664"/>
      <c r="K3" s="664"/>
      <c r="L3" s="664"/>
      <c r="M3" s="664"/>
      <c r="O3" s="664"/>
      <c r="P3" s="664"/>
    </row>
    <row r="4" spans="1:13" ht="14.25">
      <c r="A4" s="671" t="s">
        <v>23</v>
      </c>
      <c r="B4" s="535" t="str">
        <f>+'[1]Resultado 3'!$C$3</f>
        <v>3.1.1 Elaborar un inventario sistematizado de los estudios culturales existentes que contribuyan a las actividades del Programa.</v>
      </c>
      <c r="C4" s="660"/>
      <c r="D4" s="660" t="s">
        <v>139</v>
      </c>
      <c r="E4" s="660" t="s">
        <v>139</v>
      </c>
      <c r="F4" s="693" t="str">
        <f>+'[1]Resultado 3'!$D$3</f>
        <v>UNESCO</v>
      </c>
      <c r="G4" s="693" t="str">
        <f>+'[1]Resultado 3'!$E$3</f>
        <v>OMT, PNUD</v>
      </c>
      <c r="H4" s="690" t="str">
        <f>+'[1]Resultado 3'!$F$3</f>
        <v>GRAAN, GRAAS (Secretarías de Cultura), INC</v>
      </c>
      <c r="I4" s="163" t="s">
        <v>40</v>
      </c>
      <c r="J4" s="164">
        <f>+'[4]Hoja1'!$D5</f>
        <v>8000</v>
      </c>
      <c r="K4" s="164">
        <f>+'[4]Hoja1'!$F5</f>
        <v>1000</v>
      </c>
      <c r="L4" s="164">
        <f>+'[4]Hoja1'!$H5</f>
        <v>1000</v>
      </c>
      <c r="M4" s="165">
        <f aca="true" t="shared" si="0" ref="M4:M11">SUM(J4:L4)</f>
        <v>10000</v>
      </c>
    </row>
    <row r="5" spans="1:15" ht="14.25">
      <c r="A5" s="672"/>
      <c r="B5" s="536"/>
      <c r="C5" s="661"/>
      <c r="D5" s="661"/>
      <c r="E5" s="661"/>
      <c r="F5" s="694"/>
      <c r="G5" s="694"/>
      <c r="H5" s="691"/>
      <c r="I5" s="166" t="s">
        <v>41</v>
      </c>
      <c r="J5" s="167">
        <f>+'[4]Hoja1'!$D6</f>
        <v>12000</v>
      </c>
      <c r="K5" s="167">
        <v>3000</v>
      </c>
      <c r="L5" s="167">
        <f>+'[4]Hoja1'!$H6</f>
        <v>3000</v>
      </c>
      <c r="M5" s="168">
        <f t="shared" si="0"/>
        <v>18000</v>
      </c>
      <c r="O5" s="4">
        <v>0</v>
      </c>
    </row>
    <row r="6" spans="1:13" ht="14.25">
      <c r="A6" s="672"/>
      <c r="B6" s="536"/>
      <c r="C6" s="661"/>
      <c r="D6" s="661"/>
      <c r="E6" s="661"/>
      <c r="F6" s="694"/>
      <c r="G6" s="694"/>
      <c r="H6" s="691"/>
      <c r="I6" s="166" t="s">
        <v>42</v>
      </c>
      <c r="J6" s="167">
        <f>+'[4]Hoja1'!$D7</f>
        <v>2000</v>
      </c>
      <c r="K6" s="167">
        <f>+'[4]Hoja1'!$F7</f>
        <v>0</v>
      </c>
      <c r="L6" s="167">
        <f>+'[4]Hoja1'!$H7</f>
        <v>0</v>
      </c>
      <c r="M6" s="168">
        <f t="shared" si="0"/>
        <v>2000</v>
      </c>
    </row>
    <row r="7" spans="1:13" ht="14.25">
      <c r="A7" s="672"/>
      <c r="B7" s="536"/>
      <c r="C7" s="661"/>
      <c r="D7" s="661"/>
      <c r="E7" s="661"/>
      <c r="F7" s="694"/>
      <c r="G7" s="694"/>
      <c r="H7" s="691"/>
      <c r="I7" s="166" t="s">
        <v>43</v>
      </c>
      <c r="J7" s="167">
        <f>+'[4]Hoja1'!$D8</f>
        <v>800</v>
      </c>
      <c r="K7" s="167">
        <f>+'[4]Hoja1'!$F8</f>
        <v>150</v>
      </c>
      <c r="L7" s="167">
        <f>+'[4]Hoja1'!$H8</f>
        <v>150</v>
      </c>
      <c r="M7" s="168">
        <f t="shared" si="0"/>
        <v>1100</v>
      </c>
    </row>
    <row r="8" spans="1:13" ht="14.25">
      <c r="A8" s="672"/>
      <c r="B8" s="536"/>
      <c r="C8" s="661"/>
      <c r="D8" s="661"/>
      <c r="E8" s="661"/>
      <c r="F8" s="694"/>
      <c r="G8" s="694"/>
      <c r="H8" s="691"/>
      <c r="I8" s="166" t="s">
        <v>75</v>
      </c>
      <c r="J8" s="167">
        <f>+'[4]Hoja1'!$D9</f>
        <v>800</v>
      </c>
      <c r="K8" s="167">
        <f>+'[4]Hoja1'!$F9</f>
        <v>100</v>
      </c>
      <c r="L8" s="167">
        <f>+'[4]Hoja1'!$H9</f>
        <v>100</v>
      </c>
      <c r="M8" s="168">
        <f t="shared" si="0"/>
        <v>1000</v>
      </c>
    </row>
    <row r="9" spans="1:13" ht="14.25">
      <c r="A9" s="672"/>
      <c r="B9" s="536"/>
      <c r="C9" s="661"/>
      <c r="D9" s="661"/>
      <c r="E9" s="661"/>
      <c r="F9" s="694"/>
      <c r="G9" s="694"/>
      <c r="H9" s="691"/>
      <c r="I9" s="166" t="s">
        <v>44</v>
      </c>
      <c r="J9" s="167">
        <f>+'[4]Hoja1'!$D10</f>
        <v>4000</v>
      </c>
      <c r="K9" s="167">
        <f>+'[4]Hoja1'!$F10</f>
        <v>500</v>
      </c>
      <c r="L9" s="167">
        <f>+'[4]Hoja1'!$H10</f>
        <v>500</v>
      </c>
      <c r="M9" s="168">
        <f t="shared" si="0"/>
        <v>5000</v>
      </c>
    </row>
    <row r="10" spans="1:13" ht="14.25">
      <c r="A10" s="672"/>
      <c r="B10" s="536"/>
      <c r="C10" s="661"/>
      <c r="D10" s="661"/>
      <c r="E10" s="661"/>
      <c r="F10" s="694"/>
      <c r="G10" s="694"/>
      <c r="H10" s="691"/>
      <c r="I10" s="166" t="s">
        <v>76</v>
      </c>
      <c r="J10" s="167">
        <f>+'[4]Hoja1'!$D11</f>
        <v>10400</v>
      </c>
      <c r="K10" s="167">
        <f>+'[4]Hoja1'!$F11</f>
        <v>0</v>
      </c>
      <c r="L10" s="167">
        <f>+'[4]Hoja1'!$H11</f>
        <v>0</v>
      </c>
      <c r="M10" s="168">
        <f t="shared" si="0"/>
        <v>10400</v>
      </c>
    </row>
    <row r="11" spans="1:13" ht="15" thickBot="1">
      <c r="A11" s="672"/>
      <c r="B11" s="537"/>
      <c r="C11" s="662"/>
      <c r="D11" s="662"/>
      <c r="E11" s="662"/>
      <c r="F11" s="695"/>
      <c r="G11" s="695"/>
      <c r="H11" s="692"/>
      <c r="I11" s="169" t="s">
        <v>77</v>
      </c>
      <c r="J11" s="170">
        <f>+'[4]Hoja1'!$D12</f>
        <v>2000</v>
      </c>
      <c r="K11" s="170">
        <f>+'[4]Hoja1'!$F12</f>
        <v>250</v>
      </c>
      <c r="L11" s="170">
        <f>+'[4]Hoja1'!$H12</f>
        <v>250</v>
      </c>
      <c r="M11" s="171">
        <f t="shared" si="0"/>
        <v>2500</v>
      </c>
    </row>
    <row r="12" spans="1:13" ht="15" thickBot="1">
      <c r="A12" s="672"/>
      <c r="B12" s="643" t="s">
        <v>131</v>
      </c>
      <c r="C12" s="644"/>
      <c r="D12" s="644"/>
      <c r="E12" s="644"/>
      <c r="F12" s="644"/>
      <c r="G12" s="644"/>
      <c r="H12" s="644"/>
      <c r="I12" s="644"/>
      <c r="J12" s="179">
        <f>SUM(J4:J11)</f>
        <v>40000</v>
      </c>
      <c r="K12" s="179">
        <f>SUM(K4:K11)</f>
        <v>5000</v>
      </c>
      <c r="L12" s="179">
        <f>SUM(L4:L11)</f>
        <v>5000</v>
      </c>
      <c r="M12" s="179">
        <f>SUM(M4:M11)</f>
        <v>50000</v>
      </c>
    </row>
    <row r="13" spans="1:13" ht="14.25">
      <c r="A13" s="672"/>
      <c r="B13" s="535" t="str">
        <f>+'[1]Resultado 3'!$C$4</f>
        <v>3.1.2   Publicar y divulgar el diagnóstico cultural y artístico (elaborado en resultado 1), estrategias de desarrollo cultural de cada pueblo indígena y afrodescendiente, y una colección de estudios relevantes para el Programa.</v>
      </c>
      <c r="C13" s="660"/>
      <c r="D13" s="660"/>
      <c r="E13" s="660" t="s">
        <v>139</v>
      </c>
      <c r="F13" s="693" t="str">
        <f>+'[1]Resultado 3'!$D$4</f>
        <v>OMT</v>
      </c>
      <c r="G13" s="693" t="str">
        <f>+'[1]Resultado 3'!$E$4</f>
        <v>UNESCO, PNUD</v>
      </c>
      <c r="H13" s="690" t="str">
        <f>+'[1]Resultado 3'!$F$4</f>
        <v>GRAAN, GRAAS (Secretarías de Cultura), INC, SEAR</v>
      </c>
      <c r="I13" s="163" t="s">
        <v>40</v>
      </c>
      <c r="J13" s="164">
        <f>+'[4]Hoja1'!$D17</f>
        <v>0</v>
      </c>
      <c r="K13" s="164">
        <f>+'[4]Hoja1'!$F17</f>
        <v>0</v>
      </c>
      <c r="L13" s="164">
        <v>5000</v>
      </c>
      <c r="M13" s="165">
        <f aca="true" t="shared" si="1" ref="M13:M20">SUM(J13:L13)</f>
        <v>5000</v>
      </c>
    </row>
    <row r="14" spans="1:13" ht="14.25">
      <c r="A14" s="672"/>
      <c r="B14" s="536"/>
      <c r="C14" s="661"/>
      <c r="D14" s="661"/>
      <c r="E14" s="661"/>
      <c r="F14" s="694"/>
      <c r="G14" s="694"/>
      <c r="H14" s="691"/>
      <c r="I14" s="166" t="s">
        <v>41</v>
      </c>
      <c r="J14" s="167">
        <f>+'[4]Hoja1'!$D18</f>
        <v>0</v>
      </c>
      <c r="K14" s="167">
        <f>+'[4]Hoja1'!$F18</f>
        <v>0</v>
      </c>
      <c r="L14" s="167">
        <v>25000</v>
      </c>
      <c r="M14" s="168">
        <f t="shared" si="1"/>
        <v>25000</v>
      </c>
    </row>
    <row r="15" spans="1:13" ht="14.25">
      <c r="A15" s="672"/>
      <c r="B15" s="536"/>
      <c r="C15" s="661"/>
      <c r="D15" s="661"/>
      <c r="E15" s="661"/>
      <c r="F15" s="694"/>
      <c r="G15" s="694"/>
      <c r="H15" s="691"/>
      <c r="I15" s="166" t="s">
        <v>42</v>
      </c>
      <c r="J15" s="167">
        <f>+'[4]Hoja1'!$D19</f>
        <v>0</v>
      </c>
      <c r="K15" s="167">
        <f>+'[4]Hoja1'!$F19</f>
        <v>0</v>
      </c>
      <c r="L15" s="167">
        <f>+'[4]Hoja1'!$H19</f>
        <v>0</v>
      </c>
      <c r="M15" s="168">
        <f t="shared" si="1"/>
        <v>0</v>
      </c>
    </row>
    <row r="16" spans="1:13" ht="14.25">
      <c r="A16" s="672"/>
      <c r="B16" s="536"/>
      <c r="C16" s="661"/>
      <c r="D16" s="661"/>
      <c r="E16" s="661"/>
      <c r="F16" s="694"/>
      <c r="G16" s="694"/>
      <c r="H16" s="691"/>
      <c r="I16" s="166" t="s">
        <v>43</v>
      </c>
      <c r="J16" s="167">
        <f>+'[4]Hoja1'!$D20</f>
        <v>0</v>
      </c>
      <c r="K16" s="167">
        <f>+'[4]Hoja1'!$F20</f>
        <v>0</v>
      </c>
      <c r="L16" s="167">
        <f>+'[4]Hoja1'!$H20</f>
        <v>0</v>
      </c>
      <c r="M16" s="168">
        <f t="shared" si="1"/>
        <v>0</v>
      </c>
    </row>
    <row r="17" spans="1:13" ht="14.25">
      <c r="A17" s="672"/>
      <c r="B17" s="536"/>
      <c r="C17" s="661"/>
      <c r="D17" s="661"/>
      <c r="E17" s="661"/>
      <c r="F17" s="694"/>
      <c r="G17" s="694"/>
      <c r="H17" s="691"/>
      <c r="I17" s="166" t="s">
        <v>75</v>
      </c>
      <c r="J17" s="167">
        <f>+'[4]Hoja1'!$D21</f>
        <v>0</v>
      </c>
      <c r="K17" s="167">
        <f>+'[4]Hoja1'!$F21</f>
        <v>0</v>
      </c>
      <c r="L17" s="167">
        <f>+'[4]Hoja1'!$H21</f>
        <v>0</v>
      </c>
      <c r="M17" s="168">
        <f t="shared" si="1"/>
        <v>0</v>
      </c>
    </row>
    <row r="18" spans="1:16" ht="14.25">
      <c r="A18" s="672"/>
      <c r="B18" s="536"/>
      <c r="C18" s="661"/>
      <c r="D18" s="661"/>
      <c r="E18" s="661"/>
      <c r="F18" s="694"/>
      <c r="G18" s="694"/>
      <c r="H18" s="691"/>
      <c r="I18" s="166" t="s">
        <v>44</v>
      </c>
      <c r="J18" s="167">
        <f>+'[4]Hoja1'!$D22</f>
        <v>0</v>
      </c>
      <c r="K18" s="167">
        <f>+'[4]Hoja1'!$F22</f>
        <v>0</v>
      </c>
      <c r="L18" s="167">
        <v>6000</v>
      </c>
      <c r="M18" s="168">
        <f t="shared" si="1"/>
        <v>6000</v>
      </c>
      <c r="P18" s="4">
        <v>1000</v>
      </c>
    </row>
    <row r="19" spans="1:16" ht="14.25">
      <c r="A19" s="672"/>
      <c r="B19" s="536"/>
      <c r="C19" s="661"/>
      <c r="D19" s="661"/>
      <c r="E19" s="661"/>
      <c r="F19" s="694"/>
      <c r="G19" s="694"/>
      <c r="H19" s="691"/>
      <c r="I19" s="166" t="s">
        <v>76</v>
      </c>
      <c r="J19" s="167">
        <f>+'[4]Hoja1'!$D23</f>
        <v>0</v>
      </c>
      <c r="K19" s="167">
        <f>+'[4]Hoja1'!$F23</f>
        <v>0</v>
      </c>
      <c r="L19" s="167">
        <v>6500</v>
      </c>
      <c r="M19" s="168">
        <f t="shared" si="1"/>
        <v>6500</v>
      </c>
      <c r="P19" s="4">
        <v>500</v>
      </c>
    </row>
    <row r="20" spans="1:16" ht="15" thickBot="1">
      <c r="A20" s="672"/>
      <c r="B20" s="537"/>
      <c r="C20" s="662"/>
      <c r="D20" s="662"/>
      <c r="E20" s="662"/>
      <c r="F20" s="695"/>
      <c r="G20" s="695"/>
      <c r="H20" s="692"/>
      <c r="I20" s="169" t="s">
        <v>77</v>
      </c>
      <c r="J20" s="170">
        <f>+'[4]Hoja1'!$D24</f>
        <v>0</v>
      </c>
      <c r="K20" s="170">
        <f>+'[4]Hoja1'!$F24</f>
        <v>0</v>
      </c>
      <c r="L20" s="170">
        <v>1000</v>
      </c>
      <c r="M20" s="171">
        <f t="shared" si="1"/>
        <v>1000</v>
      </c>
      <c r="P20" s="4">
        <v>1000</v>
      </c>
    </row>
    <row r="21" spans="1:13" ht="15" thickBot="1">
      <c r="A21" s="672"/>
      <c r="B21" s="643" t="s">
        <v>131</v>
      </c>
      <c r="C21" s="644"/>
      <c r="D21" s="644"/>
      <c r="E21" s="644"/>
      <c r="F21" s="644"/>
      <c r="G21" s="644"/>
      <c r="H21" s="644"/>
      <c r="I21" s="644"/>
      <c r="J21" s="179">
        <f>SUM(J13:J20)</f>
        <v>0</v>
      </c>
      <c r="K21" s="179">
        <f>SUM(K13:K20)</f>
        <v>0</v>
      </c>
      <c r="L21" s="179">
        <f>SUM(L13:L20)</f>
        <v>43500</v>
      </c>
      <c r="M21" s="179">
        <f>SUM(M13:M20)</f>
        <v>43500</v>
      </c>
    </row>
    <row r="22" spans="1:13" ht="14.25">
      <c r="A22" s="672"/>
      <c r="B22" s="535" t="str">
        <f>+'[1]Resultado 3'!$C$5</f>
        <v>3.1.3  Garantizar el resguardo del acervo documental  e histórico de la Costa Atlántica en el Archivo y Biblioteca Nacional creando vínculos, procedimientos y capacitando a los actores involucrados. </v>
      </c>
      <c r="C22" s="660" t="s">
        <v>139</v>
      </c>
      <c r="D22" s="660" t="s">
        <v>139</v>
      </c>
      <c r="E22" s="660" t="s">
        <v>139</v>
      </c>
      <c r="F22" s="693" t="str">
        <f>+'[1]Resultado 3'!$D$5</f>
        <v>UNESCO</v>
      </c>
      <c r="G22" s="693" t="str">
        <f>+'[1]Resultado 3'!$E$5</f>
        <v>PNUD</v>
      </c>
      <c r="H22" s="690" t="str">
        <f>+'[1]Resultado 3'!$F$5</f>
        <v>GRAAN, GRAAS (Secretarías de Cultura), INC</v>
      </c>
      <c r="I22" s="163" t="s">
        <v>40</v>
      </c>
      <c r="J22" s="164">
        <f>+'[4]Hoja1'!$D29</f>
        <v>2000</v>
      </c>
      <c r="K22" s="164">
        <f>+'[4]Hoja1'!$F29</f>
        <v>6000</v>
      </c>
      <c r="L22" s="164">
        <f>+'[4]Hoja1'!$H29</f>
        <v>2000</v>
      </c>
      <c r="M22" s="165">
        <f aca="true" t="shared" si="2" ref="M22:M29">SUM(J22:L22)</f>
        <v>10000</v>
      </c>
    </row>
    <row r="23" spans="1:13" ht="14.25">
      <c r="A23" s="672"/>
      <c r="B23" s="536"/>
      <c r="C23" s="661"/>
      <c r="D23" s="661"/>
      <c r="E23" s="661"/>
      <c r="F23" s="694"/>
      <c r="G23" s="694"/>
      <c r="H23" s="691"/>
      <c r="I23" s="166" t="s">
        <v>41</v>
      </c>
      <c r="J23" s="167">
        <f>+'[4]Hoja1'!$D30</f>
        <v>3500</v>
      </c>
      <c r="K23" s="167">
        <f>+'[4]Hoja1'!$F30</f>
        <v>21000</v>
      </c>
      <c r="L23" s="167">
        <f>+'[4]Hoja1'!$H30</f>
        <v>1000</v>
      </c>
      <c r="M23" s="168">
        <f t="shared" si="2"/>
        <v>25500</v>
      </c>
    </row>
    <row r="24" spans="1:13" ht="14.25">
      <c r="A24" s="672"/>
      <c r="B24" s="536"/>
      <c r="C24" s="661"/>
      <c r="D24" s="661"/>
      <c r="E24" s="661"/>
      <c r="F24" s="694"/>
      <c r="G24" s="694"/>
      <c r="H24" s="691"/>
      <c r="I24" s="166" t="s">
        <v>42</v>
      </c>
      <c r="J24" s="167">
        <f>+'[4]Hoja1'!$D31</f>
        <v>1500</v>
      </c>
      <c r="K24" s="167">
        <f>+'[4]Hoja1'!$F31</f>
        <v>6000</v>
      </c>
      <c r="L24" s="167">
        <f>+'[4]Hoja1'!$H31</f>
        <v>0</v>
      </c>
      <c r="M24" s="168">
        <f t="shared" si="2"/>
        <v>7500</v>
      </c>
    </row>
    <row r="25" spans="1:13" ht="14.25">
      <c r="A25" s="672"/>
      <c r="B25" s="536"/>
      <c r="C25" s="661"/>
      <c r="D25" s="661"/>
      <c r="E25" s="661"/>
      <c r="F25" s="694"/>
      <c r="G25" s="694"/>
      <c r="H25" s="691"/>
      <c r="I25" s="166" t="s">
        <v>43</v>
      </c>
      <c r="J25" s="167">
        <f>+'[4]Hoja1'!$D32</f>
        <v>500</v>
      </c>
      <c r="K25" s="167">
        <f>+'[4]Hoja1'!$F32</f>
        <v>12000</v>
      </c>
      <c r="L25" s="167">
        <f>+'[4]Hoja1'!$H32</f>
        <v>500</v>
      </c>
      <c r="M25" s="168">
        <f t="shared" si="2"/>
        <v>13000</v>
      </c>
    </row>
    <row r="26" spans="1:15" ht="14.25">
      <c r="A26" s="672"/>
      <c r="B26" s="536"/>
      <c r="C26" s="661"/>
      <c r="D26" s="661"/>
      <c r="E26" s="661"/>
      <c r="F26" s="694"/>
      <c r="G26" s="694"/>
      <c r="H26" s="691"/>
      <c r="I26" s="166" t="s">
        <v>75</v>
      </c>
      <c r="J26" s="167">
        <f>+'[4]Hoja1'!$D33</f>
        <v>500</v>
      </c>
      <c r="K26" s="167">
        <v>1300</v>
      </c>
      <c r="L26" s="167">
        <f>+'[4]Hoja1'!$H33</f>
        <v>500</v>
      </c>
      <c r="M26" s="168">
        <f t="shared" si="2"/>
        <v>2300</v>
      </c>
      <c r="O26" s="4">
        <v>500</v>
      </c>
    </row>
    <row r="27" spans="1:13" ht="14.25">
      <c r="A27" s="672"/>
      <c r="B27" s="536"/>
      <c r="C27" s="661"/>
      <c r="D27" s="661"/>
      <c r="E27" s="661"/>
      <c r="F27" s="694"/>
      <c r="G27" s="694"/>
      <c r="H27" s="691"/>
      <c r="I27" s="166" t="s">
        <v>44</v>
      </c>
      <c r="J27" s="167">
        <f>+'[4]Hoja1'!$D34</f>
        <v>1500</v>
      </c>
      <c r="K27" s="167">
        <f>+'[4]Hoja1'!$F34</f>
        <v>12000</v>
      </c>
      <c r="L27" s="167">
        <f>+'[4]Hoja1'!$H34</f>
        <v>1500</v>
      </c>
      <c r="M27" s="168">
        <f t="shared" si="2"/>
        <v>15000</v>
      </c>
    </row>
    <row r="28" spans="1:13" ht="14.25">
      <c r="A28" s="672"/>
      <c r="B28" s="536"/>
      <c r="C28" s="661"/>
      <c r="D28" s="661"/>
      <c r="E28" s="661"/>
      <c r="F28" s="694"/>
      <c r="G28" s="694"/>
      <c r="H28" s="691"/>
      <c r="I28" s="166" t="s">
        <v>76</v>
      </c>
      <c r="J28" s="167">
        <f>+'[4]Hoja1'!$D35</f>
        <v>0</v>
      </c>
      <c r="K28" s="167">
        <f>+'[4]Hoja1'!$F35</f>
        <v>0</v>
      </c>
      <c r="L28" s="167">
        <f>+'[4]Hoja1'!$H35</f>
        <v>4000</v>
      </c>
      <c r="M28" s="168">
        <f t="shared" si="2"/>
        <v>4000</v>
      </c>
    </row>
    <row r="29" spans="1:15" ht="15" thickBot="1">
      <c r="A29" s="672"/>
      <c r="B29" s="537"/>
      <c r="C29" s="662"/>
      <c r="D29" s="662"/>
      <c r="E29" s="662"/>
      <c r="F29" s="695"/>
      <c r="G29" s="695"/>
      <c r="H29" s="692"/>
      <c r="I29" s="169" t="s">
        <v>77</v>
      </c>
      <c r="J29" s="170">
        <f>+'[4]Hoja1'!$D36</f>
        <v>500</v>
      </c>
      <c r="K29" s="170">
        <f>1200-500</f>
        <v>700</v>
      </c>
      <c r="L29" s="170">
        <f>+'[4]Hoja1'!$H36</f>
        <v>500</v>
      </c>
      <c r="M29" s="171">
        <f t="shared" si="2"/>
        <v>1700</v>
      </c>
      <c r="O29" s="4">
        <v>500</v>
      </c>
    </row>
    <row r="30" spans="1:13" ht="15" thickBot="1">
      <c r="A30" s="673"/>
      <c r="B30" s="643" t="s">
        <v>131</v>
      </c>
      <c r="C30" s="644"/>
      <c r="D30" s="644"/>
      <c r="E30" s="644"/>
      <c r="F30" s="644"/>
      <c r="G30" s="644"/>
      <c r="H30" s="644"/>
      <c r="I30" s="644"/>
      <c r="J30" s="179">
        <f>SUM(J22:J29)</f>
        <v>10000</v>
      </c>
      <c r="K30" s="179">
        <f>SUM(K22:K29)</f>
        <v>59000</v>
      </c>
      <c r="L30" s="179">
        <f>SUM(L22:L29)</f>
        <v>10000</v>
      </c>
      <c r="M30" s="179">
        <f>SUM(M22:M29)</f>
        <v>79000</v>
      </c>
    </row>
    <row r="31" spans="1:13" s="6" customFormat="1" ht="18.75" thickBot="1">
      <c r="A31" s="663" t="s">
        <v>49</v>
      </c>
      <c r="B31" s="663"/>
      <c r="C31" s="663"/>
      <c r="D31" s="663"/>
      <c r="E31" s="663"/>
      <c r="F31" s="663"/>
      <c r="G31" s="663"/>
      <c r="H31" s="663"/>
      <c r="I31" s="663"/>
      <c r="J31" s="2">
        <f>+J30+J12+J21</f>
        <v>50000</v>
      </c>
      <c r="K31" s="2">
        <f>+K30+K12+K21</f>
        <v>64000</v>
      </c>
      <c r="L31" s="2">
        <f>+L30+L12+L21</f>
        <v>58500</v>
      </c>
      <c r="M31" s="2">
        <f>+M30+M12+M21</f>
        <v>172500</v>
      </c>
    </row>
    <row r="32" spans="15:16" s="7" customFormat="1" ht="15" thickBot="1">
      <c r="O32" s="7" t="s">
        <v>38</v>
      </c>
      <c r="P32" s="7" t="s">
        <v>39</v>
      </c>
    </row>
    <row r="33" spans="1:13" ht="14.25">
      <c r="A33" s="671" t="s">
        <v>24</v>
      </c>
      <c r="B33" s="535" t="s">
        <v>217</v>
      </c>
      <c r="C33" s="660" t="s">
        <v>139</v>
      </c>
      <c r="D33" s="660"/>
      <c r="E33" s="660"/>
      <c r="F33" s="693" t="str">
        <f>+'[1]Resultado 3'!$D$6</f>
        <v>UNESCO</v>
      </c>
      <c r="G33" s="693" t="str">
        <f>+'[1]Resultado 3'!$E$6</f>
        <v>OMT, PNUD</v>
      </c>
      <c r="H33" s="690" t="str">
        <f>+'[1]Resultado 3'!$F$6</f>
        <v>GRAAN, GRAAS (Secretarías de Cultura), INC</v>
      </c>
      <c r="I33" s="163" t="s">
        <v>40</v>
      </c>
      <c r="J33" s="164">
        <f>+'[4]Hoja1'!$D41</f>
        <v>8000</v>
      </c>
      <c r="K33" s="164">
        <f>+'[4]Hoja1'!$F41</f>
        <v>0</v>
      </c>
      <c r="L33" s="164">
        <f>+'[4]Hoja1'!$H41</f>
        <v>0</v>
      </c>
      <c r="M33" s="165">
        <f aca="true" t="shared" si="3" ref="M33:M40">SUM(J33:L33)</f>
        <v>8000</v>
      </c>
    </row>
    <row r="34" spans="1:13" ht="14.25">
      <c r="A34" s="672"/>
      <c r="B34" s="536"/>
      <c r="C34" s="661"/>
      <c r="D34" s="661"/>
      <c r="E34" s="661"/>
      <c r="F34" s="694"/>
      <c r="G34" s="694"/>
      <c r="H34" s="691"/>
      <c r="I34" s="166" t="s">
        <v>41</v>
      </c>
      <c r="J34" s="167">
        <f>+'[4]Hoja1'!$D42</f>
        <v>16000</v>
      </c>
      <c r="K34" s="167">
        <f>+'[4]Hoja1'!$F42</f>
        <v>0</v>
      </c>
      <c r="L34" s="167">
        <f>+'[4]Hoja1'!$H42</f>
        <v>0</v>
      </c>
      <c r="M34" s="168">
        <f t="shared" si="3"/>
        <v>16000</v>
      </c>
    </row>
    <row r="35" spans="1:13" ht="14.25">
      <c r="A35" s="672"/>
      <c r="B35" s="536"/>
      <c r="C35" s="661"/>
      <c r="D35" s="661"/>
      <c r="E35" s="661"/>
      <c r="F35" s="694"/>
      <c r="G35" s="694"/>
      <c r="H35" s="691"/>
      <c r="I35" s="166" t="s">
        <v>42</v>
      </c>
      <c r="J35" s="167">
        <f>+'[4]Hoja1'!$D43</f>
        <v>0</v>
      </c>
      <c r="K35" s="167">
        <f>+'[4]Hoja1'!$F43</f>
        <v>0</v>
      </c>
      <c r="L35" s="167">
        <f>+'[4]Hoja1'!$H43</f>
        <v>0</v>
      </c>
      <c r="M35" s="168">
        <f t="shared" si="3"/>
        <v>0</v>
      </c>
    </row>
    <row r="36" spans="1:13" ht="14.25">
      <c r="A36" s="672"/>
      <c r="B36" s="536"/>
      <c r="C36" s="661"/>
      <c r="D36" s="661"/>
      <c r="E36" s="661"/>
      <c r="F36" s="694"/>
      <c r="G36" s="694"/>
      <c r="H36" s="691"/>
      <c r="I36" s="166" t="s">
        <v>43</v>
      </c>
      <c r="J36" s="167">
        <f>+'[4]Hoja1'!$D44</f>
        <v>2000</v>
      </c>
      <c r="K36" s="167">
        <f>+'[4]Hoja1'!$F44</f>
        <v>0</v>
      </c>
      <c r="L36" s="167">
        <f>+'[4]Hoja1'!$H44</f>
        <v>0</v>
      </c>
      <c r="M36" s="168">
        <f t="shared" si="3"/>
        <v>2000</v>
      </c>
    </row>
    <row r="37" spans="1:13" ht="14.25">
      <c r="A37" s="672"/>
      <c r="B37" s="536"/>
      <c r="C37" s="661"/>
      <c r="D37" s="661"/>
      <c r="E37" s="661"/>
      <c r="F37" s="694"/>
      <c r="G37" s="694"/>
      <c r="H37" s="691"/>
      <c r="I37" s="166" t="s">
        <v>75</v>
      </c>
      <c r="J37" s="167">
        <f>+'[4]Hoja1'!$D45</f>
        <v>2000</v>
      </c>
      <c r="K37" s="167">
        <f>+'[4]Hoja1'!$F45</f>
        <v>0</v>
      </c>
      <c r="L37" s="167">
        <f>+'[4]Hoja1'!$H45</f>
        <v>0</v>
      </c>
      <c r="M37" s="168">
        <f t="shared" si="3"/>
        <v>2000</v>
      </c>
    </row>
    <row r="38" spans="1:13" ht="14.25">
      <c r="A38" s="672"/>
      <c r="B38" s="536"/>
      <c r="C38" s="661"/>
      <c r="D38" s="661"/>
      <c r="E38" s="661"/>
      <c r="F38" s="694"/>
      <c r="G38" s="694"/>
      <c r="H38" s="691"/>
      <c r="I38" s="166" t="s">
        <v>44</v>
      </c>
      <c r="J38" s="167">
        <f>+'[4]Hoja1'!$D46</f>
        <v>4000</v>
      </c>
      <c r="K38" s="167">
        <f>+'[4]Hoja1'!$F46</f>
        <v>0</v>
      </c>
      <c r="L38" s="167">
        <f>+'[4]Hoja1'!$H46</f>
        <v>0</v>
      </c>
      <c r="M38" s="168">
        <f t="shared" si="3"/>
        <v>4000</v>
      </c>
    </row>
    <row r="39" spans="1:13" ht="14.25">
      <c r="A39" s="672"/>
      <c r="B39" s="536"/>
      <c r="C39" s="661"/>
      <c r="D39" s="661"/>
      <c r="E39" s="661"/>
      <c r="F39" s="694"/>
      <c r="G39" s="694"/>
      <c r="H39" s="691"/>
      <c r="I39" s="166" t="s">
        <v>76</v>
      </c>
      <c r="J39" s="167">
        <f>+'[4]Hoja1'!$D47</f>
        <v>6000</v>
      </c>
      <c r="K39" s="167">
        <f>+'[4]Hoja1'!$F47</f>
        <v>0</v>
      </c>
      <c r="L39" s="167">
        <f>+'[4]Hoja1'!$H47</f>
        <v>0</v>
      </c>
      <c r="M39" s="168">
        <f t="shared" si="3"/>
        <v>6000</v>
      </c>
    </row>
    <row r="40" spans="1:13" ht="33" customHeight="1" thickBot="1">
      <c r="A40" s="672"/>
      <c r="B40" s="537"/>
      <c r="C40" s="662"/>
      <c r="D40" s="662"/>
      <c r="E40" s="662"/>
      <c r="F40" s="695"/>
      <c r="G40" s="695"/>
      <c r="H40" s="692"/>
      <c r="I40" s="169" t="s">
        <v>77</v>
      </c>
      <c r="J40" s="170">
        <f>+'[4]Hoja1'!$D48</f>
        <v>2000</v>
      </c>
      <c r="K40" s="170">
        <f>+'[4]Hoja1'!$F48</f>
        <v>0</v>
      </c>
      <c r="L40" s="170">
        <f>+'[4]Hoja1'!$H48</f>
        <v>0</v>
      </c>
      <c r="M40" s="171">
        <f t="shared" si="3"/>
        <v>2000</v>
      </c>
    </row>
    <row r="41" spans="1:13" ht="15" thickBot="1">
      <c r="A41" s="672"/>
      <c r="B41" s="643" t="s">
        <v>131</v>
      </c>
      <c r="C41" s="644"/>
      <c r="D41" s="644"/>
      <c r="E41" s="644"/>
      <c r="F41" s="644"/>
      <c r="G41" s="644"/>
      <c r="H41" s="644"/>
      <c r="I41" s="644"/>
      <c r="J41" s="179">
        <f>SUM(J33:J40)</f>
        <v>40000</v>
      </c>
      <c r="K41" s="179">
        <f>SUM(K33:K40)</f>
        <v>0</v>
      </c>
      <c r="L41" s="179">
        <f>SUM(L33:L40)</f>
        <v>0</v>
      </c>
      <c r="M41" s="179">
        <f>SUM(M33:M40)</f>
        <v>40000</v>
      </c>
    </row>
    <row r="42" spans="1:13" ht="14.25" customHeight="1">
      <c r="A42" s="672"/>
      <c r="B42" s="544" t="s">
        <v>218</v>
      </c>
      <c r="C42" s="660" t="s">
        <v>139</v>
      </c>
      <c r="D42" s="660" t="s">
        <v>139</v>
      </c>
      <c r="E42" s="660" t="s">
        <v>139</v>
      </c>
      <c r="F42" s="693" t="str">
        <f>+'[1]Resultado 3'!$D$7</f>
        <v>UNESCO</v>
      </c>
      <c r="G42" s="693" t="str">
        <f>+'[1]Resultado 3'!$E$7</f>
        <v>OMT, PNUD</v>
      </c>
      <c r="H42" s="693" t="str">
        <f>+'[1]Resultado 3'!$F$7</f>
        <v>GRAAN, GRAAS (Secretarías de Cultura), INC</v>
      </c>
      <c r="I42" s="163" t="s">
        <v>40</v>
      </c>
      <c r="J42" s="164">
        <f>+'[4]Hoja1'!$D53</f>
        <v>6500</v>
      </c>
      <c r="K42" s="164">
        <f>+'[4]Hoja1'!$F53</f>
        <v>5500</v>
      </c>
      <c r="L42" s="164">
        <f>+'[4]Hoja1'!$H53</f>
        <v>5500</v>
      </c>
      <c r="M42" s="165">
        <f aca="true" t="shared" si="4" ref="M42:M49">SUM(J42:L42)</f>
        <v>17500</v>
      </c>
    </row>
    <row r="43" spans="1:13" ht="14.25" customHeight="1">
      <c r="A43" s="672"/>
      <c r="B43" s="545"/>
      <c r="C43" s="661"/>
      <c r="D43" s="661"/>
      <c r="E43" s="661"/>
      <c r="F43" s="694"/>
      <c r="G43" s="694"/>
      <c r="H43" s="694"/>
      <c r="I43" s="166" t="s">
        <v>41</v>
      </c>
      <c r="J43" s="167">
        <f>+'[4]Hoja1'!$D54</f>
        <v>97500</v>
      </c>
      <c r="K43" s="167">
        <f>+'[4]Hoja1'!$F54</f>
        <v>93500</v>
      </c>
      <c r="L43" s="167">
        <f>+'[4]Hoja1'!$H54</f>
        <v>93500</v>
      </c>
      <c r="M43" s="168">
        <f t="shared" si="4"/>
        <v>284500</v>
      </c>
    </row>
    <row r="44" spans="1:13" ht="14.25" customHeight="1">
      <c r="A44" s="672"/>
      <c r="B44" s="545"/>
      <c r="C44" s="661"/>
      <c r="D44" s="661"/>
      <c r="E44" s="661"/>
      <c r="F44" s="694"/>
      <c r="G44" s="694"/>
      <c r="H44" s="694"/>
      <c r="I44" s="166" t="s">
        <v>42</v>
      </c>
      <c r="J44" s="167">
        <f>+'[4]Hoja1'!$D55</f>
        <v>13000</v>
      </c>
      <c r="K44" s="167">
        <f>+'[4]Hoja1'!$F55</f>
        <v>0</v>
      </c>
      <c r="L44" s="167">
        <f>+'[4]Hoja1'!$H55</f>
        <v>0</v>
      </c>
      <c r="M44" s="168">
        <f t="shared" si="4"/>
        <v>13000</v>
      </c>
    </row>
    <row r="45" spans="1:13" ht="14.25" customHeight="1">
      <c r="A45" s="672"/>
      <c r="B45" s="545"/>
      <c r="C45" s="661"/>
      <c r="D45" s="661"/>
      <c r="E45" s="661"/>
      <c r="F45" s="694"/>
      <c r="G45" s="694"/>
      <c r="H45" s="694"/>
      <c r="I45" s="166" t="s">
        <v>43</v>
      </c>
      <c r="J45" s="167">
        <f>+'[4]Hoja1'!$D56</f>
        <v>6500</v>
      </c>
      <c r="K45" s="167">
        <f>+'[4]Hoja1'!$F56</f>
        <v>5500</v>
      </c>
      <c r="L45" s="167">
        <f>+'[4]Hoja1'!$H56</f>
        <v>5500</v>
      </c>
      <c r="M45" s="168">
        <f t="shared" si="4"/>
        <v>17500</v>
      </c>
    </row>
    <row r="46" spans="1:13" ht="14.25" customHeight="1">
      <c r="A46" s="672"/>
      <c r="B46" s="545"/>
      <c r="C46" s="661"/>
      <c r="D46" s="661"/>
      <c r="E46" s="661"/>
      <c r="F46" s="694"/>
      <c r="G46" s="694"/>
      <c r="H46" s="694"/>
      <c r="I46" s="166" t="s">
        <v>75</v>
      </c>
      <c r="J46" s="167">
        <f>+'[4]Hoja1'!$D57</f>
        <v>6500</v>
      </c>
      <c r="K46" s="167">
        <v>5500</v>
      </c>
      <c r="L46" s="167">
        <v>5500</v>
      </c>
      <c r="M46" s="168">
        <f t="shared" si="4"/>
        <v>17500</v>
      </c>
    </row>
    <row r="47" spans="1:13" ht="14.25" customHeight="1">
      <c r="A47" s="672"/>
      <c r="B47" s="545"/>
      <c r="C47" s="661"/>
      <c r="D47" s="661"/>
      <c r="E47" s="661"/>
      <c r="F47" s="694"/>
      <c r="G47" s="694"/>
      <c r="H47" s="694"/>
      <c r="I47" s="166" t="s">
        <v>44</v>
      </c>
      <c r="J47" s="167">
        <f>+'[4]Hoja1'!$D58</f>
        <v>0</v>
      </c>
      <c r="K47" s="167">
        <f>+'[4]Hoja1'!$F58</f>
        <v>0</v>
      </c>
      <c r="L47" s="167">
        <f>+'[4]Hoja1'!$H58</f>
        <v>0</v>
      </c>
      <c r="M47" s="168">
        <f t="shared" si="4"/>
        <v>0</v>
      </c>
    </row>
    <row r="48" spans="1:13" ht="14.25" customHeight="1">
      <c r="A48" s="672"/>
      <c r="B48" s="545"/>
      <c r="C48" s="661"/>
      <c r="D48" s="661"/>
      <c r="E48" s="661"/>
      <c r="F48" s="694"/>
      <c r="G48" s="694"/>
      <c r="H48" s="694"/>
      <c r="I48" s="166" t="s">
        <v>76</v>
      </c>
      <c r="J48" s="167">
        <f>+'[4]Hoja1'!$D59</f>
        <v>0</v>
      </c>
      <c r="K48" s="167">
        <f>+'[4]Hoja1'!$F59</f>
        <v>0</v>
      </c>
      <c r="L48" s="167">
        <f>+'[4]Hoja1'!$H59</f>
        <v>0</v>
      </c>
      <c r="M48" s="168">
        <f t="shared" si="4"/>
        <v>0</v>
      </c>
    </row>
    <row r="49" spans="1:13" ht="51" customHeight="1" thickBot="1">
      <c r="A49" s="672"/>
      <c r="B49" s="546"/>
      <c r="C49" s="662"/>
      <c r="D49" s="662"/>
      <c r="E49" s="662"/>
      <c r="F49" s="695"/>
      <c r="G49" s="695"/>
      <c r="H49" s="695"/>
      <c r="I49" s="169" t="s">
        <v>77</v>
      </c>
      <c r="J49" s="170">
        <f>+'[4]Hoja1'!$D60</f>
        <v>0</v>
      </c>
      <c r="K49" s="170">
        <f>+'[4]Hoja1'!$F60</f>
        <v>0</v>
      </c>
      <c r="L49" s="170">
        <f>+'[4]Hoja1'!$H60</f>
        <v>0</v>
      </c>
      <c r="M49" s="171">
        <f t="shared" si="4"/>
        <v>0</v>
      </c>
    </row>
    <row r="50" spans="1:13" ht="15" thickBot="1">
      <c r="A50" s="673"/>
      <c r="B50" s="643" t="s">
        <v>131</v>
      </c>
      <c r="C50" s="644"/>
      <c r="D50" s="644"/>
      <c r="E50" s="644"/>
      <c r="F50" s="644"/>
      <c r="G50" s="644"/>
      <c r="H50" s="644"/>
      <c r="I50" s="644"/>
      <c r="J50" s="179">
        <f>SUM(J42:J49)</f>
        <v>130000</v>
      </c>
      <c r="K50" s="179">
        <f>SUM(K42:K49)</f>
        <v>110000</v>
      </c>
      <c r="L50" s="179">
        <f>SUM(L42:L49)</f>
        <v>110000</v>
      </c>
      <c r="M50" s="179">
        <f>SUM(M42:M49)</f>
        <v>350000</v>
      </c>
    </row>
    <row r="51" spans="1:13" s="6" customFormat="1" ht="18.75" thickBot="1">
      <c r="A51" s="663" t="s">
        <v>50</v>
      </c>
      <c r="B51" s="663"/>
      <c r="C51" s="663"/>
      <c r="D51" s="663"/>
      <c r="E51" s="663"/>
      <c r="F51" s="663"/>
      <c r="G51" s="663"/>
      <c r="H51" s="663"/>
      <c r="I51" s="663"/>
      <c r="J51" s="2">
        <f>J41+J50</f>
        <v>170000</v>
      </c>
      <c r="K51" s="2">
        <f>K41+K50</f>
        <v>110000</v>
      </c>
      <c r="L51" s="2">
        <f>L41+L50</f>
        <v>110000</v>
      </c>
      <c r="M51" s="2">
        <f>M41+M50</f>
        <v>390000</v>
      </c>
    </row>
    <row r="52" s="7" customFormat="1" ht="15" thickBot="1"/>
    <row r="53" spans="1:13" ht="22.5" thickBot="1" thickTop="1">
      <c r="A53" s="665" t="s">
        <v>54</v>
      </c>
      <c r="B53" s="666"/>
      <c r="C53" s="666"/>
      <c r="D53" s="666"/>
      <c r="E53" s="666"/>
      <c r="F53" s="666"/>
      <c r="G53" s="666"/>
      <c r="H53" s="666"/>
      <c r="I53" s="666"/>
      <c r="J53" s="1">
        <f>J51+J31</f>
        <v>220000</v>
      </c>
      <c r="K53" s="1">
        <f>K51+K31</f>
        <v>174000</v>
      </c>
      <c r="L53" s="1">
        <f>L51+L31</f>
        <v>168500</v>
      </c>
      <c r="M53" s="1">
        <f>M51+M31</f>
        <v>562500</v>
      </c>
    </row>
    <row r="54" ht="15" thickTop="1"/>
    <row r="55" ht="15" thickBot="1"/>
    <row r="56" spans="11:16" ht="19.5" thickBot="1" thickTop="1">
      <c r="K56" s="1">
        <v>175000</v>
      </c>
      <c r="L56" s="1">
        <v>171000</v>
      </c>
      <c r="M56" s="1"/>
      <c r="O56" s="7" t="s">
        <v>38</v>
      </c>
      <c r="P56" s="7" t="s">
        <v>39</v>
      </c>
    </row>
    <row r="57" spans="15:16" ht="15" thickTop="1">
      <c r="O57" s="4">
        <f>+O46+O29+O26+O5+O18+O19+O20</f>
        <v>1000</v>
      </c>
      <c r="P57" s="4">
        <f>+P46+P29+P26+P5+P18+P19+P20</f>
        <v>2500</v>
      </c>
    </row>
    <row r="58" spans="11:12" ht="14.25">
      <c r="K58" s="126">
        <f>+K56-K53</f>
        <v>1000</v>
      </c>
      <c r="L58" s="126">
        <f>+L56-L53</f>
        <v>2500</v>
      </c>
    </row>
    <row r="60" spans="9:12" ht="14.25">
      <c r="I60" s="126"/>
      <c r="K60" s="126">
        <f>+K58-O57</f>
        <v>0</v>
      </c>
      <c r="L60" s="126">
        <f>+L58-P57</f>
        <v>0</v>
      </c>
    </row>
    <row r="63" ht="14.25">
      <c r="K63" s="126"/>
    </row>
  </sheetData>
  <sheetProtection/>
  <mergeCells count="59">
    <mergeCell ref="A1:M1"/>
    <mergeCell ref="L2:L3"/>
    <mergeCell ref="F2:F3"/>
    <mergeCell ref="A2:A3"/>
    <mergeCell ref="B2:B3"/>
    <mergeCell ref="B4:B11"/>
    <mergeCell ref="D4:D11"/>
    <mergeCell ref="G4:G11"/>
    <mergeCell ref="E4:E11"/>
    <mergeCell ref="F4:F11"/>
    <mergeCell ref="H4:H11"/>
    <mergeCell ref="D42:D49"/>
    <mergeCell ref="D33:D40"/>
    <mergeCell ref="G42:G49"/>
    <mergeCell ref="F13:F20"/>
    <mergeCell ref="G13:G20"/>
    <mergeCell ref="H13:H20"/>
    <mergeCell ref="B12:I12"/>
    <mergeCell ref="G22:G29"/>
    <mergeCell ref="C22:C29"/>
    <mergeCell ref="D22:D29"/>
    <mergeCell ref="B13:B20"/>
    <mergeCell ref="C13:C20"/>
    <mergeCell ref="A53:I53"/>
    <mergeCell ref="A31:I31"/>
    <mergeCell ref="A33:A50"/>
    <mergeCell ref="H42:H49"/>
    <mergeCell ref="B33:B40"/>
    <mergeCell ref="C33:C40"/>
    <mergeCell ref="D13:D20"/>
    <mergeCell ref="E13:E20"/>
    <mergeCell ref="B22:B29"/>
    <mergeCell ref="E22:E29"/>
    <mergeCell ref="A51:I51"/>
    <mergeCell ref="B42:B49"/>
    <mergeCell ref="C42:C49"/>
    <mergeCell ref="B50:I50"/>
    <mergeCell ref="B41:I41"/>
    <mergeCell ref="A4:A30"/>
    <mergeCell ref="E42:E49"/>
    <mergeCell ref="F42:F49"/>
    <mergeCell ref="B30:I30"/>
    <mergeCell ref="E33:E40"/>
    <mergeCell ref="F33:F40"/>
    <mergeCell ref="C2:E2"/>
    <mergeCell ref="H2:H3"/>
    <mergeCell ref="I2:I3"/>
    <mergeCell ref="C4:C11"/>
    <mergeCell ref="F22:F29"/>
    <mergeCell ref="O2:O3"/>
    <mergeCell ref="P2:P3"/>
    <mergeCell ref="J2:J3"/>
    <mergeCell ref="H33:H40"/>
    <mergeCell ref="G2:G3"/>
    <mergeCell ref="G33:G40"/>
    <mergeCell ref="B21:I21"/>
    <mergeCell ref="H22:H29"/>
    <mergeCell ref="M2:M3"/>
    <mergeCell ref="K2:K3"/>
  </mergeCells>
  <printOptions/>
  <pageMargins left="0.75" right="0.75" top="1" bottom="1" header="0" footer="0"/>
  <pageSetup horizontalDpi="1200" verticalDpi="12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tabColor indexed="11"/>
  </sheetPr>
  <dimension ref="A1:P146"/>
  <sheetViews>
    <sheetView zoomScale="75" zoomScaleNormal="75" zoomScaleSheetLayoutView="100" zoomScalePageLayoutView="0" workbookViewId="0" topLeftCell="A92">
      <selection activeCell="N203" sqref="N203"/>
    </sheetView>
  </sheetViews>
  <sheetFormatPr defaultColWidth="11.421875" defaultRowHeight="12.75"/>
  <cols>
    <col min="1" max="1" width="19.140625" style="4" customWidth="1"/>
    <col min="2" max="2" width="29.57421875" style="4" customWidth="1"/>
    <col min="3" max="4" width="5.7109375" style="4" customWidth="1"/>
    <col min="5" max="5" width="5.28125" style="4" customWidth="1"/>
    <col min="6" max="6" width="12.421875" style="4" customWidth="1"/>
    <col min="7" max="7" width="14.421875" style="4" customWidth="1"/>
    <col min="8" max="8" width="13.57421875" style="4" customWidth="1"/>
    <col min="9" max="9" width="14.28125" style="4" customWidth="1"/>
    <col min="10" max="12" width="11.57421875" style="4" bestFit="1" customWidth="1"/>
    <col min="13" max="13" width="13.28125" style="4" bestFit="1" customWidth="1"/>
    <col min="14" max="14" width="11.421875" style="4" customWidth="1"/>
    <col min="15" max="15" width="13.7109375" style="4" bestFit="1" customWidth="1"/>
    <col min="16" max="16384" width="11.421875" style="4" customWidth="1"/>
  </cols>
  <sheetData>
    <row r="1" spans="1:13" ht="43.5" customHeight="1" thickBot="1">
      <c r="A1" s="667" t="s">
        <v>25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6" ht="15.75" customHeight="1" thickBot="1">
      <c r="A2" s="664" t="s">
        <v>33</v>
      </c>
      <c r="B2" s="664" t="s">
        <v>34</v>
      </c>
      <c r="C2" s="664" t="s">
        <v>35</v>
      </c>
      <c r="D2" s="664"/>
      <c r="E2" s="664"/>
      <c r="F2" s="664" t="s">
        <v>172</v>
      </c>
      <c r="G2" s="664" t="s">
        <v>173</v>
      </c>
      <c r="H2" s="556" t="s">
        <v>138</v>
      </c>
      <c r="I2" s="664" t="s">
        <v>48</v>
      </c>
      <c r="J2" s="664" t="s">
        <v>10</v>
      </c>
      <c r="K2" s="664" t="s">
        <v>179</v>
      </c>
      <c r="L2" s="664" t="s">
        <v>180</v>
      </c>
      <c r="M2" s="664" t="s">
        <v>11</v>
      </c>
      <c r="O2" s="664" t="s">
        <v>179</v>
      </c>
      <c r="P2" s="664" t="s">
        <v>180</v>
      </c>
    </row>
    <row r="3" spans="1:16" ht="27.75" thickBot="1">
      <c r="A3" s="664"/>
      <c r="B3" s="664"/>
      <c r="C3" s="3" t="s">
        <v>37</v>
      </c>
      <c r="D3" s="3" t="s">
        <v>38</v>
      </c>
      <c r="E3" s="3" t="s">
        <v>39</v>
      </c>
      <c r="F3" s="664"/>
      <c r="G3" s="664"/>
      <c r="H3" s="556"/>
      <c r="I3" s="664"/>
      <c r="J3" s="669"/>
      <c r="K3" s="669"/>
      <c r="L3" s="669"/>
      <c r="M3" s="664"/>
      <c r="O3" s="669"/>
      <c r="P3" s="669"/>
    </row>
    <row r="4" spans="1:13" ht="15.75" thickBot="1">
      <c r="A4" s="671" t="s">
        <v>26</v>
      </c>
      <c r="B4" s="544" t="str">
        <f>+'[1]Resultado 4'!$C$3</f>
        <v>4.1.1.  Revitalizar las destrezas y oficios tradicionales  producción de artesanía en riesgo y propiciar su transmisión, tomando como base al inventario de los productos y destrezas artesanales existentes en las dos regiones.</v>
      </c>
      <c r="C4" s="696" t="s">
        <v>139</v>
      </c>
      <c r="D4" s="696" t="s">
        <v>139</v>
      </c>
      <c r="E4" s="696" t="s">
        <v>139</v>
      </c>
      <c r="F4" s="550" t="str">
        <f>+'[1]Resultado 4'!$D$3</f>
        <v>UNESCO</v>
      </c>
      <c r="G4" s="550" t="str">
        <f>+'[1]Resultado 4'!$E$3</f>
        <v>ONUDI</v>
      </c>
      <c r="H4" s="550" t="str">
        <f>+'[1]Resultado 4'!$F$3</f>
        <v>GRAAN, GRAAS (Secretarías de Cultura), INC</v>
      </c>
      <c r="I4" s="172" t="s">
        <v>40</v>
      </c>
      <c r="J4" s="177">
        <f>+'[6]Hoja1'!$D5</f>
        <v>5600</v>
      </c>
      <c r="K4" s="177">
        <f>+'[6]Hoja1'!$F5</f>
        <v>0</v>
      </c>
      <c r="L4" s="177">
        <f>+'[6]Hoja1'!$H5</f>
        <v>0</v>
      </c>
      <c r="M4" s="176">
        <f aca="true" t="shared" si="0" ref="M4:M11">SUM(J4:L4)</f>
        <v>5600</v>
      </c>
    </row>
    <row r="5" spans="1:13" ht="15.75" thickBot="1">
      <c r="A5" s="672"/>
      <c r="B5" s="545"/>
      <c r="C5" s="697"/>
      <c r="D5" s="697"/>
      <c r="E5" s="697"/>
      <c r="F5" s="551"/>
      <c r="G5" s="551"/>
      <c r="H5" s="551"/>
      <c r="I5" s="173" t="s">
        <v>41</v>
      </c>
      <c r="J5" s="177">
        <f>+'[6]Hoja1'!$D6</f>
        <v>8400</v>
      </c>
      <c r="K5" s="177">
        <f>+'[6]Hoja1'!$F6</f>
        <v>2800</v>
      </c>
      <c r="L5" s="177">
        <f>+'[6]Hoja1'!$H6</f>
        <v>0</v>
      </c>
      <c r="M5" s="176">
        <f t="shared" si="0"/>
        <v>11200</v>
      </c>
    </row>
    <row r="6" spans="1:13" ht="15.75" thickBot="1">
      <c r="A6" s="672"/>
      <c r="B6" s="545"/>
      <c r="C6" s="697"/>
      <c r="D6" s="697"/>
      <c r="E6" s="697"/>
      <c r="F6" s="551"/>
      <c r="G6" s="551"/>
      <c r="H6" s="551"/>
      <c r="I6" s="173" t="s">
        <v>42</v>
      </c>
      <c r="J6" s="177">
        <f>+'[6]Hoja1'!$D7</f>
        <v>1400</v>
      </c>
      <c r="K6" s="177">
        <f>+'[6]Hoja1'!$F7</f>
        <v>1120</v>
      </c>
      <c r="L6" s="177">
        <f>+'[6]Hoja1'!$H7</f>
        <v>0</v>
      </c>
      <c r="M6" s="176">
        <f t="shared" si="0"/>
        <v>2520</v>
      </c>
    </row>
    <row r="7" spans="1:13" ht="15.75" thickBot="1">
      <c r="A7" s="672"/>
      <c r="B7" s="545"/>
      <c r="C7" s="697"/>
      <c r="D7" s="697"/>
      <c r="E7" s="697"/>
      <c r="F7" s="551"/>
      <c r="G7" s="551"/>
      <c r="H7" s="551"/>
      <c r="I7" s="173" t="s">
        <v>43</v>
      </c>
      <c r="J7" s="177">
        <f>+'[6]Hoja1'!$D8</f>
        <v>560</v>
      </c>
      <c r="K7" s="177">
        <f>+'[6]Hoja1'!$F8</f>
        <v>560</v>
      </c>
      <c r="L7" s="177">
        <f>+'[6]Hoja1'!$H8</f>
        <v>0</v>
      </c>
      <c r="M7" s="176">
        <f t="shared" si="0"/>
        <v>1120</v>
      </c>
    </row>
    <row r="8" spans="1:13" ht="15.75" thickBot="1">
      <c r="A8" s="672"/>
      <c r="B8" s="545"/>
      <c r="C8" s="697"/>
      <c r="D8" s="697"/>
      <c r="E8" s="697"/>
      <c r="F8" s="551"/>
      <c r="G8" s="551"/>
      <c r="H8" s="551"/>
      <c r="I8" s="173" t="s">
        <v>75</v>
      </c>
      <c r="J8" s="177">
        <f>+'[6]Hoja1'!$D9</f>
        <v>560</v>
      </c>
      <c r="K8" s="177">
        <f>+'[6]Hoja1'!$F9</f>
        <v>560</v>
      </c>
      <c r="L8" s="177">
        <f>+'[6]Hoja1'!$H9</f>
        <v>0</v>
      </c>
      <c r="M8" s="176">
        <f t="shared" si="0"/>
        <v>1120</v>
      </c>
    </row>
    <row r="9" spans="1:13" ht="15.75" thickBot="1">
      <c r="A9" s="672"/>
      <c r="B9" s="545"/>
      <c r="C9" s="697"/>
      <c r="D9" s="697"/>
      <c r="E9" s="697"/>
      <c r="F9" s="551"/>
      <c r="G9" s="551"/>
      <c r="H9" s="551"/>
      <c r="I9" s="173" t="s">
        <v>44</v>
      </c>
      <c r="J9" s="177">
        <f>+'[6]Hoja1'!$D10</f>
        <v>2800</v>
      </c>
      <c r="K9" s="177">
        <f>+'[6]Hoja1'!$F10</f>
        <v>5600</v>
      </c>
      <c r="L9" s="177">
        <f>+'[6]Hoja1'!$H10</f>
        <v>0</v>
      </c>
      <c r="M9" s="176">
        <f t="shared" si="0"/>
        <v>8400</v>
      </c>
    </row>
    <row r="10" spans="1:15" ht="15.75" thickBot="1">
      <c r="A10" s="672"/>
      <c r="B10" s="545"/>
      <c r="C10" s="697"/>
      <c r="D10" s="697"/>
      <c r="E10" s="697"/>
      <c r="F10" s="551"/>
      <c r="G10" s="551"/>
      <c r="H10" s="551"/>
      <c r="I10" s="173" t="s">
        <v>76</v>
      </c>
      <c r="J10" s="177">
        <f>+'[6]Hoja1'!$D11</f>
        <v>7280</v>
      </c>
      <c r="K10" s="177">
        <v>16300</v>
      </c>
      <c r="L10" s="177">
        <f>+'[6]Hoja1'!$H11</f>
        <v>0</v>
      </c>
      <c r="M10" s="176">
        <f t="shared" si="0"/>
        <v>23580</v>
      </c>
      <c r="O10" s="4">
        <v>500</v>
      </c>
    </row>
    <row r="11" spans="1:13" ht="15.75" thickBot="1">
      <c r="A11" s="672"/>
      <c r="B11" s="546"/>
      <c r="C11" s="698"/>
      <c r="D11" s="698"/>
      <c r="E11" s="698"/>
      <c r="F11" s="552"/>
      <c r="G11" s="552"/>
      <c r="H11" s="552"/>
      <c r="I11" s="174" t="s">
        <v>77</v>
      </c>
      <c r="J11" s="190">
        <f>+'[6]Hoja1'!$D12</f>
        <v>1400</v>
      </c>
      <c r="K11" s="177">
        <f>+'[6]Hoja1'!$F12</f>
        <v>560</v>
      </c>
      <c r="L11" s="177">
        <f>+'[6]Hoja1'!$H12</f>
        <v>0</v>
      </c>
      <c r="M11" s="176">
        <f t="shared" si="0"/>
        <v>1960</v>
      </c>
    </row>
    <row r="12" spans="1:13" ht="15" thickBot="1">
      <c r="A12" s="672"/>
      <c r="B12" s="643" t="s">
        <v>131</v>
      </c>
      <c r="C12" s="644"/>
      <c r="D12" s="644"/>
      <c r="E12" s="644"/>
      <c r="F12" s="644"/>
      <c r="G12" s="644"/>
      <c r="H12" s="644"/>
      <c r="I12" s="644"/>
      <c r="J12" s="179">
        <f>SUM(J4:J11)</f>
        <v>28000</v>
      </c>
      <c r="K12" s="179">
        <f>SUM(K4:K11)</f>
        <v>27500</v>
      </c>
      <c r="L12" s="179">
        <f>SUM(L4:L11)</f>
        <v>0</v>
      </c>
      <c r="M12" s="179">
        <f>SUM(M4:M11)</f>
        <v>55500</v>
      </c>
    </row>
    <row r="13" spans="1:13" ht="15">
      <c r="A13" s="672"/>
      <c r="B13" s="544" t="str">
        <f>+'[1]Resultado 4'!$C$4</f>
        <v>4.1.2. Estimular la innovación de los productos artesanales con el objetivo de garantizar que la artesanía siga siendo pertinente, valiosa y comercializable en la vida moderna. </v>
      </c>
      <c r="C13" s="696"/>
      <c r="D13" s="696" t="s">
        <v>139</v>
      </c>
      <c r="E13" s="696"/>
      <c r="F13" s="550" t="str">
        <f>+'[1]Resultado 4'!$D$4</f>
        <v>UNESCO</v>
      </c>
      <c r="G13" s="550" t="str">
        <f>+'[1]Resultado 4'!$E$4</f>
        <v>ONUDI</v>
      </c>
      <c r="H13" s="550" t="str">
        <f>+'[1]Resultado 4'!$F$4</f>
        <v>GRAAN, GRAAS (Secretarías de Cultura), INC, INPYME</v>
      </c>
      <c r="I13" s="172" t="s">
        <v>40</v>
      </c>
      <c r="J13" s="177">
        <f>+'[6]Hoja1'!$D17</f>
        <v>0</v>
      </c>
      <c r="K13" s="177">
        <f>+'[6]Hoja1'!$F17</f>
        <v>8250</v>
      </c>
      <c r="L13" s="177">
        <f>+'[6]Hoja1'!$H17</f>
        <v>0</v>
      </c>
      <c r="M13" s="177">
        <f aca="true" t="shared" si="1" ref="M13:M20">SUM(J13:L13)</f>
        <v>8250</v>
      </c>
    </row>
    <row r="14" spans="1:13" ht="15">
      <c r="A14" s="672"/>
      <c r="B14" s="545"/>
      <c r="C14" s="697"/>
      <c r="D14" s="697"/>
      <c r="E14" s="697"/>
      <c r="F14" s="551"/>
      <c r="G14" s="551"/>
      <c r="H14" s="551"/>
      <c r="I14" s="173" t="s">
        <v>41</v>
      </c>
      <c r="J14" s="177">
        <f>+'[6]Hoja1'!$D18</f>
        <v>0</v>
      </c>
      <c r="K14" s="177">
        <v>74250</v>
      </c>
      <c r="L14" s="177">
        <f>+'[6]Hoja1'!$H18</f>
        <v>0</v>
      </c>
      <c r="M14" s="177">
        <f t="shared" si="1"/>
        <v>74250</v>
      </c>
    </row>
    <row r="15" spans="1:13" ht="15">
      <c r="A15" s="672"/>
      <c r="B15" s="545"/>
      <c r="C15" s="697"/>
      <c r="D15" s="697"/>
      <c r="E15" s="697"/>
      <c r="F15" s="551"/>
      <c r="G15" s="551"/>
      <c r="H15" s="551"/>
      <c r="I15" s="173" t="s">
        <v>42</v>
      </c>
      <c r="J15" s="177">
        <f>+'[6]Hoja1'!$D19</f>
        <v>0</v>
      </c>
      <c r="K15" s="177">
        <f>+'[6]Hoja1'!$F19</f>
        <v>9900</v>
      </c>
      <c r="L15" s="177">
        <f>+'[6]Hoja1'!$H19</f>
        <v>0</v>
      </c>
      <c r="M15" s="177">
        <f t="shared" si="1"/>
        <v>9900</v>
      </c>
    </row>
    <row r="16" spans="1:13" ht="15">
      <c r="A16" s="672"/>
      <c r="B16" s="545"/>
      <c r="C16" s="697"/>
      <c r="D16" s="697"/>
      <c r="E16" s="697"/>
      <c r="F16" s="551"/>
      <c r="G16" s="551"/>
      <c r="H16" s="551"/>
      <c r="I16" s="173" t="s">
        <v>43</v>
      </c>
      <c r="J16" s="177">
        <f>+'[6]Hoja1'!$D20</f>
        <v>0</v>
      </c>
      <c r="K16" s="177">
        <f>+'[6]Hoja1'!$F20</f>
        <v>3300</v>
      </c>
      <c r="L16" s="177">
        <f>+'[6]Hoja1'!$H20</f>
        <v>0</v>
      </c>
      <c r="M16" s="177">
        <f t="shared" si="1"/>
        <v>3300</v>
      </c>
    </row>
    <row r="17" spans="1:15" ht="15">
      <c r="A17" s="672"/>
      <c r="B17" s="545"/>
      <c r="C17" s="697"/>
      <c r="D17" s="697"/>
      <c r="E17" s="697"/>
      <c r="F17" s="551"/>
      <c r="G17" s="551"/>
      <c r="H17" s="551"/>
      <c r="I17" s="173" t="s">
        <v>75</v>
      </c>
      <c r="J17" s="177">
        <f>+'[6]Hoja1'!$D21</f>
        <v>0</v>
      </c>
      <c r="K17" s="177">
        <v>2300</v>
      </c>
      <c r="L17" s="177">
        <f>+'[6]Hoja1'!$H21</f>
        <v>0</v>
      </c>
      <c r="M17" s="177">
        <f t="shared" si="1"/>
        <v>2300</v>
      </c>
      <c r="O17" s="4">
        <v>1000</v>
      </c>
    </row>
    <row r="18" spans="1:13" ht="15">
      <c r="A18" s="672"/>
      <c r="B18" s="545"/>
      <c r="C18" s="697"/>
      <c r="D18" s="697"/>
      <c r="E18" s="697"/>
      <c r="F18" s="551"/>
      <c r="G18" s="551"/>
      <c r="H18" s="551"/>
      <c r="I18" s="173" t="s">
        <v>44</v>
      </c>
      <c r="J18" s="177">
        <f>+'[6]Hoja1'!$D22</f>
        <v>0</v>
      </c>
      <c r="K18" s="177">
        <f>+'[6]Hoja1'!$F22</f>
        <v>13200</v>
      </c>
      <c r="L18" s="177">
        <f>+'[6]Hoja1'!$H22</f>
        <v>0</v>
      </c>
      <c r="M18" s="177">
        <f t="shared" si="1"/>
        <v>13200</v>
      </c>
    </row>
    <row r="19" spans="1:13" ht="15">
      <c r="A19" s="672"/>
      <c r="B19" s="545"/>
      <c r="C19" s="697"/>
      <c r="D19" s="697"/>
      <c r="E19" s="697"/>
      <c r="F19" s="551"/>
      <c r="G19" s="551"/>
      <c r="H19" s="551"/>
      <c r="I19" s="173" t="s">
        <v>76</v>
      </c>
      <c r="J19" s="177">
        <f>+'[6]Hoja1'!$D23</f>
        <v>0</v>
      </c>
      <c r="K19" s="177">
        <f>+'[6]Hoja1'!$F23</f>
        <v>39600</v>
      </c>
      <c r="L19" s="177">
        <f>+'[6]Hoja1'!$H23</f>
        <v>0</v>
      </c>
      <c r="M19" s="177">
        <f t="shared" si="1"/>
        <v>39600</v>
      </c>
    </row>
    <row r="20" spans="1:15" ht="15.75" thickBot="1">
      <c r="A20" s="672"/>
      <c r="B20" s="546"/>
      <c r="C20" s="698"/>
      <c r="D20" s="698"/>
      <c r="E20" s="698"/>
      <c r="F20" s="552"/>
      <c r="G20" s="552"/>
      <c r="H20" s="552"/>
      <c r="I20" s="174" t="s">
        <v>77</v>
      </c>
      <c r="J20" s="177">
        <f>+'[6]Hoja1'!$D24</f>
        <v>0</v>
      </c>
      <c r="K20" s="177">
        <v>2300</v>
      </c>
      <c r="L20" s="177">
        <f>+'[6]Hoja1'!$H24</f>
        <v>0</v>
      </c>
      <c r="M20" s="177">
        <f t="shared" si="1"/>
        <v>2300</v>
      </c>
      <c r="O20" s="223">
        <v>1000</v>
      </c>
    </row>
    <row r="21" spans="1:16" ht="15" thickBot="1">
      <c r="A21" s="672"/>
      <c r="B21" s="643" t="s">
        <v>131</v>
      </c>
      <c r="C21" s="644"/>
      <c r="D21" s="644"/>
      <c r="E21" s="644"/>
      <c r="F21" s="644"/>
      <c r="G21" s="644"/>
      <c r="H21" s="644"/>
      <c r="I21" s="644"/>
      <c r="J21" s="179">
        <f>SUM(J13:J20)</f>
        <v>0</v>
      </c>
      <c r="K21" s="179">
        <f>SUM(K13:K20)</f>
        <v>153100</v>
      </c>
      <c r="L21" s="179">
        <f>SUM(L13:L20)</f>
        <v>0</v>
      </c>
      <c r="M21" s="179">
        <f>SUM(M13:M20)</f>
        <v>153100</v>
      </c>
      <c r="O21" s="223"/>
      <c r="P21" s="223"/>
    </row>
    <row r="22" spans="1:16" ht="15.75" thickBot="1">
      <c r="A22" s="672"/>
      <c r="B22" s="544" t="str">
        <f>+'[1]Resultado 4'!$C$5</f>
        <v>4.1.3. Establecer un mecanismo de control de calidad como instrumento de promoción que asegure a los consumidores que adquieren auténticos productos culturales de calidad, producidos con responsabilidad social y respeto del medio ambiente.</v>
      </c>
      <c r="C22" s="696" t="s">
        <v>139</v>
      </c>
      <c r="D22" s="696" t="s">
        <v>139</v>
      </c>
      <c r="E22" s="696" t="s">
        <v>139</v>
      </c>
      <c r="F22" s="550" t="str">
        <f>+'[1]Resultado 4'!$D$5</f>
        <v>ONUDI</v>
      </c>
      <c r="G22" s="550" t="str">
        <f>+'[1]Resultado 4'!$E$5</f>
        <v>UNESCO</v>
      </c>
      <c r="H22" s="550" t="str">
        <f>+'[1]Resultado 4'!$F$5</f>
        <v>INC, INPYME</v>
      </c>
      <c r="I22" s="172" t="s">
        <v>40</v>
      </c>
      <c r="J22" s="175">
        <v>5000</v>
      </c>
      <c r="K22" s="175">
        <v>10000</v>
      </c>
      <c r="L22" s="175">
        <v>5000</v>
      </c>
      <c r="M22" s="176">
        <f aca="true" t="shared" si="2" ref="M22:M29">SUM(J22:L22)</f>
        <v>20000</v>
      </c>
      <c r="O22" s="223"/>
      <c r="P22" s="223"/>
    </row>
    <row r="23" spans="1:16" ht="15.75" thickBot="1">
      <c r="A23" s="672"/>
      <c r="B23" s="545"/>
      <c r="C23" s="697"/>
      <c r="D23" s="697"/>
      <c r="E23" s="697"/>
      <c r="F23" s="551"/>
      <c r="G23" s="551"/>
      <c r="H23" s="551"/>
      <c r="I23" s="173" t="s">
        <v>41</v>
      </c>
      <c r="J23" s="177">
        <v>10000</v>
      </c>
      <c r="K23" s="177">
        <v>15000</v>
      </c>
      <c r="L23" s="175">
        <v>0</v>
      </c>
      <c r="M23" s="176">
        <f t="shared" si="2"/>
        <v>25000</v>
      </c>
      <c r="O23" s="223"/>
      <c r="P23" s="223"/>
    </row>
    <row r="24" spans="1:16" ht="15.75" thickBot="1">
      <c r="A24" s="672"/>
      <c r="B24" s="545"/>
      <c r="C24" s="697"/>
      <c r="D24" s="697"/>
      <c r="E24" s="697"/>
      <c r="F24" s="551"/>
      <c r="G24" s="551"/>
      <c r="H24" s="551"/>
      <c r="I24" s="173" t="s">
        <v>42</v>
      </c>
      <c r="J24" s="177">
        <v>2000</v>
      </c>
      <c r="K24" s="175">
        <v>0</v>
      </c>
      <c r="L24" s="175">
        <v>0</v>
      </c>
      <c r="M24" s="176">
        <f t="shared" si="2"/>
        <v>2000</v>
      </c>
      <c r="O24" s="223"/>
      <c r="P24" s="223"/>
    </row>
    <row r="25" spans="1:16" ht="15.75" thickBot="1">
      <c r="A25" s="672"/>
      <c r="B25" s="545"/>
      <c r="C25" s="697"/>
      <c r="D25" s="697"/>
      <c r="E25" s="697"/>
      <c r="F25" s="551"/>
      <c r="G25" s="551"/>
      <c r="H25" s="551"/>
      <c r="I25" s="173" t="s">
        <v>43</v>
      </c>
      <c r="J25" s="177">
        <v>1000</v>
      </c>
      <c r="K25" s="177">
        <v>1000</v>
      </c>
      <c r="L25" s="175">
        <v>0</v>
      </c>
      <c r="M25" s="176">
        <f t="shared" si="2"/>
        <v>2000</v>
      </c>
      <c r="O25" s="223"/>
      <c r="P25" s="223"/>
    </row>
    <row r="26" spans="1:16" ht="15.75" thickBot="1">
      <c r="A26" s="672"/>
      <c r="B26" s="545"/>
      <c r="C26" s="697"/>
      <c r="D26" s="697"/>
      <c r="E26" s="697"/>
      <c r="F26" s="551"/>
      <c r="G26" s="551"/>
      <c r="H26" s="551"/>
      <c r="I26" s="173" t="s">
        <v>75</v>
      </c>
      <c r="J26" s="175">
        <v>0</v>
      </c>
      <c r="K26" s="175">
        <v>0</v>
      </c>
      <c r="L26" s="175">
        <v>0</v>
      </c>
      <c r="M26" s="176">
        <f t="shared" si="2"/>
        <v>0</v>
      </c>
      <c r="O26" s="223"/>
      <c r="P26" s="223"/>
    </row>
    <row r="27" spans="1:16" ht="15.75" thickBot="1">
      <c r="A27" s="672"/>
      <c r="B27" s="545"/>
      <c r="C27" s="697"/>
      <c r="D27" s="697"/>
      <c r="E27" s="697"/>
      <c r="F27" s="551"/>
      <c r="G27" s="551"/>
      <c r="H27" s="551"/>
      <c r="I27" s="173" t="s">
        <v>44</v>
      </c>
      <c r="J27" s="177">
        <v>5000</v>
      </c>
      <c r="K27" s="177">
        <v>4000</v>
      </c>
      <c r="L27" s="177">
        <v>4000</v>
      </c>
      <c r="M27" s="176">
        <f t="shared" si="2"/>
        <v>13000</v>
      </c>
      <c r="O27" s="223"/>
      <c r="P27" s="223"/>
    </row>
    <row r="28" spans="1:16" ht="15.75" thickBot="1">
      <c r="A28" s="672"/>
      <c r="B28" s="545"/>
      <c r="C28" s="697"/>
      <c r="D28" s="697"/>
      <c r="E28" s="697"/>
      <c r="F28" s="551"/>
      <c r="G28" s="551"/>
      <c r="H28" s="551"/>
      <c r="I28" s="173" t="s">
        <v>76</v>
      </c>
      <c r="J28" s="175">
        <v>0</v>
      </c>
      <c r="K28" s="175">
        <v>0</v>
      </c>
      <c r="L28" s="175">
        <v>0</v>
      </c>
      <c r="M28" s="176">
        <f t="shared" si="2"/>
        <v>0</v>
      </c>
      <c r="O28" s="223"/>
      <c r="P28" s="223"/>
    </row>
    <row r="29" spans="1:16" ht="15.75" thickBot="1">
      <c r="A29" s="672"/>
      <c r="B29" s="546"/>
      <c r="C29" s="698"/>
      <c r="D29" s="698"/>
      <c r="E29" s="698"/>
      <c r="F29" s="552"/>
      <c r="G29" s="552"/>
      <c r="H29" s="552"/>
      <c r="I29" s="174" t="s">
        <v>77</v>
      </c>
      <c r="J29" s="175">
        <v>0</v>
      </c>
      <c r="K29" s="175">
        <v>0</v>
      </c>
      <c r="L29" s="175">
        <v>0</v>
      </c>
      <c r="M29" s="176">
        <f t="shared" si="2"/>
        <v>0</v>
      </c>
      <c r="O29" s="223"/>
      <c r="P29" s="223"/>
    </row>
    <row r="30" spans="1:16" ht="15" thickBot="1">
      <c r="A30" s="672"/>
      <c r="B30" s="643" t="s">
        <v>131</v>
      </c>
      <c r="C30" s="644"/>
      <c r="D30" s="644"/>
      <c r="E30" s="644"/>
      <c r="F30" s="644"/>
      <c r="G30" s="644"/>
      <c r="H30" s="644"/>
      <c r="I30" s="644"/>
      <c r="J30" s="179">
        <f>SUM(J22:J29)</f>
        <v>23000</v>
      </c>
      <c r="K30" s="179">
        <f>SUM(K22:K29)</f>
        <v>30000</v>
      </c>
      <c r="L30" s="179">
        <f>SUM(L22:L29)</f>
        <v>9000</v>
      </c>
      <c r="M30" s="179">
        <f>SUM(M22:M29)</f>
        <v>62000</v>
      </c>
      <c r="O30" s="223"/>
      <c r="P30" s="223"/>
    </row>
    <row r="31" spans="1:16" ht="15.75" thickBot="1">
      <c r="A31" s="672"/>
      <c r="B31" s="544" t="str">
        <f>+'[1]Resultado 4'!$C$6</f>
        <v>4.1.4.  Capacitar y brindar asistencia a los artesanos organizados en red, a fin de que mejoren el diseño, producción y comercialización de sus productos, la capacitación de productora a productora, sus capacidades como emprendedores y la protección de su</v>
      </c>
      <c r="C31" s="696"/>
      <c r="D31" s="696" t="s">
        <v>139</v>
      </c>
      <c r="E31" s="696" t="s">
        <v>139</v>
      </c>
      <c r="F31" s="550" t="str">
        <f>+'[1]Resultado 4'!$D$6</f>
        <v>ONUDI </v>
      </c>
      <c r="G31" s="550" t="str">
        <f>+'[1]Resultado 4'!$E$6</f>
        <v>UNESCO</v>
      </c>
      <c r="H31" s="550" t="str">
        <f>+'[1]Resultado 4'!$F$6</f>
        <v>INC, INPYME,   INATEC</v>
      </c>
      <c r="I31" s="172" t="s">
        <v>40</v>
      </c>
      <c r="J31" s="175">
        <v>0</v>
      </c>
      <c r="K31" s="175">
        <v>10500</v>
      </c>
      <c r="L31" s="175">
        <v>9500</v>
      </c>
      <c r="M31" s="176">
        <f aca="true" t="shared" si="3" ref="M31:M38">SUM(J31:L31)</f>
        <v>20000</v>
      </c>
      <c r="O31" s="223"/>
      <c r="P31" s="223"/>
    </row>
    <row r="32" spans="1:16" ht="15.75" thickBot="1">
      <c r="A32" s="672"/>
      <c r="B32" s="545"/>
      <c r="C32" s="697"/>
      <c r="D32" s="697"/>
      <c r="E32" s="697"/>
      <c r="F32" s="551"/>
      <c r="G32" s="551"/>
      <c r="H32" s="551"/>
      <c r="I32" s="173" t="s">
        <v>41</v>
      </c>
      <c r="J32" s="177">
        <v>0</v>
      </c>
      <c r="K32" s="177">
        <v>5000</v>
      </c>
      <c r="L32" s="177">
        <v>3000</v>
      </c>
      <c r="M32" s="176">
        <f t="shared" si="3"/>
        <v>8000</v>
      </c>
      <c r="O32" s="223"/>
      <c r="P32" s="223"/>
    </row>
    <row r="33" spans="1:16" ht="15.75" thickBot="1">
      <c r="A33" s="672"/>
      <c r="B33" s="545"/>
      <c r="C33" s="697"/>
      <c r="D33" s="697"/>
      <c r="E33" s="697"/>
      <c r="F33" s="551"/>
      <c r="G33" s="551"/>
      <c r="H33" s="551"/>
      <c r="I33" s="173" t="s">
        <v>42</v>
      </c>
      <c r="J33" s="177">
        <v>0</v>
      </c>
      <c r="K33" s="177">
        <v>20000</v>
      </c>
      <c r="L33" s="175">
        <v>0</v>
      </c>
      <c r="M33" s="176">
        <f t="shared" si="3"/>
        <v>20000</v>
      </c>
      <c r="O33" s="223"/>
      <c r="P33" s="223"/>
    </row>
    <row r="34" spans="1:16" ht="15.75" thickBot="1">
      <c r="A34" s="672"/>
      <c r="B34" s="545"/>
      <c r="C34" s="697"/>
      <c r="D34" s="697"/>
      <c r="E34" s="697"/>
      <c r="F34" s="551"/>
      <c r="G34" s="551"/>
      <c r="H34" s="551"/>
      <c r="I34" s="173" t="s">
        <v>43</v>
      </c>
      <c r="J34" s="177">
        <v>0</v>
      </c>
      <c r="K34" s="177">
        <v>8500</v>
      </c>
      <c r="L34" s="177">
        <v>8500</v>
      </c>
      <c r="M34" s="176">
        <f t="shared" si="3"/>
        <v>17000</v>
      </c>
      <c r="O34" s="223"/>
      <c r="P34" s="223"/>
    </row>
    <row r="35" spans="1:16" ht="15.75" thickBot="1">
      <c r="A35" s="672"/>
      <c r="B35" s="545"/>
      <c r="C35" s="697"/>
      <c r="D35" s="697"/>
      <c r="E35" s="697"/>
      <c r="F35" s="551"/>
      <c r="G35" s="551"/>
      <c r="H35" s="551"/>
      <c r="I35" s="173" t="s">
        <v>75</v>
      </c>
      <c r="J35" s="177">
        <v>0</v>
      </c>
      <c r="K35" s="177">
        <v>500</v>
      </c>
      <c r="L35" s="177">
        <v>500</v>
      </c>
      <c r="M35" s="176">
        <f t="shared" si="3"/>
        <v>1000</v>
      </c>
      <c r="O35" s="223">
        <v>500</v>
      </c>
      <c r="P35" s="223">
        <v>500</v>
      </c>
    </row>
    <row r="36" spans="1:16" ht="15.75" thickBot="1">
      <c r="A36" s="672"/>
      <c r="B36" s="545"/>
      <c r="C36" s="697"/>
      <c r="D36" s="697"/>
      <c r="E36" s="697"/>
      <c r="F36" s="551"/>
      <c r="G36" s="551"/>
      <c r="H36" s="551"/>
      <c r="I36" s="173" t="s">
        <v>44</v>
      </c>
      <c r="J36" s="177">
        <v>0</v>
      </c>
      <c r="K36" s="177">
        <v>6500</v>
      </c>
      <c r="L36" s="177">
        <v>6500</v>
      </c>
      <c r="M36" s="176">
        <f t="shared" si="3"/>
        <v>13000</v>
      </c>
      <c r="O36" s="223"/>
      <c r="P36" s="223"/>
    </row>
    <row r="37" spans="1:16" ht="15.75" thickBot="1">
      <c r="A37" s="672"/>
      <c r="B37" s="545"/>
      <c r="C37" s="697"/>
      <c r="D37" s="697"/>
      <c r="E37" s="697"/>
      <c r="F37" s="551"/>
      <c r="G37" s="551"/>
      <c r="H37" s="551"/>
      <c r="I37" s="173" t="s">
        <v>76</v>
      </c>
      <c r="J37" s="177">
        <v>0</v>
      </c>
      <c r="K37" s="177">
        <v>30000</v>
      </c>
      <c r="L37" s="177">
        <v>9500</v>
      </c>
      <c r="M37" s="176">
        <f t="shared" si="3"/>
        <v>39500</v>
      </c>
      <c r="O37" s="223"/>
      <c r="P37" s="223">
        <v>500</v>
      </c>
    </row>
    <row r="38" spans="1:16" ht="33" customHeight="1" thickBot="1">
      <c r="A38" s="672"/>
      <c r="B38" s="546"/>
      <c r="C38" s="698"/>
      <c r="D38" s="698"/>
      <c r="E38" s="698"/>
      <c r="F38" s="552"/>
      <c r="G38" s="552"/>
      <c r="H38" s="552"/>
      <c r="I38" s="174" t="s">
        <v>77</v>
      </c>
      <c r="J38" s="178">
        <v>0</v>
      </c>
      <c r="K38" s="178">
        <v>0</v>
      </c>
      <c r="L38" s="178">
        <v>0</v>
      </c>
      <c r="M38" s="176">
        <f t="shared" si="3"/>
        <v>0</v>
      </c>
      <c r="O38" s="223"/>
      <c r="P38" s="223"/>
    </row>
    <row r="39" spans="1:16" ht="15" thickBot="1">
      <c r="A39" s="672"/>
      <c r="B39" s="643" t="s">
        <v>131</v>
      </c>
      <c r="C39" s="644"/>
      <c r="D39" s="644"/>
      <c r="E39" s="644"/>
      <c r="F39" s="644"/>
      <c r="G39" s="644"/>
      <c r="H39" s="644"/>
      <c r="I39" s="644"/>
      <c r="J39" s="179">
        <f>SUM(J31:J38)</f>
        <v>0</v>
      </c>
      <c r="K39" s="179">
        <f>SUM(K31:K38)</f>
        <v>81000</v>
      </c>
      <c r="L39" s="179">
        <f>SUM(L31:L38)</f>
        <v>37500</v>
      </c>
      <c r="M39" s="179">
        <f>SUM(M31:M38)</f>
        <v>118500</v>
      </c>
      <c r="O39" s="223"/>
      <c r="P39" s="223"/>
    </row>
    <row r="40" spans="1:16" ht="15.75" thickBot="1">
      <c r="A40" s="672"/>
      <c r="B40" s="544" t="str">
        <f>+'[1]Resultado 4'!$C$7</f>
        <v>4.1.5 Desarrollar redes de productores artesanales y compradores para facilitar la producción y la participación en exposiciones y ferias comerciales para proporcionar nuevas oportunidades de comercialización a nivel nacional e internacional</v>
      </c>
      <c r="C40" s="696" t="s">
        <v>139</v>
      </c>
      <c r="D40" s="696" t="s">
        <v>139</v>
      </c>
      <c r="E40" s="696" t="s">
        <v>139</v>
      </c>
      <c r="F40" s="550" t="str">
        <f>+'[1]Resultado 4'!$D$7</f>
        <v>ONUDI</v>
      </c>
      <c r="G40" s="550" t="str">
        <f>+'[1]Resultado 4'!$E$7</f>
        <v>OMT, UNESCO</v>
      </c>
      <c r="H40" s="550" t="str">
        <f>+'[1]Resultado 4'!$F$7</f>
        <v>INC, INPYME, INTUR</v>
      </c>
      <c r="I40" s="172" t="s">
        <v>40</v>
      </c>
      <c r="J40" s="175">
        <v>10000</v>
      </c>
      <c r="K40" s="175">
        <v>10000</v>
      </c>
      <c r="L40" s="175">
        <v>5000</v>
      </c>
      <c r="M40" s="176">
        <f aca="true" t="shared" si="4" ref="M40:M47">SUM(J40:L40)</f>
        <v>25000</v>
      </c>
      <c r="O40" s="223"/>
      <c r="P40" s="223"/>
    </row>
    <row r="41" spans="1:16" ht="15.75" thickBot="1">
      <c r="A41" s="672"/>
      <c r="B41" s="545"/>
      <c r="C41" s="697"/>
      <c r="D41" s="697"/>
      <c r="E41" s="697"/>
      <c r="F41" s="551"/>
      <c r="G41" s="551"/>
      <c r="H41" s="551"/>
      <c r="I41" s="173" t="s">
        <v>41</v>
      </c>
      <c r="J41" s="177">
        <v>10000</v>
      </c>
      <c r="K41" s="177">
        <v>15000</v>
      </c>
      <c r="L41" s="177">
        <v>10000</v>
      </c>
      <c r="M41" s="176">
        <f t="shared" si="4"/>
        <v>35000</v>
      </c>
      <c r="O41" s="223"/>
      <c r="P41" s="223"/>
    </row>
    <row r="42" spans="1:16" ht="15.75" thickBot="1">
      <c r="A42" s="672"/>
      <c r="B42" s="545"/>
      <c r="C42" s="697"/>
      <c r="D42" s="697"/>
      <c r="E42" s="697"/>
      <c r="F42" s="551"/>
      <c r="G42" s="551"/>
      <c r="H42" s="551"/>
      <c r="I42" s="173" t="s">
        <v>42</v>
      </c>
      <c r="J42" s="177">
        <v>3000</v>
      </c>
      <c r="K42" s="175">
        <v>0</v>
      </c>
      <c r="L42" s="175">
        <v>0</v>
      </c>
      <c r="M42" s="176">
        <f t="shared" si="4"/>
        <v>3000</v>
      </c>
      <c r="O42" s="223"/>
      <c r="P42" s="223"/>
    </row>
    <row r="43" spans="1:16" ht="15.75" thickBot="1">
      <c r="A43" s="672"/>
      <c r="B43" s="545"/>
      <c r="C43" s="697"/>
      <c r="D43" s="697"/>
      <c r="E43" s="697"/>
      <c r="F43" s="551"/>
      <c r="G43" s="551"/>
      <c r="H43" s="551"/>
      <c r="I43" s="173" t="s">
        <v>43</v>
      </c>
      <c r="J43" s="177">
        <v>2000</v>
      </c>
      <c r="K43" s="177">
        <v>5000</v>
      </c>
      <c r="L43" s="175">
        <v>0</v>
      </c>
      <c r="M43" s="176">
        <f t="shared" si="4"/>
        <v>7000</v>
      </c>
      <c r="O43" s="223"/>
      <c r="P43" s="223"/>
    </row>
    <row r="44" spans="1:16" ht="15.75" thickBot="1">
      <c r="A44" s="672"/>
      <c r="B44" s="545"/>
      <c r="C44" s="697"/>
      <c r="D44" s="697"/>
      <c r="E44" s="697"/>
      <c r="F44" s="551"/>
      <c r="G44" s="551"/>
      <c r="H44" s="551"/>
      <c r="I44" s="173" t="s">
        <v>75</v>
      </c>
      <c r="J44" s="177">
        <v>1000</v>
      </c>
      <c r="K44" s="177">
        <v>1000</v>
      </c>
      <c r="L44" s="177">
        <v>500</v>
      </c>
      <c r="M44" s="176">
        <f t="shared" si="4"/>
        <v>2500</v>
      </c>
      <c r="O44" s="223">
        <v>1000</v>
      </c>
      <c r="P44" s="223">
        <v>500</v>
      </c>
    </row>
    <row r="45" spans="1:16" ht="15.75" thickBot="1">
      <c r="A45" s="672"/>
      <c r="B45" s="545"/>
      <c r="C45" s="697"/>
      <c r="D45" s="697"/>
      <c r="E45" s="697"/>
      <c r="F45" s="551"/>
      <c r="G45" s="551"/>
      <c r="H45" s="551"/>
      <c r="I45" s="173" t="s">
        <v>44</v>
      </c>
      <c r="J45" s="177">
        <v>16000</v>
      </c>
      <c r="K45" s="177">
        <v>20000</v>
      </c>
      <c r="L45" s="177">
        <v>10000</v>
      </c>
      <c r="M45" s="176">
        <f t="shared" si="4"/>
        <v>46000</v>
      </c>
      <c r="O45" s="223"/>
      <c r="P45" s="223"/>
    </row>
    <row r="46" spans="1:16" ht="15.75" thickBot="1">
      <c r="A46" s="672"/>
      <c r="B46" s="545"/>
      <c r="C46" s="697"/>
      <c r="D46" s="697"/>
      <c r="E46" s="697"/>
      <c r="F46" s="551"/>
      <c r="G46" s="551"/>
      <c r="H46" s="551"/>
      <c r="I46" s="173" t="s">
        <v>76</v>
      </c>
      <c r="J46" s="175">
        <v>0</v>
      </c>
      <c r="K46" s="175">
        <v>0</v>
      </c>
      <c r="L46" s="175">
        <v>0</v>
      </c>
      <c r="M46" s="176">
        <f t="shared" si="4"/>
        <v>0</v>
      </c>
      <c r="O46" s="223"/>
      <c r="P46" s="223"/>
    </row>
    <row r="47" spans="1:16" ht="15.75" thickBot="1">
      <c r="A47" s="672"/>
      <c r="B47" s="546"/>
      <c r="C47" s="698"/>
      <c r="D47" s="698"/>
      <c r="E47" s="698"/>
      <c r="F47" s="552"/>
      <c r="G47" s="552"/>
      <c r="H47" s="552"/>
      <c r="I47" s="174" t="s">
        <v>77</v>
      </c>
      <c r="J47" s="178">
        <v>0</v>
      </c>
      <c r="K47" s="178">
        <v>0</v>
      </c>
      <c r="L47" s="178">
        <v>0</v>
      </c>
      <c r="M47" s="176">
        <f t="shared" si="4"/>
        <v>0</v>
      </c>
      <c r="O47" s="223"/>
      <c r="P47" s="223"/>
    </row>
    <row r="48" spans="1:16" ht="15" thickBot="1">
      <c r="A48" s="672"/>
      <c r="B48" s="643" t="s">
        <v>131</v>
      </c>
      <c r="C48" s="644"/>
      <c r="D48" s="644"/>
      <c r="E48" s="644"/>
      <c r="F48" s="644"/>
      <c r="G48" s="644"/>
      <c r="H48" s="644"/>
      <c r="I48" s="644"/>
      <c r="J48" s="179">
        <f>SUM(J40:J47)</f>
        <v>42000</v>
      </c>
      <c r="K48" s="179">
        <f>SUM(K40:K47)</f>
        <v>51000</v>
      </c>
      <c r="L48" s="179">
        <f>SUM(L40:L47)</f>
        <v>25500</v>
      </c>
      <c r="M48" s="179">
        <f>SUM(M40:M47)</f>
        <v>118500</v>
      </c>
      <c r="O48" s="223"/>
      <c r="P48" s="223"/>
    </row>
    <row r="49" spans="1:16" ht="15.75" customHeight="1" thickBot="1">
      <c r="A49" s="672"/>
      <c r="B49" s="544" t="str">
        <f>+'[1]Resultado 4'!$C$8</f>
        <v>4.1.6 Crear cuatro nuevos espacios físicos para la comercialización y promoción de los productos culturales de la Costa Caribe y el mecanismo para su funcionamiento y sostenibilidad</v>
      </c>
      <c r="C49" s="696"/>
      <c r="D49" s="696"/>
      <c r="E49" s="696" t="s">
        <v>139</v>
      </c>
      <c r="F49" s="550" t="str">
        <f>+'[1]Resultado 4'!$D$8</f>
        <v>OMT</v>
      </c>
      <c r="G49" s="550" t="str">
        <f>+'[1]Resultado 4'!$E$8</f>
        <v>UNESCO, PNUD, ONUDI</v>
      </c>
      <c r="H49" s="550" t="str">
        <f>+'[1]Resultado 4'!$F$8</f>
        <v>INC, INPYME, INTUR</v>
      </c>
      <c r="I49" s="172" t="s">
        <v>40</v>
      </c>
      <c r="J49" s="175">
        <v>0</v>
      </c>
      <c r="K49" s="175">
        <v>0</v>
      </c>
      <c r="L49" s="175">
        <v>10000</v>
      </c>
      <c r="M49" s="176">
        <f aca="true" t="shared" si="5" ref="M49:M56">SUM(J49:L49)</f>
        <v>10000</v>
      </c>
      <c r="O49" s="223"/>
      <c r="P49" s="223"/>
    </row>
    <row r="50" spans="1:16" ht="15.75" customHeight="1" thickBot="1">
      <c r="A50" s="672"/>
      <c r="B50" s="545"/>
      <c r="C50" s="697"/>
      <c r="D50" s="697"/>
      <c r="E50" s="697"/>
      <c r="F50" s="551"/>
      <c r="G50" s="551"/>
      <c r="H50" s="551"/>
      <c r="I50" s="173" t="s">
        <v>41</v>
      </c>
      <c r="J50" s="177">
        <v>0</v>
      </c>
      <c r="K50" s="177">
        <v>0</v>
      </c>
      <c r="L50" s="177">
        <v>55000</v>
      </c>
      <c r="M50" s="176">
        <f t="shared" si="5"/>
        <v>55000</v>
      </c>
      <c r="O50" s="223"/>
      <c r="P50" s="223"/>
    </row>
    <row r="51" spans="1:16" ht="15.75" customHeight="1" thickBot="1">
      <c r="A51" s="672"/>
      <c r="B51" s="545"/>
      <c r="C51" s="697"/>
      <c r="D51" s="697"/>
      <c r="E51" s="697"/>
      <c r="F51" s="551"/>
      <c r="G51" s="551"/>
      <c r="H51" s="551"/>
      <c r="I51" s="173" t="s">
        <v>42</v>
      </c>
      <c r="J51" s="177">
        <v>0</v>
      </c>
      <c r="K51" s="177">
        <v>0</v>
      </c>
      <c r="L51" s="177">
        <v>10000</v>
      </c>
      <c r="M51" s="176">
        <f t="shared" si="5"/>
        <v>10000</v>
      </c>
      <c r="O51" s="223"/>
      <c r="P51" s="223"/>
    </row>
    <row r="52" spans="1:16" ht="15.75" customHeight="1" thickBot="1">
      <c r="A52" s="672"/>
      <c r="B52" s="545"/>
      <c r="C52" s="697"/>
      <c r="D52" s="697"/>
      <c r="E52" s="697"/>
      <c r="F52" s="551"/>
      <c r="G52" s="551"/>
      <c r="H52" s="551"/>
      <c r="I52" s="173" t="s">
        <v>43</v>
      </c>
      <c r="J52" s="177">
        <v>0</v>
      </c>
      <c r="K52" s="177">
        <v>0</v>
      </c>
      <c r="L52" s="177">
        <v>8000</v>
      </c>
      <c r="M52" s="176">
        <f t="shared" si="5"/>
        <v>8000</v>
      </c>
      <c r="O52" s="223"/>
      <c r="P52" s="223"/>
    </row>
    <row r="53" spans="1:16" ht="15.75" customHeight="1" thickBot="1">
      <c r="A53" s="672"/>
      <c r="B53" s="545"/>
      <c r="C53" s="697"/>
      <c r="D53" s="697"/>
      <c r="E53" s="697"/>
      <c r="F53" s="551"/>
      <c r="G53" s="551"/>
      <c r="H53" s="551"/>
      <c r="I53" s="173" t="s">
        <v>75</v>
      </c>
      <c r="J53" s="177">
        <v>0</v>
      </c>
      <c r="K53" s="177">
        <v>0</v>
      </c>
      <c r="L53" s="177">
        <f>1000-250</f>
        <v>750</v>
      </c>
      <c r="M53" s="176">
        <f t="shared" si="5"/>
        <v>750</v>
      </c>
      <c r="O53" s="223"/>
      <c r="P53" s="223">
        <v>1250</v>
      </c>
    </row>
    <row r="54" spans="1:16" ht="15.75" customHeight="1" thickBot="1">
      <c r="A54" s="672"/>
      <c r="B54" s="545"/>
      <c r="C54" s="697"/>
      <c r="D54" s="697"/>
      <c r="E54" s="697"/>
      <c r="F54" s="551"/>
      <c r="G54" s="551"/>
      <c r="H54" s="551"/>
      <c r="I54" s="173" t="s">
        <v>44</v>
      </c>
      <c r="J54" s="177">
        <v>0</v>
      </c>
      <c r="K54" s="177">
        <v>0</v>
      </c>
      <c r="L54" s="177">
        <v>14500</v>
      </c>
      <c r="M54" s="176">
        <f t="shared" si="5"/>
        <v>14500</v>
      </c>
      <c r="O54" s="223"/>
      <c r="P54" s="223">
        <v>500</v>
      </c>
    </row>
    <row r="55" spans="1:16" ht="15.75" customHeight="1" thickBot="1">
      <c r="A55" s="672"/>
      <c r="B55" s="545"/>
      <c r="C55" s="697"/>
      <c r="D55" s="697"/>
      <c r="E55" s="697"/>
      <c r="F55" s="551"/>
      <c r="G55" s="551"/>
      <c r="H55" s="551"/>
      <c r="I55" s="173" t="s">
        <v>76</v>
      </c>
      <c r="J55" s="177">
        <v>0</v>
      </c>
      <c r="K55" s="177">
        <v>0</v>
      </c>
      <c r="L55" s="175">
        <v>0</v>
      </c>
      <c r="M55" s="176">
        <f t="shared" si="5"/>
        <v>0</v>
      </c>
      <c r="O55" s="223"/>
      <c r="P55" s="223"/>
    </row>
    <row r="56" spans="1:16" ht="15.75" customHeight="1" thickBot="1">
      <c r="A56" s="673"/>
      <c r="B56" s="546"/>
      <c r="C56" s="698"/>
      <c r="D56" s="698"/>
      <c r="E56" s="698"/>
      <c r="F56" s="552"/>
      <c r="G56" s="552"/>
      <c r="H56" s="552"/>
      <c r="I56" s="174" t="s">
        <v>77</v>
      </c>
      <c r="J56" s="178">
        <v>0</v>
      </c>
      <c r="K56" s="178">
        <v>0</v>
      </c>
      <c r="L56" s="175">
        <v>0</v>
      </c>
      <c r="M56" s="176">
        <f t="shared" si="5"/>
        <v>0</v>
      </c>
      <c r="O56" s="223"/>
      <c r="P56" s="223"/>
    </row>
    <row r="57" spans="1:16" ht="15" thickBot="1">
      <c r="A57" s="121"/>
      <c r="B57" s="643" t="s">
        <v>131</v>
      </c>
      <c r="C57" s="644"/>
      <c r="D57" s="644"/>
      <c r="E57" s="644"/>
      <c r="F57" s="644"/>
      <c r="G57" s="644"/>
      <c r="H57" s="644"/>
      <c r="I57" s="644"/>
      <c r="J57" s="179">
        <f>SUM(J49:J56)</f>
        <v>0</v>
      </c>
      <c r="K57" s="179">
        <f>SUM(K49:K56)</f>
        <v>0</v>
      </c>
      <c r="L57" s="179">
        <f>SUM(L49:L56)</f>
        <v>98250</v>
      </c>
      <c r="M57" s="179">
        <f>SUM(M49:M56)</f>
        <v>98250</v>
      </c>
      <c r="O57" s="223"/>
      <c r="P57" s="223"/>
    </row>
    <row r="58" spans="1:16" s="6" customFormat="1" ht="18.75" thickBot="1">
      <c r="A58" s="663" t="s">
        <v>51</v>
      </c>
      <c r="B58" s="663"/>
      <c r="C58" s="663"/>
      <c r="D58" s="663"/>
      <c r="E58" s="663"/>
      <c r="F58" s="663"/>
      <c r="G58" s="663"/>
      <c r="H58" s="663"/>
      <c r="I58" s="663"/>
      <c r="J58" s="2">
        <f>+J48+J12+J21+J39+J30+J57</f>
        <v>93000</v>
      </c>
      <c r="K58" s="2">
        <f>+K48+K12+K21+K39+K30+K57</f>
        <v>342600</v>
      </c>
      <c r="L58" s="2">
        <f>+L48+L12+L21+L39+L30+L57</f>
        <v>170250</v>
      </c>
      <c r="M58" s="2">
        <f>+M48+M12+M21+M39+M30+M57</f>
        <v>605850</v>
      </c>
      <c r="O58" s="223"/>
      <c r="P58" s="223"/>
    </row>
    <row r="59" spans="15:16" s="7" customFormat="1" ht="15" thickBot="1">
      <c r="O59" s="223"/>
      <c r="P59" s="223"/>
    </row>
    <row r="60" spans="1:16" ht="15.75" customHeight="1" thickBot="1">
      <c r="A60" s="671" t="s">
        <v>27</v>
      </c>
      <c r="B60" s="544" t="str">
        <f>+'[1]Resultado 4'!$C$9</f>
        <v>4.2.1. Brindar oportunidades de capacitación técnica especializada para mejorar la calidad y estimular la innovación de los emprendimientos creativos en los ámbitos de la música, el cine, los medios audiovisuales, las artes visuales y escénicas.</v>
      </c>
      <c r="C60" s="696"/>
      <c r="D60" s="696" t="s">
        <v>139</v>
      </c>
      <c r="E60" s="696"/>
      <c r="F60" s="550" t="str">
        <f>+'[1]Resultado 4'!$D$9</f>
        <v>ONUDI</v>
      </c>
      <c r="G60" s="550" t="str">
        <f>+'[1]Resultado 4'!$E$9</f>
        <v>UNESCO</v>
      </c>
      <c r="H60" s="550" t="str">
        <f>+'[1]Resultado 4'!$F$9</f>
        <v>GRAAN, GRAAS (Secretarías de Cultura), INC</v>
      </c>
      <c r="I60" s="172" t="s">
        <v>40</v>
      </c>
      <c r="J60" s="175">
        <f>+'[6]Hoja1'!$D29</f>
        <v>0</v>
      </c>
      <c r="K60" s="175">
        <f>+'[6]Hoja1'!$F29</f>
        <v>4000</v>
      </c>
      <c r="L60" s="175">
        <f>+'[6]Hoja1'!$H17</f>
        <v>0</v>
      </c>
      <c r="M60" s="175">
        <f aca="true" t="shared" si="6" ref="M60:M67">SUM(J60:L60)</f>
        <v>4000</v>
      </c>
      <c r="O60" s="223"/>
      <c r="P60" s="223"/>
    </row>
    <row r="61" spans="1:16" ht="15.75" customHeight="1" thickBot="1">
      <c r="A61" s="672"/>
      <c r="B61" s="545"/>
      <c r="C61" s="697"/>
      <c r="D61" s="697"/>
      <c r="E61" s="697"/>
      <c r="F61" s="551"/>
      <c r="G61" s="551"/>
      <c r="H61" s="551"/>
      <c r="I61" s="173" t="s">
        <v>41</v>
      </c>
      <c r="J61" s="177">
        <f>+'[6]Hoja1'!$D30</f>
        <v>0</v>
      </c>
      <c r="K61" s="177">
        <f>+'[6]Hoja1'!$F30</f>
        <v>12000</v>
      </c>
      <c r="L61" s="177">
        <f>+'[6]Hoja1'!$H18</f>
        <v>0</v>
      </c>
      <c r="M61" s="175">
        <f t="shared" si="6"/>
        <v>12000</v>
      </c>
      <c r="O61" s="223"/>
      <c r="P61" s="223"/>
    </row>
    <row r="62" spans="1:16" ht="15.75" customHeight="1" thickBot="1">
      <c r="A62" s="672"/>
      <c r="B62" s="545"/>
      <c r="C62" s="697"/>
      <c r="D62" s="697"/>
      <c r="E62" s="697"/>
      <c r="F62" s="551"/>
      <c r="G62" s="551"/>
      <c r="H62" s="551"/>
      <c r="I62" s="173" t="s">
        <v>42</v>
      </c>
      <c r="J62" s="177">
        <f>+'[6]Hoja1'!$D31</f>
        <v>0</v>
      </c>
      <c r="K62" s="177">
        <f>+'[6]Hoja1'!$F31</f>
        <v>4800</v>
      </c>
      <c r="L62" s="177">
        <f>+'[6]Hoja1'!$H19</f>
        <v>0</v>
      </c>
      <c r="M62" s="175">
        <f t="shared" si="6"/>
        <v>4800</v>
      </c>
      <c r="O62" s="223"/>
      <c r="P62" s="223"/>
    </row>
    <row r="63" spans="1:16" ht="15.75" customHeight="1" thickBot="1">
      <c r="A63" s="672"/>
      <c r="B63" s="545"/>
      <c r="C63" s="697"/>
      <c r="D63" s="697"/>
      <c r="E63" s="697"/>
      <c r="F63" s="551"/>
      <c r="G63" s="551"/>
      <c r="H63" s="551"/>
      <c r="I63" s="173" t="s">
        <v>43</v>
      </c>
      <c r="J63" s="177">
        <f>+'[6]Hoja1'!$D32</f>
        <v>0</v>
      </c>
      <c r="K63" s="177">
        <f>+'[6]Hoja1'!$F32</f>
        <v>1600</v>
      </c>
      <c r="L63" s="177">
        <f>+'[6]Hoja1'!$H20</f>
        <v>0</v>
      </c>
      <c r="M63" s="175">
        <f t="shared" si="6"/>
        <v>1600</v>
      </c>
      <c r="O63" s="223"/>
      <c r="P63" s="223"/>
    </row>
    <row r="64" spans="1:16" ht="15.75" customHeight="1" thickBot="1">
      <c r="A64" s="672"/>
      <c r="B64" s="545"/>
      <c r="C64" s="697"/>
      <c r="D64" s="697"/>
      <c r="E64" s="697"/>
      <c r="F64" s="551"/>
      <c r="G64" s="551"/>
      <c r="H64" s="551"/>
      <c r="I64" s="173" t="s">
        <v>75</v>
      </c>
      <c r="J64" s="177">
        <f>+'[6]Hoja1'!$D33</f>
        <v>0</v>
      </c>
      <c r="K64" s="177">
        <v>1100</v>
      </c>
      <c r="L64" s="177">
        <f>+'[6]Hoja1'!$H21</f>
        <v>0</v>
      </c>
      <c r="M64" s="175">
        <f t="shared" si="6"/>
        <v>1100</v>
      </c>
      <c r="O64" s="223">
        <v>500</v>
      </c>
      <c r="P64" s="223"/>
    </row>
    <row r="65" spans="1:16" ht="15.75" customHeight="1" thickBot="1">
      <c r="A65" s="672"/>
      <c r="B65" s="545"/>
      <c r="C65" s="697"/>
      <c r="D65" s="697"/>
      <c r="E65" s="697"/>
      <c r="F65" s="551"/>
      <c r="G65" s="551"/>
      <c r="H65" s="551"/>
      <c r="I65" s="173" t="s">
        <v>44</v>
      </c>
      <c r="J65" s="177">
        <f>+'[6]Hoja1'!$D34</f>
        <v>0</v>
      </c>
      <c r="K65" s="177">
        <f>+'[6]Hoja1'!$F34</f>
        <v>6400</v>
      </c>
      <c r="L65" s="177">
        <f>+'[6]Hoja1'!$H22</f>
        <v>0</v>
      </c>
      <c r="M65" s="175">
        <f t="shared" si="6"/>
        <v>6400</v>
      </c>
      <c r="O65" s="223"/>
      <c r="P65" s="223"/>
    </row>
    <row r="66" spans="1:16" ht="15.75" customHeight="1" thickBot="1">
      <c r="A66" s="672"/>
      <c r="B66" s="545"/>
      <c r="C66" s="697"/>
      <c r="D66" s="697"/>
      <c r="E66" s="697"/>
      <c r="F66" s="551"/>
      <c r="G66" s="551"/>
      <c r="H66" s="551"/>
      <c r="I66" s="173" t="s">
        <v>76</v>
      </c>
      <c r="J66" s="177">
        <f>+'[6]Hoja1'!$D35</f>
        <v>0</v>
      </c>
      <c r="K66" s="177">
        <f>+'[6]Hoja1'!$F35</f>
        <v>48000</v>
      </c>
      <c r="L66" s="177">
        <f>+'[6]Hoja1'!$H23</f>
        <v>0</v>
      </c>
      <c r="M66" s="175">
        <f t="shared" si="6"/>
        <v>48000</v>
      </c>
      <c r="O66" s="223"/>
      <c r="P66" s="223"/>
    </row>
    <row r="67" spans="1:16" ht="15.75" customHeight="1" thickBot="1">
      <c r="A67" s="672"/>
      <c r="B67" s="546"/>
      <c r="C67" s="698"/>
      <c r="D67" s="698"/>
      <c r="E67" s="698"/>
      <c r="F67" s="552"/>
      <c r="G67" s="552"/>
      <c r="H67" s="552"/>
      <c r="I67" s="174" t="s">
        <v>77</v>
      </c>
      <c r="J67" s="178">
        <f>+'[6]Hoja1'!$D36</f>
        <v>0</v>
      </c>
      <c r="K67" s="178">
        <v>1100</v>
      </c>
      <c r="L67" s="178">
        <f>+'[6]Hoja1'!$H24</f>
        <v>0</v>
      </c>
      <c r="M67" s="175">
        <f t="shared" si="6"/>
        <v>1100</v>
      </c>
      <c r="O67" s="223">
        <v>500</v>
      </c>
      <c r="P67" s="223"/>
    </row>
    <row r="68" spans="1:16" ht="15" thickBot="1">
      <c r="A68" s="672"/>
      <c r="B68" s="643" t="s">
        <v>131</v>
      </c>
      <c r="C68" s="644"/>
      <c r="D68" s="644"/>
      <c r="E68" s="644"/>
      <c r="F68" s="644"/>
      <c r="G68" s="644"/>
      <c r="H68" s="644"/>
      <c r="I68" s="644"/>
      <c r="J68" s="179">
        <f>SUM(J60:J67)</f>
        <v>0</v>
      </c>
      <c r="K68" s="179">
        <f>SUM(K60:K67)</f>
        <v>79000</v>
      </c>
      <c r="L68" s="179">
        <f>SUM(L60:L67)</f>
        <v>0</v>
      </c>
      <c r="M68" s="179">
        <f>SUM(M60:M67)</f>
        <v>79000</v>
      </c>
      <c r="O68" s="223"/>
      <c r="P68" s="223"/>
    </row>
    <row r="69" spans="1:16" ht="15.75" thickBot="1">
      <c r="A69" s="672"/>
      <c r="B69" s="544" t="str">
        <f>+'[1]Resultado 4'!$C$10</f>
        <v>4.2.2 Capacitar en emprendedurismo y comercialización a los emprendedores creativos.</v>
      </c>
      <c r="C69" s="696"/>
      <c r="D69" s="696" t="s">
        <v>139</v>
      </c>
      <c r="E69" s="696" t="s">
        <v>139</v>
      </c>
      <c r="F69" s="550" t="str">
        <f>+'[1]Resultado 4'!$D$10</f>
        <v>ONUDI</v>
      </c>
      <c r="G69" s="550" t="str">
        <f>+'[1]Resultado 4'!$E$10</f>
        <v>UNESCO</v>
      </c>
      <c r="H69" s="550" t="str">
        <f>+'[1]Resultado 4'!$F$10</f>
        <v>INC, INPYME</v>
      </c>
      <c r="I69" s="172" t="s">
        <v>40</v>
      </c>
      <c r="J69" s="175">
        <v>0</v>
      </c>
      <c r="K69" s="175">
        <v>10000</v>
      </c>
      <c r="L69" s="175">
        <v>6000</v>
      </c>
      <c r="M69" s="176">
        <f aca="true" t="shared" si="7" ref="M69:M76">SUM(J69:L69)</f>
        <v>16000</v>
      </c>
      <c r="O69" s="223"/>
      <c r="P69" s="223"/>
    </row>
    <row r="70" spans="1:16" ht="15.75" thickBot="1">
      <c r="A70" s="672"/>
      <c r="B70" s="545"/>
      <c r="C70" s="697"/>
      <c r="D70" s="697"/>
      <c r="E70" s="697"/>
      <c r="F70" s="551"/>
      <c r="G70" s="551"/>
      <c r="H70" s="551"/>
      <c r="I70" s="173" t="s">
        <v>41</v>
      </c>
      <c r="J70" s="177">
        <v>0</v>
      </c>
      <c r="K70" s="177">
        <v>9000</v>
      </c>
      <c r="L70" s="177">
        <v>5000</v>
      </c>
      <c r="M70" s="176">
        <f t="shared" si="7"/>
        <v>14000</v>
      </c>
      <c r="O70" s="223">
        <v>1000</v>
      </c>
      <c r="P70" s="223"/>
    </row>
    <row r="71" spans="1:16" ht="15.75" thickBot="1">
      <c r="A71" s="672"/>
      <c r="B71" s="545"/>
      <c r="C71" s="697"/>
      <c r="D71" s="697"/>
      <c r="E71" s="697"/>
      <c r="F71" s="551"/>
      <c r="G71" s="551"/>
      <c r="H71" s="551"/>
      <c r="I71" s="173" t="s">
        <v>42</v>
      </c>
      <c r="J71" s="177">
        <v>0</v>
      </c>
      <c r="K71" s="177">
        <v>4000</v>
      </c>
      <c r="L71" s="175">
        <v>0</v>
      </c>
      <c r="M71" s="176">
        <f t="shared" si="7"/>
        <v>4000</v>
      </c>
      <c r="O71" s="223"/>
      <c r="P71" s="223"/>
    </row>
    <row r="72" spans="1:16" ht="15.75" thickBot="1">
      <c r="A72" s="672"/>
      <c r="B72" s="545"/>
      <c r="C72" s="697"/>
      <c r="D72" s="697"/>
      <c r="E72" s="697"/>
      <c r="F72" s="551"/>
      <c r="G72" s="551"/>
      <c r="H72" s="551"/>
      <c r="I72" s="173" t="s">
        <v>43</v>
      </c>
      <c r="J72" s="177">
        <v>0</v>
      </c>
      <c r="K72" s="177">
        <v>3000</v>
      </c>
      <c r="L72" s="177">
        <v>3000</v>
      </c>
      <c r="M72" s="176">
        <f t="shared" si="7"/>
        <v>6000</v>
      </c>
      <c r="O72" s="223"/>
      <c r="P72" s="223"/>
    </row>
    <row r="73" spans="1:16" ht="15.75" thickBot="1">
      <c r="A73" s="672"/>
      <c r="B73" s="545"/>
      <c r="C73" s="697"/>
      <c r="D73" s="697"/>
      <c r="E73" s="697"/>
      <c r="F73" s="551"/>
      <c r="G73" s="551"/>
      <c r="H73" s="551"/>
      <c r="I73" s="173" t="s">
        <v>75</v>
      </c>
      <c r="J73" s="177">
        <v>0</v>
      </c>
      <c r="K73" s="177">
        <v>0</v>
      </c>
      <c r="L73" s="177">
        <v>0</v>
      </c>
      <c r="M73" s="176">
        <f t="shared" si="7"/>
        <v>0</v>
      </c>
      <c r="O73" s="223"/>
      <c r="P73" s="223"/>
    </row>
    <row r="74" spans="1:16" ht="15.75" thickBot="1">
      <c r="A74" s="672"/>
      <c r="B74" s="545"/>
      <c r="C74" s="697"/>
      <c r="D74" s="697"/>
      <c r="E74" s="697"/>
      <c r="F74" s="551"/>
      <c r="G74" s="551"/>
      <c r="H74" s="551"/>
      <c r="I74" s="173" t="s">
        <v>44</v>
      </c>
      <c r="J74" s="177">
        <v>0</v>
      </c>
      <c r="K74" s="177">
        <v>13000</v>
      </c>
      <c r="L74" s="177">
        <v>7000</v>
      </c>
      <c r="M74" s="176">
        <f t="shared" si="7"/>
        <v>20000</v>
      </c>
      <c r="O74" s="223"/>
      <c r="P74" s="223"/>
    </row>
    <row r="75" spans="1:16" ht="15.75" thickBot="1">
      <c r="A75" s="672"/>
      <c r="B75" s="545"/>
      <c r="C75" s="697"/>
      <c r="D75" s="697"/>
      <c r="E75" s="697"/>
      <c r="F75" s="551"/>
      <c r="G75" s="551"/>
      <c r="H75" s="551"/>
      <c r="I75" s="173" t="s">
        <v>76</v>
      </c>
      <c r="J75" s="177">
        <v>0</v>
      </c>
      <c r="K75" s="177">
        <v>17000</v>
      </c>
      <c r="L75" s="177">
        <v>7000</v>
      </c>
      <c r="M75" s="176">
        <f t="shared" si="7"/>
        <v>24000</v>
      </c>
      <c r="O75" s="223"/>
      <c r="P75" s="223"/>
    </row>
    <row r="76" spans="1:16" ht="15.75" thickBot="1">
      <c r="A76" s="672"/>
      <c r="B76" s="546"/>
      <c r="C76" s="698"/>
      <c r="D76" s="698"/>
      <c r="E76" s="698"/>
      <c r="F76" s="552"/>
      <c r="G76" s="552"/>
      <c r="H76" s="552"/>
      <c r="I76" s="174" t="s">
        <v>77</v>
      </c>
      <c r="J76" s="177">
        <v>0</v>
      </c>
      <c r="K76" s="178">
        <v>0</v>
      </c>
      <c r="L76" s="178">
        <v>0</v>
      </c>
      <c r="M76" s="176">
        <f t="shared" si="7"/>
        <v>0</v>
      </c>
      <c r="O76" s="223"/>
      <c r="P76" s="223"/>
    </row>
    <row r="77" spans="1:16" ht="15" thickBot="1">
      <c r="A77" s="673"/>
      <c r="B77" s="643" t="s">
        <v>131</v>
      </c>
      <c r="C77" s="644"/>
      <c r="D77" s="644"/>
      <c r="E77" s="644"/>
      <c r="F77" s="644"/>
      <c r="G77" s="644"/>
      <c r="H77" s="644"/>
      <c r="I77" s="644"/>
      <c r="J77" s="179">
        <f>SUM(J69:J76)</f>
        <v>0</v>
      </c>
      <c r="K77" s="179">
        <f>SUM(K69:K76)</f>
        <v>56000</v>
      </c>
      <c r="L77" s="179">
        <f>SUM(L69:L76)</f>
        <v>28000</v>
      </c>
      <c r="M77" s="179">
        <f>SUM(M69:M76)</f>
        <v>84000</v>
      </c>
      <c r="O77" s="223"/>
      <c r="P77" s="223"/>
    </row>
    <row r="78" spans="1:16" s="6" customFormat="1" ht="18.75" thickBot="1">
      <c r="A78" s="663" t="s">
        <v>52</v>
      </c>
      <c r="B78" s="663"/>
      <c r="C78" s="663"/>
      <c r="D78" s="663"/>
      <c r="E78" s="663"/>
      <c r="F78" s="663"/>
      <c r="G78" s="663"/>
      <c r="H78" s="663"/>
      <c r="I78" s="663"/>
      <c r="J78" s="2">
        <f>J68+J77</f>
        <v>0</v>
      </c>
      <c r="K78" s="2">
        <f>K68+K77</f>
        <v>135000</v>
      </c>
      <c r="L78" s="2">
        <f>L68+L77</f>
        <v>28000</v>
      </c>
      <c r="M78" s="2">
        <f>M68+M77</f>
        <v>163000</v>
      </c>
      <c r="O78" s="223"/>
      <c r="P78" s="223"/>
    </row>
    <row r="79" spans="1:16" s="7" customFormat="1" ht="15" thickBot="1">
      <c r="A79" s="681"/>
      <c r="B79" s="682"/>
      <c r="C79" s="682"/>
      <c r="D79" s="682"/>
      <c r="E79" s="682"/>
      <c r="F79" s="682"/>
      <c r="G79" s="682"/>
      <c r="H79" s="682"/>
      <c r="I79" s="682"/>
      <c r="J79" s="682"/>
      <c r="K79" s="682"/>
      <c r="L79" s="682"/>
      <c r="M79" s="683"/>
      <c r="O79" s="223"/>
      <c r="P79" s="223"/>
    </row>
    <row r="80" spans="1:16" ht="15.75" thickBot="1">
      <c r="A80" s="647" t="s">
        <v>28</v>
      </c>
      <c r="B80" s="544" t="str">
        <f>+'[1]Resultado 4'!$C$11</f>
        <v>4.3.1 Seleccionar los emprendimientos existentes relacionados con alimentos propios de las tradiciones culinarias que puedan ser industrializados y comercializados.</v>
      </c>
      <c r="C80" s="696" t="s">
        <v>139</v>
      </c>
      <c r="D80" s="696" t="s">
        <v>139</v>
      </c>
      <c r="E80" s="696"/>
      <c r="F80" s="520" t="str">
        <f>+'[1]Resultado 4'!$D$11</f>
        <v>ONUDI</v>
      </c>
      <c r="G80" s="520" t="str">
        <f>+'[1]Resultado 4'!$E$11</f>
        <v>PNUD UNESCO</v>
      </c>
      <c r="H80" s="520" t="str">
        <f>+'[1]Resultado 4'!$F$11</f>
        <v>INC, INPYME</v>
      </c>
      <c r="I80" s="172" t="s">
        <v>40</v>
      </c>
      <c r="J80" s="175">
        <v>8000</v>
      </c>
      <c r="K80" s="175">
        <v>8000</v>
      </c>
      <c r="L80" s="175">
        <v>0</v>
      </c>
      <c r="M80" s="176">
        <f aca="true" t="shared" si="8" ref="M80:M87">SUM(J80:L80)</f>
        <v>16000</v>
      </c>
      <c r="O80" s="223"/>
      <c r="P80" s="223"/>
    </row>
    <row r="81" spans="1:16" ht="15.75" thickBot="1">
      <c r="A81" s="648"/>
      <c r="B81" s="545"/>
      <c r="C81" s="697"/>
      <c r="D81" s="697"/>
      <c r="E81" s="697"/>
      <c r="F81" s="521"/>
      <c r="G81" s="521"/>
      <c r="H81" s="521"/>
      <c r="I81" s="173" t="s">
        <v>41</v>
      </c>
      <c r="J81" s="177">
        <v>7000</v>
      </c>
      <c r="K81" s="177">
        <v>3000</v>
      </c>
      <c r="L81" s="175">
        <v>0</v>
      </c>
      <c r="M81" s="176">
        <f t="shared" si="8"/>
        <v>10000</v>
      </c>
      <c r="O81" s="223"/>
      <c r="P81" s="223"/>
    </row>
    <row r="82" spans="1:16" ht="15.75" thickBot="1">
      <c r="A82" s="648"/>
      <c r="B82" s="545"/>
      <c r="C82" s="697"/>
      <c r="D82" s="697"/>
      <c r="E82" s="697"/>
      <c r="F82" s="521"/>
      <c r="G82" s="521"/>
      <c r="H82" s="521"/>
      <c r="I82" s="173" t="s">
        <v>42</v>
      </c>
      <c r="J82" s="175">
        <v>0</v>
      </c>
      <c r="K82" s="175">
        <v>0</v>
      </c>
      <c r="L82" s="175">
        <v>0</v>
      </c>
      <c r="M82" s="176">
        <f t="shared" si="8"/>
        <v>0</v>
      </c>
      <c r="O82" s="223"/>
      <c r="P82" s="223"/>
    </row>
    <row r="83" spans="1:16" ht="15.75" thickBot="1">
      <c r="A83" s="648"/>
      <c r="B83" s="545"/>
      <c r="C83" s="697"/>
      <c r="D83" s="697"/>
      <c r="E83" s="697"/>
      <c r="F83" s="521"/>
      <c r="G83" s="521"/>
      <c r="H83" s="521"/>
      <c r="I83" s="173" t="s">
        <v>43</v>
      </c>
      <c r="J83" s="177">
        <v>2000</v>
      </c>
      <c r="K83" s="177">
        <v>2000</v>
      </c>
      <c r="L83" s="175">
        <v>0</v>
      </c>
      <c r="M83" s="176">
        <f t="shared" si="8"/>
        <v>4000</v>
      </c>
      <c r="O83" s="223"/>
      <c r="P83" s="223"/>
    </row>
    <row r="84" spans="1:16" ht="15.75" thickBot="1">
      <c r="A84" s="648"/>
      <c r="B84" s="545"/>
      <c r="C84" s="697"/>
      <c r="D84" s="697"/>
      <c r="E84" s="697"/>
      <c r="F84" s="521"/>
      <c r="G84" s="521"/>
      <c r="H84" s="521"/>
      <c r="I84" s="173" t="s">
        <v>75</v>
      </c>
      <c r="J84" s="175">
        <v>0</v>
      </c>
      <c r="K84" s="175">
        <v>0</v>
      </c>
      <c r="L84" s="175">
        <v>0</v>
      </c>
      <c r="M84" s="176">
        <f t="shared" si="8"/>
        <v>0</v>
      </c>
      <c r="O84" s="223"/>
      <c r="P84" s="223"/>
    </row>
    <row r="85" spans="1:16" ht="15.75" thickBot="1">
      <c r="A85" s="648"/>
      <c r="B85" s="545"/>
      <c r="C85" s="697"/>
      <c r="D85" s="697"/>
      <c r="E85" s="697"/>
      <c r="F85" s="521"/>
      <c r="G85" s="521"/>
      <c r="H85" s="521"/>
      <c r="I85" s="173" t="s">
        <v>44</v>
      </c>
      <c r="J85" s="177">
        <v>7000</v>
      </c>
      <c r="K85" s="177">
        <v>7000</v>
      </c>
      <c r="L85" s="175">
        <v>0</v>
      </c>
      <c r="M85" s="176">
        <f t="shared" si="8"/>
        <v>14000</v>
      </c>
      <c r="O85" s="223"/>
      <c r="P85" s="223"/>
    </row>
    <row r="86" spans="1:16" ht="15.75" thickBot="1">
      <c r="A86" s="648"/>
      <c r="B86" s="545"/>
      <c r="C86" s="697"/>
      <c r="D86" s="697"/>
      <c r="E86" s="697"/>
      <c r="F86" s="521"/>
      <c r="G86" s="521"/>
      <c r="H86" s="521"/>
      <c r="I86" s="173" t="s">
        <v>76</v>
      </c>
      <c r="J86" s="175">
        <v>0</v>
      </c>
      <c r="K86" s="175">
        <v>0</v>
      </c>
      <c r="L86" s="175">
        <v>0</v>
      </c>
      <c r="M86" s="176">
        <f t="shared" si="8"/>
        <v>0</v>
      </c>
      <c r="O86" s="223"/>
      <c r="P86" s="223"/>
    </row>
    <row r="87" spans="1:16" ht="15.75" thickBot="1">
      <c r="A87" s="648"/>
      <c r="B87" s="546"/>
      <c r="C87" s="698"/>
      <c r="D87" s="698"/>
      <c r="E87" s="698"/>
      <c r="F87" s="522"/>
      <c r="G87" s="522"/>
      <c r="H87" s="522"/>
      <c r="I87" s="174" t="s">
        <v>77</v>
      </c>
      <c r="J87" s="175">
        <v>0</v>
      </c>
      <c r="K87" s="175">
        <v>0</v>
      </c>
      <c r="L87" s="175">
        <v>0</v>
      </c>
      <c r="M87" s="176">
        <f t="shared" si="8"/>
        <v>0</v>
      </c>
      <c r="O87" s="223"/>
      <c r="P87" s="223"/>
    </row>
    <row r="88" spans="1:16" ht="15" thickBot="1">
      <c r="A88" s="648"/>
      <c r="B88" s="643" t="s">
        <v>131</v>
      </c>
      <c r="C88" s="644"/>
      <c r="D88" s="644"/>
      <c r="E88" s="644"/>
      <c r="F88" s="644"/>
      <c r="G88" s="644"/>
      <c r="H88" s="644"/>
      <c r="I88" s="644"/>
      <c r="J88" s="179">
        <f>SUM(J80:J87)</f>
        <v>24000</v>
      </c>
      <c r="K88" s="179">
        <f>SUM(K80:K87)</f>
        <v>20000</v>
      </c>
      <c r="L88" s="179">
        <f>SUM(L80:L87)</f>
        <v>0</v>
      </c>
      <c r="M88" s="179">
        <f>SUM(M80:M87)</f>
        <v>44000</v>
      </c>
      <c r="O88" s="223"/>
      <c r="P88" s="223"/>
    </row>
    <row r="89" spans="1:16" ht="15.75" customHeight="1" thickBot="1">
      <c r="A89" s="648"/>
      <c r="B89" s="544" t="str">
        <f>+'[1]Resultado 4'!$C$12</f>
        <v>4.3.2 Capacitar técnicamente a los emprendedores de alimentos en la elaboración de alimentos procesados, el desarrollo del producto, empaque, y comercialización.</v>
      </c>
      <c r="C89" s="696" t="s">
        <v>139</v>
      </c>
      <c r="D89" s="696" t="s">
        <v>139</v>
      </c>
      <c r="E89" s="696" t="s">
        <v>139</v>
      </c>
      <c r="F89" s="520" t="str">
        <f>+'[1]Resultado 4'!$D$12</f>
        <v>ONUDI</v>
      </c>
      <c r="G89" s="520" t="str">
        <f>+'[1]Resultado 4'!$E$12</f>
        <v>PNUD</v>
      </c>
      <c r="H89" s="520" t="str">
        <f>+'[1]Resultado 4'!$F$12</f>
        <v>INC, INPYME, INATEC</v>
      </c>
      <c r="I89" s="172" t="s">
        <v>40</v>
      </c>
      <c r="J89" s="175">
        <v>8000</v>
      </c>
      <c r="K89" s="175">
        <v>7000</v>
      </c>
      <c r="L89" s="175">
        <v>7000</v>
      </c>
      <c r="M89" s="176">
        <f aca="true" t="shared" si="9" ref="M89:M96">SUM(J89:L89)</f>
        <v>22000</v>
      </c>
      <c r="O89" s="223"/>
      <c r="P89" s="223"/>
    </row>
    <row r="90" spans="1:16" ht="15.75" customHeight="1" thickBot="1">
      <c r="A90" s="648"/>
      <c r="B90" s="545"/>
      <c r="C90" s="697"/>
      <c r="D90" s="697"/>
      <c r="E90" s="697"/>
      <c r="F90" s="521"/>
      <c r="G90" s="521"/>
      <c r="H90" s="521"/>
      <c r="I90" s="173" t="s">
        <v>41</v>
      </c>
      <c r="J90" s="177">
        <v>5000</v>
      </c>
      <c r="K90" s="177">
        <v>5000</v>
      </c>
      <c r="L90" s="177">
        <v>5000</v>
      </c>
      <c r="M90" s="176">
        <f t="shared" si="9"/>
        <v>15000</v>
      </c>
      <c r="O90" s="223"/>
      <c r="P90" s="223"/>
    </row>
    <row r="91" spans="1:16" ht="15.75" customHeight="1" thickBot="1">
      <c r="A91" s="648"/>
      <c r="B91" s="545"/>
      <c r="C91" s="697"/>
      <c r="D91" s="697"/>
      <c r="E91" s="697"/>
      <c r="F91" s="521"/>
      <c r="G91" s="521"/>
      <c r="H91" s="521"/>
      <c r="I91" s="173" t="s">
        <v>42</v>
      </c>
      <c r="J91" s="177">
        <v>15000</v>
      </c>
      <c r="K91" s="177">
        <v>10000</v>
      </c>
      <c r="L91" s="177"/>
      <c r="M91" s="176">
        <f t="shared" si="9"/>
        <v>25000</v>
      </c>
      <c r="O91" s="223"/>
      <c r="P91" s="223"/>
    </row>
    <row r="92" spans="1:16" ht="15.75" customHeight="1" thickBot="1">
      <c r="A92" s="648"/>
      <c r="B92" s="545"/>
      <c r="C92" s="697"/>
      <c r="D92" s="697"/>
      <c r="E92" s="697"/>
      <c r="F92" s="521"/>
      <c r="G92" s="521"/>
      <c r="H92" s="521"/>
      <c r="I92" s="173" t="s">
        <v>43</v>
      </c>
      <c r="J92" s="177">
        <v>7000</v>
      </c>
      <c r="K92" s="177">
        <v>6000</v>
      </c>
      <c r="L92" s="177">
        <v>6000</v>
      </c>
      <c r="M92" s="176">
        <f t="shared" si="9"/>
        <v>19000</v>
      </c>
      <c r="O92" s="223"/>
      <c r="P92" s="223"/>
    </row>
    <row r="93" spans="1:16" ht="15.75" customHeight="1" thickBot="1">
      <c r="A93" s="648"/>
      <c r="B93" s="545"/>
      <c r="C93" s="697"/>
      <c r="D93" s="697"/>
      <c r="E93" s="697"/>
      <c r="F93" s="521"/>
      <c r="G93" s="521"/>
      <c r="H93" s="521"/>
      <c r="I93" s="173" t="s">
        <v>75</v>
      </c>
      <c r="J93" s="177">
        <v>1000</v>
      </c>
      <c r="K93" s="177">
        <v>500</v>
      </c>
      <c r="L93" s="177">
        <v>500</v>
      </c>
      <c r="M93" s="176">
        <f t="shared" si="9"/>
        <v>2000</v>
      </c>
      <c r="O93" s="223">
        <v>500</v>
      </c>
      <c r="P93" s="223">
        <v>500</v>
      </c>
    </row>
    <row r="94" spans="1:16" ht="15.75" customHeight="1" thickBot="1">
      <c r="A94" s="648"/>
      <c r="B94" s="545"/>
      <c r="C94" s="697"/>
      <c r="D94" s="697"/>
      <c r="E94" s="697"/>
      <c r="F94" s="521"/>
      <c r="G94" s="521"/>
      <c r="H94" s="521"/>
      <c r="I94" s="173" t="s">
        <v>44</v>
      </c>
      <c r="J94" s="177">
        <v>10000</v>
      </c>
      <c r="K94" s="177">
        <v>15000</v>
      </c>
      <c r="L94" s="177">
        <v>15000</v>
      </c>
      <c r="M94" s="176">
        <f t="shared" si="9"/>
        <v>40000</v>
      </c>
      <c r="O94" s="223"/>
      <c r="P94" s="223"/>
    </row>
    <row r="95" spans="1:16" ht="15.75" customHeight="1" thickBot="1">
      <c r="A95" s="648"/>
      <c r="B95" s="545"/>
      <c r="C95" s="697"/>
      <c r="D95" s="697"/>
      <c r="E95" s="697"/>
      <c r="F95" s="521"/>
      <c r="G95" s="521"/>
      <c r="H95" s="521"/>
      <c r="I95" s="173" t="s">
        <v>76</v>
      </c>
      <c r="J95" s="177">
        <v>15000</v>
      </c>
      <c r="K95" s="177">
        <v>15000</v>
      </c>
      <c r="L95" s="177">
        <v>10000</v>
      </c>
      <c r="M95" s="176">
        <f t="shared" si="9"/>
        <v>40000</v>
      </c>
      <c r="O95" s="223"/>
      <c r="P95" s="223"/>
    </row>
    <row r="96" spans="1:16" ht="15.75" customHeight="1" thickBot="1">
      <c r="A96" s="648"/>
      <c r="B96" s="546"/>
      <c r="C96" s="698"/>
      <c r="D96" s="698"/>
      <c r="E96" s="698"/>
      <c r="F96" s="522"/>
      <c r="G96" s="522"/>
      <c r="H96" s="522"/>
      <c r="I96" s="174" t="s">
        <v>77</v>
      </c>
      <c r="J96" s="178"/>
      <c r="K96" s="178"/>
      <c r="L96" s="178"/>
      <c r="M96" s="176">
        <f t="shared" si="9"/>
        <v>0</v>
      </c>
      <c r="O96" s="223"/>
      <c r="P96" s="223"/>
    </row>
    <row r="97" spans="1:16" ht="15" thickBot="1">
      <c r="A97" s="649"/>
      <c r="B97" s="643" t="s">
        <v>131</v>
      </c>
      <c r="C97" s="644"/>
      <c r="D97" s="644"/>
      <c r="E97" s="644"/>
      <c r="F97" s="644"/>
      <c r="G97" s="644"/>
      <c r="H97" s="644"/>
      <c r="I97" s="644"/>
      <c r="J97" s="179">
        <f>SUM(J89:J96)</f>
        <v>61000</v>
      </c>
      <c r="K97" s="179">
        <f>SUM(K89:K96)</f>
        <v>58500</v>
      </c>
      <c r="L97" s="179">
        <f>SUM(L89:L96)</f>
        <v>43500</v>
      </c>
      <c r="M97" s="179">
        <f>SUM(M89:M96)</f>
        <v>163000</v>
      </c>
      <c r="O97" s="223"/>
      <c r="P97" s="223"/>
    </row>
    <row r="98" spans="1:16" s="6" customFormat="1" ht="18.75" thickBot="1">
      <c r="A98" s="663" t="s">
        <v>29</v>
      </c>
      <c r="B98" s="663"/>
      <c r="C98" s="663"/>
      <c r="D98" s="663"/>
      <c r="E98" s="663"/>
      <c r="F98" s="663"/>
      <c r="G98" s="663"/>
      <c r="H98" s="663"/>
      <c r="I98" s="663"/>
      <c r="J98" s="2">
        <f>J97+J88</f>
        <v>85000</v>
      </c>
      <c r="K98" s="2">
        <f>K97+K88</f>
        <v>78500</v>
      </c>
      <c r="L98" s="2">
        <f>L97+L88</f>
        <v>43500</v>
      </c>
      <c r="M98" s="2">
        <f>M97+M88</f>
        <v>207000</v>
      </c>
      <c r="O98" s="223"/>
      <c r="P98" s="223"/>
    </row>
    <row r="99" spans="1:16" s="7" customFormat="1" ht="15" thickBot="1">
      <c r="A99" s="681"/>
      <c r="B99" s="682"/>
      <c r="C99" s="682"/>
      <c r="D99" s="682"/>
      <c r="E99" s="682"/>
      <c r="F99" s="682"/>
      <c r="G99" s="682"/>
      <c r="H99" s="682"/>
      <c r="I99" s="682"/>
      <c r="J99" s="682"/>
      <c r="K99" s="682"/>
      <c r="L99" s="682"/>
      <c r="M99" s="683"/>
      <c r="O99" s="223"/>
      <c r="P99" s="223"/>
    </row>
    <row r="100" spans="1:16" ht="15.75" thickBot="1">
      <c r="A100" s="671" t="s">
        <v>181</v>
      </c>
      <c r="B100" s="544" t="str">
        <f>+'[1]Resultado 4'!$C$13</f>
        <v>4.4.1 Diseñar e implementar un fondo de crédito para fortalecer las mipymes artesanales, creativas, de alimento, turísticas y hacerlo accesible a través de instancias operativas nacionales y regionales</v>
      </c>
      <c r="C100" s="696" t="s">
        <v>139</v>
      </c>
      <c r="D100" s="696" t="s">
        <v>139</v>
      </c>
      <c r="E100" s="696" t="s">
        <v>139</v>
      </c>
      <c r="F100" s="520" t="str">
        <f>+'[1]Resultado 4'!$D$13</f>
        <v>PNUD</v>
      </c>
      <c r="G100" s="520" t="str">
        <f>+'[1]Resultado 4'!$E$13</f>
        <v>OMT, ONUDI, UNESCO</v>
      </c>
      <c r="H100" s="520" t="str">
        <f>+'[1]Resultado 4'!$F$13</f>
        <v>GRAAN, GRAAS (Secretarías de Cultura), INPYME</v>
      </c>
      <c r="I100" s="172" t="s">
        <v>40</v>
      </c>
      <c r="J100" s="175">
        <v>30000</v>
      </c>
      <c r="K100" s="175">
        <v>34000</v>
      </c>
      <c r="L100" s="175">
        <v>24000</v>
      </c>
      <c r="M100" s="176">
        <f aca="true" t="shared" si="10" ref="M100:M107">SUM(J100:L100)</f>
        <v>88000</v>
      </c>
      <c r="O100" s="223"/>
      <c r="P100" s="223"/>
    </row>
    <row r="101" spans="1:16" ht="15.75" thickBot="1">
      <c r="A101" s="672"/>
      <c r="B101" s="545"/>
      <c r="C101" s="697"/>
      <c r="D101" s="697"/>
      <c r="E101" s="697"/>
      <c r="F101" s="521"/>
      <c r="G101" s="521"/>
      <c r="H101" s="521"/>
      <c r="I101" s="173" t="s">
        <v>41</v>
      </c>
      <c r="J101" s="177">
        <v>90000</v>
      </c>
      <c r="K101" s="177">
        <v>160000</v>
      </c>
      <c r="L101" s="177">
        <v>150000</v>
      </c>
      <c r="M101" s="176">
        <f t="shared" si="10"/>
        <v>400000</v>
      </c>
      <c r="O101" s="223"/>
      <c r="P101" s="223"/>
    </row>
    <row r="102" spans="1:16" ht="15.75" thickBot="1">
      <c r="A102" s="672"/>
      <c r="B102" s="545"/>
      <c r="C102" s="697"/>
      <c r="D102" s="697"/>
      <c r="E102" s="697"/>
      <c r="F102" s="521"/>
      <c r="G102" s="521"/>
      <c r="H102" s="521"/>
      <c r="I102" s="173" t="s">
        <v>42</v>
      </c>
      <c r="J102" s="177">
        <v>0</v>
      </c>
      <c r="K102" s="177">
        <v>0</v>
      </c>
      <c r="L102" s="177">
        <v>0</v>
      </c>
      <c r="M102" s="176">
        <f t="shared" si="10"/>
        <v>0</v>
      </c>
      <c r="O102" s="223"/>
      <c r="P102" s="223"/>
    </row>
    <row r="103" spans="1:16" ht="15.75" thickBot="1">
      <c r="A103" s="672"/>
      <c r="B103" s="545"/>
      <c r="C103" s="697"/>
      <c r="D103" s="697"/>
      <c r="E103" s="697"/>
      <c r="F103" s="521"/>
      <c r="G103" s="521"/>
      <c r="H103" s="521"/>
      <c r="I103" s="173" t="s">
        <v>43</v>
      </c>
      <c r="J103" s="177">
        <v>1000</v>
      </c>
      <c r="K103" s="177">
        <v>0</v>
      </c>
      <c r="L103" s="177">
        <v>0</v>
      </c>
      <c r="M103" s="176">
        <f t="shared" si="10"/>
        <v>1000</v>
      </c>
      <c r="O103" s="223"/>
      <c r="P103" s="223"/>
    </row>
    <row r="104" spans="1:16" ht="15.75" thickBot="1">
      <c r="A104" s="672"/>
      <c r="B104" s="545"/>
      <c r="C104" s="697"/>
      <c r="D104" s="697"/>
      <c r="E104" s="697"/>
      <c r="F104" s="521"/>
      <c r="G104" s="521"/>
      <c r="H104" s="521"/>
      <c r="I104" s="173" t="s">
        <v>75</v>
      </c>
      <c r="J104" s="177">
        <v>1000</v>
      </c>
      <c r="K104" s="177">
        <v>0</v>
      </c>
      <c r="L104" s="177">
        <v>0</v>
      </c>
      <c r="M104" s="176">
        <f t="shared" si="10"/>
        <v>1000</v>
      </c>
      <c r="O104" s="223"/>
      <c r="P104" s="223"/>
    </row>
    <row r="105" spans="1:16" ht="15.75" thickBot="1">
      <c r="A105" s="672"/>
      <c r="B105" s="545"/>
      <c r="C105" s="697"/>
      <c r="D105" s="697"/>
      <c r="E105" s="697"/>
      <c r="F105" s="521"/>
      <c r="G105" s="521"/>
      <c r="H105" s="521"/>
      <c r="I105" s="173" t="s">
        <v>44</v>
      </c>
      <c r="J105" s="177">
        <v>5000</v>
      </c>
      <c r="K105" s="177">
        <v>5000</v>
      </c>
      <c r="L105" s="177">
        <v>5000</v>
      </c>
      <c r="M105" s="176">
        <f t="shared" si="10"/>
        <v>15000</v>
      </c>
      <c r="O105" s="223"/>
      <c r="P105" s="223"/>
    </row>
    <row r="106" spans="1:16" ht="15.75" thickBot="1">
      <c r="A106" s="672"/>
      <c r="B106" s="545"/>
      <c r="C106" s="697"/>
      <c r="D106" s="697"/>
      <c r="E106" s="697"/>
      <c r="F106" s="521"/>
      <c r="G106" s="521"/>
      <c r="H106" s="521"/>
      <c r="I106" s="173" t="s">
        <v>76</v>
      </c>
      <c r="J106" s="177">
        <v>0</v>
      </c>
      <c r="K106" s="177">
        <v>0</v>
      </c>
      <c r="L106" s="177">
        <v>0</v>
      </c>
      <c r="M106" s="176">
        <f t="shared" si="10"/>
        <v>0</v>
      </c>
      <c r="O106" s="223"/>
      <c r="P106" s="223"/>
    </row>
    <row r="107" spans="1:16" ht="15.75" thickBot="1">
      <c r="A107" s="672"/>
      <c r="B107" s="546"/>
      <c r="C107" s="698"/>
      <c r="D107" s="698"/>
      <c r="E107" s="698"/>
      <c r="F107" s="522"/>
      <c r="G107" s="522"/>
      <c r="H107" s="522"/>
      <c r="I107" s="174" t="s">
        <v>77</v>
      </c>
      <c r="J107" s="178">
        <v>2000</v>
      </c>
      <c r="K107" s="178">
        <v>2000</v>
      </c>
      <c r="L107" s="178">
        <v>1000</v>
      </c>
      <c r="M107" s="176">
        <f t="shared" si="10"/>
        <v>5000</v>
      </c>
      <c r="O107" s="223"/>
      <c r="P107" s="223"/>
    </row>
    <row r="108" spans="1:16" ht="15" thickBot="1">
      <c r="A108" s="673"/>
      <c r="B108" s="643" t="s">
        <v>131</v>
      </c>
      <c r="C108" s="644"/>
      <c r="D108" s="644"/>
      <c r="E108" s="644"/>
      <c r="F108" s="644"/>
      <c r="G108" s="644"/>
      <c r="H108" s="644"/>
      <c r="I108" s="644"/>
      <c r="J108" s="179">
        <f>SUM(J100:J107)</f>
        <v>129000</v>
      </c>
      <c r="K108" s="179">
        <f>SUM(K100:K107)</f>
        <v>201000</v>
      </c>
      <c r="L108" s="179">
        <f>SUM(L100:L107)</f>
        <v>180000</v>
      </c>
      <c r="M108" s="179">
        <f>SUM(M100:M107)</f>
        <v>510000</v>
      </c>
      <c r="O108" s="223"/>
      <c r="P108" s="223"/>
    </row>
    <row r="109" spans="1:16" s="6" customFormat="1" ht="18.75" thickBot="1">
      <c r="A109" s="663" t="s">
        <v>30</v>
      </c>
      <c r="B109" s="663"/>
      <c r="C109" s="663"/>
      <c r="D109" s="663"/>
      <c r="E109" s="663"/>
      <c r="F109" s="663"/>
      <c r="G109" s="663"/>
      <c r="H109" s="663"/>
      <c r="I109" s="663"/>
      <c r="J109" s="2">
        <f>J108</f>
        <v>129000</v>
      </c>
      <c r="K109" s="2">
        <f>K108</f>
        <v>201000</v>
      </c>
      <c r="L109" s="2">
        <f>L108</f>
        <v>180000</v>
      </c>
      <c r="M109" s="2">
        <f>M108</f>
        <v>510000</v>
      </c>
      <c r="O109" s="223"/>
      <c r="P109" s="223"/>
    </row>
    <row r="110" spans="15:16" s="7" customFormat="1" ht="14.25">
      <c r="O110" s="223"/>
      <c r="P110" s="223"/>
    </row>
    <row r="111" spans="15:16" s="7" customFormat="1" ht="15" thickBot="1">
      <c r="O111" s="223"/>
      <c r="P111" s="223"/>
    </row>
    <row r="112" spans="1:16" ht="22.5" thickBot="1" thickTop="1">
      <c r="A112" s="665" t="s">
        <v>53</v>
      </c>
      <c r="B112" s="666"/>
      <c r="C112" s="666"/>
      <c r="D112" s="666"/>
      <c r="E112" s="666"/>
      <c r="F112" s="666"/>
      <c r="G112" s="666"/>
      <c r="H112" s="666"/>
      <c r="I112" s="666"/>
      <c r="J112" s="1">
        <f>J98+J78+J58+J109</f>
        <v>307000</v>
      </c>
      <c r="K112" s="1">
        <f>K98+K78+K58+K109</f>
        <v>757100</v>
      </c>
      <c r="L112" s="1">
        <f>L98+L78+L58+L109</f>
        <v>421750</v>
      </c>
      <c r="M112" s="1">
        <f>M98+M78+M58+M109</f>
        <v>1485850</v>
      </c>
      <c r="O112" s="223"/>
      <c r="P112" s="223"/>
    </row>
    <row r="113" spans="15:16" ht="15.75" thickBot="1" thickTop="1">
      <c r="O113" s="223"/>
      <c r="P113" s="223"/>
    </row>
    <row r="114" spans="11:16" ht="19.5" thickBot="1" thickTop="1">
      <c r="K114" s="1">
        <v>763600</v>
      </c>
      <c r="L114" s="1">
        <v>425500</v>
      </c>
      <c r="M114" s="1"/>
      <c r="O114" s="223"/>
      <c r="P114" s="223"/>
    </row>
    <row r="115" spans="10:16" ht="15" thickTop="1">
      <c r="J115" s="224"/>
      <c r="K115" s="224"/>
      <c r="L115" s="224"/>
      <c r="M115" s="224"/>
      <c r="O115" s="223" t="s">
        <v>38</v>
      </c>
      <c r="P115" s="223" t="s">
        <v>39</v>
      </c>
    </row>
    <row r="116" spans="10:16" ht="14.25">
      <c r="J116" s="224"/>
      <c r="K116" s="225">
        <f>+K114-K112</f>
        <v>6500</v>
      </c>
      <c r="L116" s="225">
        <f>+L114-L112</f>
        <v>3750</v>
      </c>
      <c r="M116" s="225"/>
      <c r="O116" s="223">
        <f>SUM(O4:O107)</f>
        <v>6500</v>
      </c>
      <c r="P116" s="223">
        <f>SUM(P4:P107)</f>
        <v>3750</v>
      </c>
    </row>
    <row r="117" spans="10:16" ht="14.25">
      <c r="J117" s="224"/>
      <c r="K117" s="224"/>
      <c r="L117" s="224"/>
      <c r="M117" s="224"/>
      <c r="O117" s="223"/>
      <c r="P117" s="223"/>
    </row>
    <row r="118" spans="10:16" ht="14.25">
      <c r="J118" s="224"/>
      <c r="K118" s="229">
        <f>+K116-O116</f>
        <v>0</v>
      </c>
      <c r="L118" s="229">
        <f>+L116-P116</f>
        <v>0</v>
      </c>
      <c r="M118" s="224"/>
      <c r="O118" s="223"/>
      <c r="P118" s="223"/>
    </row>
    <row r="119" spans="15:16" ht="14.25">
      <c r="O119" s="223"/>
      <c r="P119" s="223"/>
    </row>
    <row r="120" spans="15:16" ht="14.25">
      <c r="O120" s="223"/>
      <c r="P120" s="223"/>
    </row>
    <row r="121" spans="15:16" ht="14.25">
      <c r="O121" s="223"/>
      <c r="P121" s="223"/>
    </row>
    <row r="122" spans="15:16" ht="14.25">
      <c r="O122" s="223"/>
      <c r="P122" s="223"/>
    </row>
    <row r="123" spans="15:16" ht="14.25">
      <c r="O123" s="223"/>
      <c r="P123" s="223"/>
    </row>
    <row r="124" spans="15:16" ht="14.25">
      <c r="O124" s="223"/>
      <c r="P124" s="223"/>
    </row>
    <row r="125" spans="15:16" ht="14.25">
      <c r="O125" s="223"/>
      <c r="P125" s="223"/>
    </row>
    <row r="126" spans="15:16" ht="14.25">
      <c r="O126" s="223"/>
      <c r="P126" s="223"/>
    </row>
    <row r="127" spans="15:16" ht="14.25">
      <c r="O127" s="223"/>
      <c r="P127" s="223"/>
    </row>
    <row r="128" spans="15:16" ht="14.25">
      <c r="O128" s="223"/>
      <c r="P128" s="223"/>
    </row>
    <row r="129" spans="15:16" ht="14.25">
      <c r="O129" s="223"/>
      <c r="P129" s="223"/>
    </row>
    <row r="130" spans="15:16" ht="14.25">
      <c r="O130" s="223"/>
      <c r="P130" s="223"/>
    </row>
    <row r="131" spans="15:16" ht="14.25">
      <c r="O131" s="223"/>
      <c r="P131" s="223"/>
    </row>
    <row r="132" spans="15:16" ht="14.25">
      <c r="O132" s="223"/>
      <c r="P132" s="223"/>
    </row>
    <row r="133" spans="15:16" ht="14.25">
      <c r="O133" s="223"/>
      <c r="P133" s="223"/>
    </row>
    <row r="134" spans="15:16" ht="14.25">
      <c r="O134" s="223"/>
      <c r="P134" s="223"/>
    </row>
    <row r="135" spans="15:16" ht="14.25">
      <c r="O135" s="223"/>
      <c r="P135" s="223"/>
    </row>
    <row r="136" spans="15:16" ht="14.25">
      <c r="O136" s="223"/>
      <c r="P136" s="223"/>
    </row>
    <row r="137" spans="15:16" ht="14.25">
      <c r="O137" s="223"/>
      <c r="P137" s="223"/>
    </row>
    <row r="138" spans="15:16" ht="14.25">
      <c r="O138" s="223"/>
      <c r="P138" s="223"/>
    </row>
    <row r="139" spans="15:16" ht="14.25">
      <c r="O139" s="223"/>
      <c r="P139" s="223"/>
    </row>
    <row r="140" spans="15:16" ht="14.25">
      <c r="O140" s="223"/>
      <c r="P140" s="223"/>
    </row>
    <row r="141" spans="15:16" ht="14.25">
      <c r="O141" s="223"/>
      <c r="P141" s="223"/>
    </row>
    <row r="142" spans="15:16" ht="14.25">
      <c r="O142" s="223"/>
      <c r="P142" s="223"/>
    </row>
    <row r="143" spans="15:16" ht="14.25">
      <c r="O143" s="223"/>
      <c r="P143" s="223"/>
    </row>
    <row r="144" spans="15:16" ht="14.25">
      <c r="O144" s="223"/>
      <c r="P144" s="223"/>
    </row>
    <row r="145" spans="15:16" ht="14.25">
      <c r="O145" s="223"/>
      <c r="P145" s="223"/>
    </row>
    <row r="146" spans="15:16" ht="14.25">
      <c r="O146" s="223"/>
      <c r="P146" s="223"/>
    </row>
  </sheetData>
  <sheetProtection/>
  <mergeCells count="113">
    <mergeCell ref="A4:A56"/>
    <mergeCell ref="D22:D29"/>
    <mergeCell ref="E22:E29"/>
    <mergeCell ref="F22:F29"/>
    <mergeCell ref="B49:B56"/>
    <mergeCell ref="C49:C56"/>
    <mergeCell ref="D49:D56"/>
    <mergeCell ref="F31:F38"/>
    <mergeCell ref="C22:C29"/>
    <mergeCell ref="D4:D11"/>
    <mergeCell ref="A109:I109"/>
    <mergeCell ref="A99:M99"/>
    <mergeCell ref="E100:E107"/>
    <mergeCell ref="F100:F107"/>
    <mergeCell ref="G100:G107"/>
    <mergeCell ref="H100:H107"/>
    <mergeCell ref="B108:I108"/>
    <mergeCell ref="A79:M79"/>
    <mergeCell ref="A80:A97"/>
    <mergeCell ref="A100:A108"/>
    <mergeCell ref="B100:B107"/>
    <mergeCell ref="C100:C107"/>
    <mergeCell ref="D100:D107"/>
    <mergeCell ref="D89:D96"/>
    <mergeCell ref="E89:E96"/>
    <mergeCell ref="B89:B96"/>
    <mergeCell ref="H80:H87"/>
    <mergeCell ref="G31:G38"/>
    <mergeCell ref="H31:H38"/>
    <mergeCell ref="B31:B38"/>
    <mergeCell ref="C31:C38"/>
    <mergeCell ref="D31:D38"/>
    <mergeCell ref="E31:E38"/>
    <mergeCell ref="A98:I98"/>
    <mergeCell ref="B80:B87"/>
    <mergeCell ref="C80:C87"/>
    <mergeCell ref="D80:D87"/>
    <mergeCell ref="E80:E87"/>
    <mergeCell ref="F80:F87"/>
    <mergeCell ref="G80:G87"/>
    <mergeCell ref="B88:I88"/>
    <mergeCell ref="B97:I97"/>
    <mergeCell ref="G89:G96"/>
    <mergeCell ref="A60:A77"/>
    <mergeCell ref="B4:B11"/>
    <mergeCell ref="C4:C11"/>
    <mergeCell ref="B39:I39"/>
    <mergeCell ref="B22:B29"/>
    <mergeCell ref="E4:E11"/>
    <mergeCell ref="B12:I12"/>
    <mergeCell ref="G22:G29"/>
    <mergeCell ref="H22:H29"/>
    <mergeCell ref="B30:I30"/>
    <mergeCell ref="G40:G47"/>
    <mergeCell ref="F40:F47"/>
    <mergeCell ref="B60:B67"/>
    <mergeCell ref="C60:C67"/>
    <mergeCell ref="D60:D67"/>
    <mergeCell ref="B48:I48"/>
    <mergeCell ref="E60:E67"/>
    <mergeCell ref="G49:G56"/>
    <mergeCell ref="H49:H56"/>
    <mergeCell ref="B57:I57"/>
    <mergeCell ref="B40:B47"/>
    <mergeCell ref="E40:E47"/>
    <mergeCell ref="C40:C47"/>
    <mergeCell ref="D40:D47"/>
    <mergeCell ref="A1:M1"/>
    <mergeCell ref="L2:L3"/>
    <mergeCell ref="F2:F3"/>
    <mergeCell ref="A2:A3"/>
    <mergeCell ref="B2:B3"/>
    <mergeCell ref="C2:E2"/>
    <mergeCell ref="M2:M3"/>
    <mergeCell ref="H2:H3"/>
    <mergeCell ref="K2:K3"/>
    <mergeCell ref="I2:I3"/>
    <mergeCell ref="B77:I77"/>
    <mergeCell ref="G2:G3"/>
    <mergeCell ref="F49:F56"/>
    <mergeCell ref="H69:H76"/>
    <mergeCell ref="B68:I68"/>
    <mergeCell ref="D69:D76"/>
    <mergeCell ref="C89:C96"/>
    <mergeCell ref="F13:F20"/>
    <mergeCell ref="G13:G20"/>
    <mergeCell ref="B21:I21"/>
    <mergeCell ref="H13:H20"/>
    <mergeCell ref="B13:B20"/>
    <mergeCell ref="C13:C20"/>
    <mergeCell ref="H40:H47"/>
    <mergeCell ref="G60:G67"/>
    <mergeCell ref="E49:E56"/>
    <mergeCell ref="A112:I112"/>
    <mergeCell ref="A58:I58"/>
    <mergeCell ref="A78:I78"/>
    <mergeCell ref="B69:B76"/>
    <mergeCell ref="F89:F96"/>
    <mergeCell ref="C69:C76"/>
    <mergeCell ref="F60:F67"/>
    <mergeCell ref="G69:G76"/>
    <mergeCell ref="H89:H96"/>
    <mergeCell ref="H60:H67"/>
    <mergeCell ref="E69:E76"/>
    <mergeCell ref="F69:F76"/>
    <mergeCell ref="D13:D20"/>
    <mergeCell ref="E13:E20"/>
    <mergeCell ref="O2:O3"/>
    <mergeCell ref="P2:P3"/>
    <mergeCell ref="F4:F11"/>
    <mergeCell ref="H4:H11"/>
    <mergeCell ref="J2:J3"/>
    <mergeCell ref="G4:G11"/>
  </mergeCells>
  <printOptions/>
  <pageMargins left="0.75" right="0.75" top="1" bottom="1" header="0" footer="0"/>
  <pageSetup horizontalDpi="1200" verticalDpi="12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>
    <tabColor indexed="11"/>
  </sheetPr>
  <dimension ref="A1:R660"/>
  <sheetViews>
    <sheetView zoomScale="75" zoomScaleNormal="75" zoomScaleSheetLayoutView="80" zoomScalePageLayoutView="0" workbookViewId="0" topLeftCell="B87">
      <selection activeCell="N203" sqref="N203"/>
    </sheetView>
  </sheetViews>
  <sheetFormatPr defaultColWidth="11.421875" defaultRowHeight="12.75"/>
  <cols>
    <col min="1" max="1" width="18.8515625" style="287" customWidth="1"/>
    <col min="2" max="2" width="25.7109375" style="123" customWidth="1"/>
    <col min="3" max="4" width="5.7109375" style="123" customWidth="1"/>
    <col min="5" max="5" width="6.00390625" style="123" customWidth="1"/>
    <col min="6" max="6" width="11.8515625" style="123" customWidth="1"/>
    <col min="7" max="7" width="14.57421875" style="123" customWidth="1"/>
    <col min="8" max="8" width="15.421875" style="123" customWidth="1"/>
    <col min="9" max="9" width="13.28125" style="123" customWidth="1"/>
    <col min="10" max="10" width="11.57421875" style="291" bestFit="1" customWidth="1"/>
    <col min="11" max="12" width="11.7109375" style="291" bestFit="1" customWidth="1"/>
    <col min="13" max="13" width="13.28125" style="123" bestFit="1" customWidth="1"/>
    <col min="14" max="14" width="11.421875" style="124" customWidth="1"/>
    <col min="15" max="16384" width="11.421875" style="123" customWidth="1"/>
  </cols>
  <sheetData>
    <row r="1" spans="1:13" ht="44.25" customHeight="1" thickBot="1">
      <c r="A1" s="705" t="s">
        <v>170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16" ht="15.75" customHeight="1" thickBot="1">
      <c r="A2" s="664" t="s">
        <v>33</v>
      </c>
      <c r="B2" s="664" t="s">
        <v>34</v>
      </c>
      <c r="C2" s="664" t="s">
        <v>35</v>
      </c>
      <c r="D2" s="664"/>
      <c r="E2" s="664"/>
      <c r="F2" s="556" t="s">
        <v>172</v>
      </c>
      <c r="G2" s="556" t="s">
        <v>173</v>
      </c>
      <c r="H2" s="664" t="s">
        <v>36</v>
      </c>
      <c r="I2" s="706" t="s">
        <v>48</v>
      </c>
      <c r="J2" s="664" t="s">
        <v>10</v>
      </c>
      <c r="K2" s="664" t="s">
        <v>179</v>
      </c>
      <c r="L2" s="664" t="s">
        <v>180</v>
      </c>
      <c r="M2" s="664" t="s">
        <v>124</v>
      </c>
      <c r="O2" s="664" t="s">
        <v>179</v>
      </c>
      <c r="P2" s="664" t="s">
        <v>180</v>
      </c>
    </row>
    <row r="3" spans="1:16" ht="31.5" customHeight="1" thickBot="1">
      <c r="A3" s="664"/>
      <c r="B3" s="664"/>
      <c r="C3" s="3" t="s">
        <v>37</v>
      </c>
      <c r="D3" s="3" t="s">
        <v>38</v>
      </c>
      <c r="E3" s="3" t="s">
        <v>39</v>
      </c>
      <c r="F3" s="556"/>
      <c r="G3" s="556"/>
      <c r="H3" s="664"/>
      <c r="I3" s="706"/>
      <c r="J3" s="664"/>
      <c r="K3" s="664"/>
      <c r="L3" s="664"/>
      <c r="M3" s="664"/>
      <c r="O3" s="664"/>
      <c r="P3" s="664"/>
    </row>
    <row r="4" spans="1:13" ht="15">
      <c r="A4" s="699" t="s">
        <v>171</v>
      </c>
      <c r="B4" s="544" t="str">
        <f>+'[1]Resultado 5'!$C$3</f>
        <v>5.1.1 Definir las rutas de turismo cultural más viables bajo los criterios de accesibilidad, emprendimientos turísticos exisistentes, oferta cultural y resultados del diagnóstico participativo (Resultado 1).</v>
      </c>
      <c r="C4" s="696" t="s">
        <v>139</v>
      </c>
      <c r="D4" s="696"/>
      <c r="E4" s="696"/>
      <c r="F4" s="520" t="str">
        <f>+'[1]Resultado 5'!$D$3</f>
        <v>OMT</v>
      </c>
      <c r="G4" s="520" t="str">
        <f>+'[1]Resultado 5'!$E$3</f>
        <v>UNESCO, PNUD</v>
      </c>
      <c r="H4" s="532" t="str">
        <f>+'[1]Resultado 5'!$F$3</f>
        <v>GRAAN, GRAAS (Secretarías de Cultura), INC, INTUR</v>
      </c>
      <c r="I4" s="172" t="s">
        <v>40</v>
      </c>
      <c r="J4" s="164">
        <v>12000</v>
      </c>
      <c r="K4" s="164">
        <v>0</v>
      </c>
      <c r="L4" s="164">
        <v>0</v>
      </c>
      <c r="M4" s="165">
        <f aca="true" t="shared" si="0" ref="M4:M11">SUM(J4:L4)</f>
        <v>12000</v>
      </c>
    </row>
    <row r="5" spans="1:13" ht="15">
      <c r="A5" s="700"/>
      <c r="B5" s="545"/>
      <c r="C5" s="697"/>
      <c r="D5" s="697"/>
      <c r="E5" s="697"/>
      <c r="F5" s="521"/>
      <c r="G5" s="521"/>
      <c r="H5" s="533"/>
      <c r="I5" s="173" t="s">
        <v>41</v>
      </c>
      <c r="J5" s="167">
        <v>25000</v>
      </c>
      <c r="K5" s="167">
        <v>0</v>
      </c>
      <c r="L5" s="167">
        <v>0</v>
      </c>
      <c r="M5" s="168">
        <f t="shared" si="0"/>
        <v>25000</v>
      </c>
    </row>
    <row r="6" spans="1:13" ht="15">
      <c r="A6" s="700"/>
      <c r="B6" s="545"/>
      <c r="C6" s="697"/>
      <c r="D6" s="697"/>
      <c r="E6" s="697"/>
      <c r="F6" s="521"/>
      <c r="G6" s="521"/>
      <c r="H6" s="533"/>
      <c r="I6" s="173" t="s">
        <v>42</v>
      </c>
      <c r="J6" s="167">
        <v>2000</v>
      </c>
      <c r="K6" s="167">
        <v>0</v>
      </c>
      <c r="L6" s="167">
        <v>0</v>
      </c>
      <c r="M6" s="168">
        <f t="shared" si="0"/>
        <v>2000</v>
      </c>
    </row>
    <row r="7" spans="1:13" ht="15">
      <c r="A7" s="700"/>
      <c r="B7" s="545"/>
      <c r="C7" s="697"/>
      <c r="D7" s="697"/>
      <c r="E7" s="697"/>
      <c r="F7" s="521"/>
      <c r="G7" s="521"/>
      <c r="H7" s="533"/>
      <c r="I7" s="173" t="s">
        <v>43</v>
      </c>
      <c r="J7" s="167">
        <v>5000</v>
      </c>
      <c r="K7" s="167">
        <v>0</v>
      </c>
      <c r="L7" s="167">
        <v>0</v>
      </c>
      <c r="M7" s="168">
        <f t="shared" si="0"/>
        <v>5000</v>
      </c>
    </row>
    <row r="8" spans="1:13" ht="15">
      <c r="A8" s="700"/>
      <c r="B8" s="545"/>
      <c r="C8" s="697"/>
      <c r="D8" s="697"/>
      <c r="E8" s="697"/>
      <c r="F8" s="521"/>
      <c r="G8" s="521"/>
      <c r="H8" s="533"/>
      <c r="I8" s="173" t="s">
        <v>75</v>
      </c>
      <c r="J8" s="167">
        <v>1000</v>
      </c>
      <c r="K8" s="167">
        <v>0</v>
      </c>
      <c r="L8" s="167">
        <v>0</v>
      </c>
      <c r="M8" s="168">
        <f t="shared" si="0"/>
        <v>1000</v>
      </c>
    </row>
    <row r="9" spans="1:14" s="284" customFormat="1" ht="15">
      <c r="A9" s="700"/>
      <c r="B9" s="545"/>
      <c r="C9" s="697"/>
      <c r="D9" s="697"/>
      <c r="E9" s="697"/>
      <c r="F9" s="521"/>
      <c r="G9" s="521"/>
      <c r="H9" s="533"/>
      <c r="I9" s="173" t="s">
        <v>44</v>
      </c>
      <c r="J9" s="167">
        <v>20000</v>
      </c>
      <c r="K9" s="167">
        <v>0</v>
      </c>
      <c r="L9" s="167">
        <v>0</v>
      </c>
      <c r="M9" s="168">
        <f t="shared" si="0"/>
        <v>20000</v>
      </c>
      <c r="N9" s="283"/>
    </row>
    <row r="10" spans="1:14" s="284" customFormat="1" ht="15">
      <c r="A10" s="700"/>
      <c r="B10" s="545"/>
      <c r="C10" s="697"/>
      <c r="D10" s="697"/>
      <c r="E10" s="697"/>
      <c r="F10" s="521"/>
      <c r="G10" s="521"/>
      <c r="H10" s="533"/>
      <c r="I10" s="173" t="s">
        <v>76</v>
      </c>
      <c r="J10" s="167">
        <v>0</v>
      </c>
      <c r="K10" s="167">
        <v>0</v>
      </c>
      <c r="L10" s="167">
        <v>0</v>
      </c>
      <c r="M10" s="168">
        <f t="shared" si="0"/>
        <v>0</v>
      </c>
      <c r="N10" s="283"/>
    </row>
    <row r="11" spans="1:14" s="284" customFormat="1" ht="15.75" thickBot="1">
      <c r="A11" s="700"/>
      <c r="B11" s="546"/>
      <c r="C11" s="698"/>
      <c r="D11" s="698"/>
      <c r="E11" s="698"/>
      <c r="F11" s="522"/>
      <c r="G11" s="522"/>
      <c r="H11" s="534"/>
      <c r="I11" s="174" t="s">
        <v>77</v>
      </c>
      <c r="J11" s="170">
        <v>0</v>
      </c>
      <c r="K11" s="170">
        <v>0</v>
      </c>
      <c r="L11" s="170">
        <v>0</v>
      </c>
      <c r="M11" s="171">
        <f t="shared" si="0"/>
        <v>0</v>
      </c>
      <c r="N11" s="283"/>
    </row>
    <row r="12" spans="1:14" s="286" customFormat="1" ht="15.75" thickBot="1">
      <c r="A12" s="700"/>
      <c r="B12" s="702" t="s">
        <v>131</v>
      </c>
      <c r="C12" s="703"/>
      <c r="D12" s="703"/>
      <c r="E12" s="703"/>
      <c r="F12" s="703"/>
      <c r="G12" s="703"/>
      <c r="H12" s="703"/>
      <c r="I12" s="704"/>
      <c r="J12" s="180">
        <f>SUM(J4:J11)</f>
        <v>65000</v>
      </c>
      <c r="K12" s="180">
        <f>SUM(K4:K11)</f>
        <v>0</v>
      </c>
      <c r="L12" s="180">
        <f>SUM(L4:L11)</f>
        <v>0</v>
      </c>
      <c r="M12" s="180">
        <f>SUM(J12:L12)</f>
        <v>65000</v>
      </c>
      <c r="N12" s="285"/>
    </row>
    <row r="13" spans="1:13" ht="15">
      <c r="A13" s="700"/>
      <c r="B13" s="544" t="str">
        <f>+'[1]Resultado 5'!$C$4</f>
        <v>5.1.2 Fortalecer con elementos de identidad cultural los planes de desarrollo turísticos existentes tomando como base los diagnósticos y estudios de viabilidad realizados, en concordancia con la política cultural nacional.</v>
      </c>
      <c r="C13" s="696" t="s">
        <v>139</v>
      </c>
      <c r="D13" s="696" t="s">
        <v>139</v>
      </c>
      <c r="E13" s="696" t="s">
        <v>139</v>
      </c>
      <c r="F13" s="520" t="str">
        <f>+'[1]Resultado 5'!$D$4</f>
        <v>OMT</v>
      </c>
      <c r="G13" s="520" t="str">
        <f>+'[1]Resultado 5'!$E$4</f>
        <v>UNESCO, PNUD</v>
      </c>
      <c r="H13" s="532" t="str">
        <f>+'[1]Resultado 5'!$F$4</f>
        <v>GRAAN, GRAAS (Secretarías de Cultura), INC, INTUR</v>
      </c>
      <c r="I13" s="172" t="s">
        <v>40</v>
      </c>
      <c r="J13" s="164">
        <v>7000</v>
      </c>
      <c r="K13" s="164">
        <v>10000</v>
      </c>
      <c r="L13" s="164">
        <f>+K13</f>
        <v>10000</v>
      </c>
      <c r="M13" s="165">
        <f aca="true" t="shared" si="1" ref="M13:M20">SUM(J13:L13)</f>
        <v>27000</v>
      </c>
    </row>
    <row r="14" spans="1:15" ht="15">
      <c r="A14" s="700"/>
      <c r="B14" s="545"/>
      <c r="C14" s="697"/>
      <c r="D14" s="697"/>
      <c r="E14" s="697"/>
      <c r="F14" s="521"/>
      <c r="G14" s="521"/>
      <c r="H14" s="533"/>
      <c r="I14" s="173" t="s">
        <v>41</v>
      </c>
      <c r="J14" s="167">
        <v>5000</v>
      </c>
      <c r="K14" s="167">
        <v>4500</v>
      </c>
      <c r="L14" s="167">
        <v>0</v>
      </c>
      <c r="M14" s="168">
        <f t="shared" si="1"/>
        <v>9500</v>
      </c>
      <c r="O14" s="162">
        <v>500</v>
      </c>
    </row>
    <row r="15" spans="1:13" ht="15">
      <c r="A15" s="700"/>
      <c r="B15" s="545"/>
      <c r="C15" s="697"/>
      <c r="D15" s="697"/>
      <c r="E15" s="697"/>
      <c r="F15" s="521"/>
      <c r="G15" s="521"/>
      <c r="H15" s="533"/>
      <c r="I15" s="173" t="s">
        <v>42</v>
      </c>
      <c r="J15" s="167">
        <v>5000</v>
      </c>
      <c r="K15" s="167">
        <v>0</v>
      </c>
      <c r="L15" s="167">
        <v>0</v>
      </c>
      <c r="M15" s="168">
        <f t="shared" si="1"/>
        <v>5000</v>
      </c>
    </row>
    <row r="16" spans="1:13" ht="15">
      <c r="A16" s="700"/>
      <c r="B16" s="545"/>
      <c r="C16" s="697"/>
      <c r="D16" s="697"/>
      <c r="E16" s="697"/>
      <c r="F16" s="521"/>
      <c r="G16" s="521"/>
      <c r="H16" s="533"/>
      <c r="I16" s="173" t="s">
        <v>43</v>
      </c>
      <c r="J16" s="167">
        <v>2000</v>
      </c>
      <c r="K16" s="167">
        <v>1000</v>
      </c>
      <c r="L16" s="167">
        <v>1000</v>
      </c>
      <c r="M16" s="168">
        <f t="shared" si="1"/>
        <v>4000</v>
      </c>
    </row>
    <row r="17" spans="1:16" ht="15">
      <c r="A17" s="700"/>
      <c r="B17" s="545"/>
      <c r="C17" s="697"/>
      <c r="D17" s="697"/>
      <c r="E17" s="697"/>
      <c r="F17" s="521"/>
      <c r="G17" s="521"/>
      <c r="H17" s="533"/>
      <c r="I17" s="173" t="s">
        <v>75</v>
      </c>
      <c r="J17" s="167">
        <v>1000</v>
      </c>
      <c r="K17" s="167">
        <v>500</v>
      </c>
      <c r="L17" s="167">
        <v>500</v>
      </c>
      <c r="M17" s="168">
        <f t="shared" si="1"/>
        <v>2000</v>
      </c>
      <c r="O17" s="123">
        <v>500</v>
      </c>
      <c r="P17" s="123">
        <v>500</v>
      </c>
    </row>
    <row r="18" spans="1:14" s="284" customFormat="1" ht="15">
      <c r="A18" s="700"/>
      <c r="B18" s="545"/>
      <c r="C18" s="697"/>
      <c r="D18" s="697"/>
      <c r="E18" s="697"/>
      <c r="F18" s="521"/>
      <c r="G18" s="521"/>
      <c r="H18" s="533"/>
      <c r="I18" s="173" t="s">
        <v>44</v>
      </c>
      <c r="J18" s="167">
        <v>4000</v>
      </c>
      <c r="K18" s="167">
        <v>4000</v>
      </c>
      <c r="L18" s="167">
        <v>4000</v>
      </c>
      <c r="M18" s="168">
        <f t="shared" si="1"/>
        <v>12000</v>
      </c>
      <c r="N18" s="283"/>
    </row>
    <row r="19" spans="1:14" s="284" customFormat="1" ht="15">
      <c r="A19" s="700"/>
      <c r="B19" s="545"/>
      <c r="C19" s="697"/>
      <c r="D19" s="697"/>
      <c r="E19" s="697"/>
      <c r="F19" s="521"/>
      <c r="G19" s="521"/>
      <c r="H19" s="533"/>
      <c r="I19" s="173" t="s">
        <v>76</v>
      </c>
      <c r="J19" s="167">
        <v>5000</v>
      </c>
      <c r="K19" s="167">
        <v>2000</v>
      </c>
      <c r="L19" s="167">
        <v>2000</v>
      </c>
      <c r="M19" s="168">
        <f t="shared" si="1"/>
        <v>9000</v>
      </c>
      <c r="N19" s="283"/>
    </row>
    <row r="20" spans="1:14" s="284" customFormat="1" ht="15.75" thickBot="1">
      <c r="A20" s="700"/>
      <c r="B20" s="546"/>
      <c r="C20" s="698"/>
      <c r="D20" s="698"/>
      <c r="E20" s="698"/>
      <c r="F20" s="522"/>
      <c r="G20" s="522"/>
      <c r="H20" s="534"/>
      <c r="I20" s="174" t="s">
        <v>77</v>
      </c>
      <c r="J20" s="170">
        <v>0</v>
      </c>
      <c r="K20" s="170">
        <v>0</v>
      </c>
      <c r="L20" s="170">
        <v>0</v>
      </c>
      <c r="M20" s="171">
        <f t="shared" si="1"/>
        <v>0</v>
      </c>
      <c r="N20" s="283"/>
    </row>
    <row r="21" spans="1:14" s="286" customFormat="1" ht="15.75" thickBot="1">
      <c r="A21" s="701"/>
      <c r="B21" s="702" t="s">
        <v>131</v>
      </c>
      <c r="C21" s="703"/>
      <c r="D21" s="703"/>
      <c r="E21" s="703"/>
      <c r="F21" s="703"/>
      <c r="G21" s="703"/>
      <c r="H21" s="703"/>
      <c r="I21" s="704"/>
      <c r="J21" s="180">
        <f>SUM(J13:J20)</f>
        <v>29000</v>
      </c>
      <c r="K21" s="180">
        <f>SUM(K13:K20)</f>
        <v>22000</v>
      </c>
      <c r="L21" s="180">
        <f>SUM(L13:L20)</f>
        <v>17500</v>
      </c>
      <c r="M21" s="180">
        <f>SUM(J21:L21)</f>
        <v>68500</v>
      </c>
      <c r="N21" s="285"/>
    </row>
    <row r="22" spans="1:13" ht="18.75" thickBot="1">
      <c r="A22" s="656" t="s">
        <v>61</v>
      </c>
      <c r="B22" s="657"/>
      <c r="C22" s="657"/>
      <c r="D22" s="657"/>
      <c r="E22" s="657"/>
      <c r="F22" s="657"/>
      <c r="G22" s="657"/>
      <c r="H22" s="657"/>
      <c r="I22" s="658"/>
      <c r="J22" s="2">
        <f>+J21+J12</f>
        <v>94000</v>
      </c>
      <c r="K22" s="2">
        <f>+K21+K12</f>
        <v>22000</v>
      </c>
      <c r="L22" s="2">
        <f>+L21+L12</f>
        <v>17500</v>
      </c>
      <c r="M22" s="2">
        <f>+M21+M12</f>
        <v>133500</v>
      </c>
    </row>
    <row r="23" spans="1:13" ht="15">
      <c r="A23" s="699" t="s">
        <v>176</v>
      </c>
      <c r="B23" s="544" t="str">
        <f>+'[1]Resultado 5'!$C$5</f>
        <v>5.2.1 Definir planes de conservación y adecuación de espacios públicos y edificos de relevancia en base a estudios de la evolución histórica y arquitectónica.</v>
      </c>
      <c r="C23" s="696" t="s">
        <v>139</v>
      </c>
      <c r="D23" s="532"/>
      <c r="E23" s="532"/>
      <c r="F23" s="520" t="s">
        <v>57</v>
      </c>
      <c r="G23" s="520" t="s">
        <v>265</v>
      </c>
      <c r="H23" s="532" t="str">
        <f>+'[1]Resultado 5'!$F$5</f>
        <v>GRAAN, GRAAS (Secretarías de Cultura), INC, INTUR</v>
      </c>
      <c r="I23" s="172" t="s">
        <v>40</v>
      </c>
      <c r="J23" s="164">
        <v>5000</v>
      </c>
      <c r="K23" s="164">
        <f>+'[7]Hoja1'!$F5</f>
        <v>0</v>
      </c>
      <c r="L23" s="164">
        <f>+'[7]Hoja1'!$H5</f>
        <v>0</v>
      </c>
      <c r="M23" s="164">
        <f aca="true" t="shared" si="2" ref="M23:M30">SUM(J23:L23)</f>
        <v>5000</v>
      </c>
    </row>
    <row r="24" spans="1:13" ht="15">
      <c r="A24" s="700"/>
      <c r="B24" s="545"/>
      <c r="C24" s="697"/>
      <c r="D24" s="533"/>
      <c r="E24" s="533"/>
      <c r="F24" s="521"/>
      <c r="G24" s="521"/>
      <c r="H24" s="533"/>
      <c r="I24" s="173" t="s">
        <v>41</v>
      </c>
      <c r="J24" s="167">
        <v>10000</v>
      </c>
      <c r="K24" s="167">
        <f>+'[7]Hoja1'!$F6</f>
        <v>0</v>
      </c>
      <c r="L24" s="167">
        <f>+'[7]Hoja1'!$H6</f>
        <v>0</v>
      </c>
      <c r="M24" s="167">
        <f t="shared" si="2"/>
        <v>10000</v>
      </c>
    </row>
    <row r="25" spans="1:13" ht="15">
      <c r="A25" s="700"/>
      <c r="B25" s="545"/>
      <c r="C25" s="697"/>
      <c r="D25" s="533"/>
      <c r="E25" s="533"/>
      <c r="F25" s="521"/>
      <c r="G25" s="521"/>
      <c r="H25" s="533"/>
      <c r="I25" s="173" t="s">
        <v>42</v>
      </c>
      <c r="J25" s="167">
        <v>4000</v>
      </c>
      <c r="K25" s="167">
        <f>+'[7]Hoja1'!$F7</f>
        <v>0</v>
      </c>
      <c r="L25" s="167">
        <f>+'[7]Hoja1'!$H7</f>
        <v>0</v>
      </c>
      <c r="M25" s="167">
        <f t="shared" si="2"/>
        <v>4000</v>
      </c>
    </row>
    <row r="26" spans="1:13" ht="15">
      <c r="A26" s="700"/>
      <c r="B26" s="545"/>
      <c r="C26" s="697"/>
      <c r="D26" s="533"/>
      <c r="E26" s="533"/>
      <c r="F26" s="521"/>
      <c r="G26" s="521"/>
      <c r="H26" s="533"/>
      <c r="I26" s="173" t="s">
        <v>43</v>
      </c>
      <c r="J26" s="167">
        <v>1000</v>
      </c>
      <c r="K26" s="167">
        <f>+'[7]Hoja1'!$F8</f>
        <v>0</v>
      </c>
      <c r="L26" s="167">
        <f>+'[7]Hoja1'!$H8</f>
        <v>0</v>
      </c>
      <c r="M26" s="167">
        <f t="shared" si="2"/>
        <v>1000</v>
      </c>
    </row>
    <row r="27" spans="1:13" ht="15">
      <c r="A27" s="700"/>
      <c r="B27" s="545"/>
      <c r="C27" s="697"/>
      <c r="D27" s="533"/>
      <c r="E27" s="533"/>
      <c r="F27" s="521"/>
      <c r="G27" s="521"/>
      <c r="H27" s="533"/>
      <c r="I27" s="173" t="s">
        <v>75</v>
      </c>
      <c r="J27" s="167">
        <v>1000</v>
      </c>
      <c r="K27" s="167">
        <f>+'[7]Hoja1'!$F9</f>
        <v>0</v>
      </c>
      <c r="L27" s="167">
        <f>+'[7]Hoja1'!$H9</f>
        <v>0</v>
      </c>
      <c r="M27" s="167">
        <f t="shared" si="2"/>
        <v>1000</v>
      </c>
    </row>
    <row r="28" spans="1:14" s="284" customFormat="1" ht="15">
      <c r="A28" s="700"/>
      <c r="B28" s="545"/>
      <c r="C28" s="697"/>
      <c r="D28" s="533"/>
      <c r="E28" s="533"/>
      <c r="F28" s="521"/>
      <c r="G28" s="521"/>
      <c r="H28" s="533"/>
      <c r="I28" s="173" t="s">
        <v>44</v>
      </c>
      <c r="J28" s="167">
        <v>8000</v>
      </c>
      <c r="K28" s="167">
        <f>+'[7]Hoja1'!$F10</f>
        <v>0</v>
      </c>
      <c r="L28" s="167">
        <f>+'[7]Hoja1'!$H10</f>
        <v>0</v>
      </c>
      <c r="M28" s="167">
        <f t="shared" si="2"/>
        <v>8000</v>
      </c>
      <c r="N28" s="283"/>
    </row>
    <row r="29" spans="1:14" s="284" customFormat="1" ht="15">
      <c r="A29" s="700"/>
      <c r="B29" s="545"/>
      <c r="C29" s="697"/>
      <c r="D29" s="533"/>
      <c r="E29" s="533"/>
      <c r="F29" s="521"/>
      <c r="G29" s="521"/>
      <c r="H29" s="533"/>
      <c r="I29" s="173" t="s">
        <v>76</v>
      </c>
      <c r="J29" s="167">
        <f>+'[7]Hoja1'!$D11</f>
        <v>0</v>
      </c>
      <c r="K29" s="167">
        <f>+'[7]Hoja1'!$F11</f>
        <v>0</v>
      </c>
      <c r="L29" s="167">
        <f>+'[7]Hoja1'!$H11</f>
        <v>0</v>
      </c>
      <c r="M29" s="167">
        <f t="shared" si="2"/>
        <v>0</v>
      </c>
      <c r="N29" s="283"/>
    </row>
    <row r="30" spans="1:14" s="284" customFormat="1" ht="15.75" thickBot="1">
      <c r="A30" s="700"/>
      <c r="B30" s="546"/>
      <c r="C30" s="698"/>
      <c r="D30" s="534"/>
      <c r="E30" s="534"/>
      <c r="F30" s="522"/>
      <c r="G30" s="522"/>
      <c r="H30" s="534"/>
      <c r="I30" s="174" t="s">
        <v>77</v>
      </c>
      <c r="J30" s="170">
        <v>1000</v>
      </c>
      <c r="K30" s="170">
        <f>+'[7]Hoja1'!$F12</f>
        <v>0</v>
      </c>
      <c r="L30" s="170">
        <f>+'[7]Hoja1'!$H12</f>
        <v>0</v>
      </c>
      <c r="M30" s="170">
        <f t="shared" si="2"/>
        <v>1000</v>
      </c>
      <c r="N30" s="283"/>
    </row>
    <row r="31" spans="1:14" s="286" customFormat="1" ht="15.75" thickBot="1">
      <c r="A31" s="700"/>
      <c r="B31" s="702" t="s">
        <v>131</v>
      </c>
      <c r="C31" s="703"/>
      <c r="D31" s="703"/>
      <c r="E31" s="703"/>
      <c r="F31" s="703"/>
      <c r="G31" s="703"/>
      <c r="H31" s="703"/>
      <c r="I31" s="704"/>
      <c r="J31" s="180">
        <f>SUM(J23:J30)</f>
        <v>30000</v>
      </c>
      <c r="K31" s="180">
        <f>SUM(K23:K30)</f>
        <v>0</v>
      </c>
      <c r="L31" s="180">
        <f>SUM(L23:L30)</f>
        <v>0</v>
      </c>
      <c r="M31" s="180">
        <f>SUM(J31:L31)</f>
        <v>30000</v>
      </c>
      <c r="N31" s="285"/>
    </row>
    <row r="32" spans="1:13" ht="15" customHeight="1">
      <c r="A32" s="700"/>
      <c r="B32" s="544" t="str">
        <f>+'[1]Resultado 5'!$C$6</f>
        <v>5.2.2 Recuperar y poner en valor cuatro espacios públicos y edificos de relevancia histórica y cultural  a través de empresas locales y el uso de mano de obra local.</v>
      </c>
      <c r="C32" s="696" t="s">
        <v>139</v>
      </c>
      <c r="D32" s="696" t="s">
        <v>139</v>
      </c>
      <c r="E32" s="696" t="s">
        <v>139</v>
      </c>
      <c r="F32" s="520" t="s">
        <v>60</v>
      </c>
      <c r="G32" s="520" t="s">
        <v>182</v>
      </c>
      <c r="H32" s="532" t="str">
        <f>+'[1]Resultado 5'!$F$6</f>
        <v>GRAAN, GRAAS (Secretarías de Cultura), INC, INTUR</v>
      </c>
      <c r="I32" s="172" t="s">
        <v>40</v>
      </c>
      <c r="J32" s="164">
        <v>12000</v>
      </c>
      <c r="K32" s="164">
        <v>15000</v>
      </c>
      <c r="L32" s="164">
        <v>12000</v>
      </c>
      <c r="M32" s="165">
        <f aca="true" t="shared" si="3" ref="M32:M39">SUM(J32:L32)</f>
        <v>39000</v>
      </c>
    </row>
    <row r="33" spans="1:13" ht="15" customHeight="1">
      <c r="A33" s="700"/>
      <c r="B33" s="545"/>
      <c r="C33" s="697"/>
      <c r="D33" s="697"/>
      <c r="E33" s="697"/>
      <c r="F33" s="521"/>
      <c r="G33" s="521"/>
      <c r="H33" s="533"/>
      <c r="I33" s="173" t="s">
        <v>41</v>
      </c>
      <c r="J33" s="167">
        <v>35000</v>
      </c>
      <c r="K33" s="167">
        <v>30000</v>
      </c>
      <c r="L33" s="167">
        <v>20000</v>
      </c>
      <c r="M33" s="168">
        <f t="shared" si="3"/>
        <v>85000</v>
      </c>
    </row>
    <row r="34" spans="1:13" ht="15" customHeight="1">
      <c r="A34" s="700"/>
      <c r="B34" s="545"/>
      <c r="C34" s="697"/>
      <c r="D34" s="697"/>
      <c r="E34" s="697"/>
      <c r="F34" s="521"/>
      <c r="G34" s="521"/>
      <c r="H34" s="533"/>
      <c r="I34" s="173" t="s">
        <v>42</v>
      </c>
      <c r="J34" s="167">
        <v>5000</v>
      </c>
      <c r="K34" s="167">
        <v>5000</v>
      </c>
      <c r="L34" s="167">
        <v>2000</v>
      </c>
      <c r="M34" s="168">
        <f t="shared" si="3"/>
        <v>12000</v>
      </c>
    </row>
    <row r="35" spans="1:13" ht="15" customHeight="1">
      <c r="A35" s="700"/>
      <c r="B35" s="545"/>
      <c r="C35" s="697"/>
      <c r="D35" s="697"/>
      <c r="E35" s="697"/>
      <c r="F35" s="521"/>
      <c r="G35" s="521"/>
      <c r="H35" s="533"/>
      <c r="I35" s="173" t="s">
        <v>43</v>
      </c>
      <c r="J35" s="167">
        <v>45000</v>
      </c>
      <c r="K35" s="167">
        <v>45000</v>
      </c>
      <c r="L35" s="167">
        <v>40000</v>
      </c>
      <c r="M35" s="168">
        <f t="shared" si="3"/>
        <v>130000</v>
      </c>
    </row>
    <row r="36" spans="1:16" ht="15" customHeight="1">
      <c r="A36" s="700"/>
      <c r="B36" s="545"/>
      <c r="C36" s="697"/>
      <c r="D36" s="697"/>
      <c r="E36" s="697"/>
      <c r="F36" s="521"/>
      <c r="G36" s="521"/>
      <c r="H36" s="533"/>
      <c r="I36" s="173" t="s">
        <v>75</v>
      </c>
      <c r="J36" s="167">
        <v>3000</v>
      </c>
      <c r="K36" s="167">
        <v>2500</v>
      </c>
      <c r="L36" s="167">
        <v>2500</v>
      </c>
      <c r="M36" s="168">
        <f t="shared" si="3"/>
        <v>8000</v>
      </c>
      <c r="O36" s="123">
        <v>500</v>
      </c>
      <c r="P36" s="123">
        <v>500</v>
      </c>
    </row>
    <row r="37" spans="1:14" s="284" customFormat="1" ht="15" customHeight="1">
      <c r="A37" s="700"/>
      <c r="B37" s="545"/>
      <c r="C37" s="697"/>
      <c r="D37" s="697"/>
      <c r="E37" s="697"/>
      <c r="F37" s="521"/>
      <c r="G37" s="521"/>
      <c r="H37" s="533"/>
      <c r="I37" s="173" t="s">
        <v>44</v>
      </c>
      <c r="J37" s="167">
        <v>11000</v>
      </c>
      <c r="K37" s="167">
        <v>11000</v>
      </c>
      <c r="L37" s="167">
        <v>8000</v>
      </c>
      <c r="M37" s="168">
        <f t="shared" si="3"/>
        <v>30000</v>
      </c>
      <c r="N37" s="283"/>
    </row>
    <row r="38" spans="1:14" s="284" customFormat="1" ht="15" customHeight="1">
      <c r="A38" s="700"/>
      <c r="B38" s="545"/>
      <c r="C38" s="697"/>
      <c r="D38" s="697"/>
      <c r="E38" s="697"/>
      <c r="F38" s="521"/>
      <c r="G38" s="521"/>
      <c r="H38" s="533"/>
      <c r="I38" s="173" t="s">
        <v>76</v>
      </c>
      <c r="J38" s="167">
        <f>+'[7]Hoja1'!$D23</f>
        <v>3000</v>
      </c>
      <c r="K38" s="167">
        <f>+'[7]Hoja1'!$F23</f>
        <v>3000</v>
      </c>
      <c r="L38" s="167">
        <f>+'[7]Hoja1'!$H23</f>
        <v>3000</v>
      </c>
      <c r="M38" s="168">
        <f t="shared" si="3"/>
        <v>9000</v>
      </c>
      <c r="N38" s="283"/>
    </row>
    <row r="39" spans="1:16" s="284" customFormat="1" ht="15.75" customHeight="1" thickBot="1">
      <c r="A39" s="700"/>
      <c r="B39" s="546"/>
      <c r="C39" s="698"/>
      <c r="D39" s="698"/>
      <c r="E39" s="698"/>
      <c r="F39" s="522"/>
      <c r="G39" s="522"/>
      <c r="H39" s="534"/>
      <c r="I39" s="174" t="s">
        <v>77</v>
      </c>
      <c r="J39" s="170">
        <v>2000</v>
      </c>
      <c r="K39" s="170">
        <v>1500</v>
      </c>
      <c r="L39" s="170">
        <v>1500</v>
      </c>
      <c r="M39" s="171">
        <f t="shared" si="3"/>
        <v>5000</v>
      </c>
      <c r="N39" s="283"/>
      <c r="O39" s="284">
        <v>500</v>
      </c>
      <c r="P39" s="284">
        <v>500</v>
      </c>
    </row>
    <row r="40" spans="1:14" s="286" customFormat="1" ht="15.75" thickBot="1">
      <c r="A40" s="701"/>
      <c r="B40" s="702" t="s">
        <v>131</v>
      </c>
      <c r="C40" s="703"/>
      <c r="D40" s="703"/>
      <c r="E40" s="703"/>
      <c r="F40" s="703"/>
      <c r="G40" s="703"/>
      <c r="H40" s="703"/>
      <c r="I40" s="704"/>
      <c r="J40" s="180">
        <f>SUM(J32:J39)</f>
        <v>116000</v>
      </c>
      <c r="K40" s="180">
        <f>SUM(K32:K39)</f>
        <v>113000</v>
      </c>
      <c r="L40" s="180">
        <f>SUM(L32:L39)</f>
        <v>89000</v>
      </c>
      <c r="M40" s="180">
        <f>SUM(J40:L40)</f>
        <v>318000</v>
      </c>
      <c r="N40" s="285"/>
    </row>
    <row r="41" spans="1:13" ht="18.75" thickBot="1">
      <c r="A41" s="656" t="s">
        <v>62</v>
      </c>
      <c r="B41" s="657"/>
      <c r="C41" s="657"/>
      <c r="D41" s="657"/>
      <c r="E41" s="657"/>
      <c r="F41" s="657"/>
      <c r="G41" s="657"/>
      <c r="H41" s="657"/>
      <c r="I41" s="658"/>
      <c r="J41" s="2">
        <f>J40+J31</f>
        <v>146000</v>
      </c>
      <c r="K41" s="2">
        <f>K40+K31</f>
        <v>113000</v>
      </c>
      <c r="L41" s="2">
        <f>L40+L31</f>
        <v>89000</v>
      </c>
      <c r="M41" s="2">
        <f>M40+M31</f>
        <v>348000</v>
      </c>
    </row>
    <row r="42" spans="1:13" ht="15" customHeight="1">
      <c r="A42" s="699" t="s">
        <v>177</v>
      </c>
      <c r="B42" s="544" t="str">
        <f>+'[1]Resultado 5'!$C$7</f>
        <v>5.3.1 Desarrollar campañas de sensibilización sobre el turismo cultural responsable, entrenando a los emprendedores locales sobre las particularidades del mismo.       </v>
      </c>
      <c r="C42" s="696" t="s">
        <v>139</v>
      </c>
      <c r="D42" s="696" t="s">
        <v>139</v>
      </c>
      <c r="E42" s="696" t="s">
        <v>139</v>
      </c>
      <c r="F42" s="520" t="str">
        <f>+'[1]Resultado 5'!$D$7</f>
        <v>OMT</v>
      </c>
      <c r="G42" s="520" t="str">
        <f>+'[1]Resultado 5'!$E$7</f>
        <v>UNICEF, UNESCO</v>
      </c>
      <c r="H42" s="532" t="str">
        <f>+'[1]Resultado 5'!$F$10</f>
        <v>GRAAN, GRAAS (Secretarías de Cultura), INC, INTUR</v>
      </c>
      <c r="I42" s="172" t="s">
        <v>40</v>
      </c>
      <c r="J42" s="164">
        <v>5000</v>
      </c>
      <c r="K42" s="164">
        <v>5000</v>
      </c>
      <c r="L42" s="164">
        <v>4000</v>
      </c>
      <c r="M42" s="165">
        <f aca="true" t="shared" si="4" ref="M42:M49">SUM(J42:L42)</f>
        <v>14000</v>
      </c>
    </row>
    <row r="43" spans="1:15" ht="15">
      <c r="A43" s="700"/>
      <c r="B43" s="545"/>
      <c r="C43" s="697"/>
      <c r="D43" s="697"/>
      <c r="E43" s="697"/>
      <c r="F43" s="521"/>
      <c r="G43" s="521"/>
      <c r="H43" s="533"/>
      <c r="I43" s="173" t="s">
        <v>41</v>
      </c>
      <c r="J43" s="167">
        <v>5000</v>
      </c>
      <c r="K43" s="167">
        <v>4500</v>
      </c>
      <c r="L43" s="167">
        <v>10000</v>
      </c>
      <c r="M43" s="168">
        <f t="shared" si="4"/>
        <v>19500</v>
      </c>
      <c r="O43" s="162">
        <v>500</v>
      </c>
    </row>
    <row r="44" spans="1:13" ht="15">
      <c r="A44" s="700"/>
      <c r="B44" s="545"/>
      <c r="C44" s="697"/>
      <c r="D44" s="697"/>
      <c r="E44" s="697"/>
      <c r="F44" s="521"/>
      <c r="G44" s="521"/>
      <c r="H44" s="533"/>
      <c r="I44" s="173" t="s">
        <v>42</v>
      </c>
      <c r="J44" s="167">
        <v>3000</v>
      </c>
      <c r="K44" s="167"/>
      <c r="L44" s="167"/>
      <c r="M44" s="168">
        <f t="shared" si="4"/>
        <v>3000</v>
      </c>
    </row>
    <row r="45" spans="1:13" ht="15">
      <c r="A45" s="700"/>
      <c r="B45" s="545"/>
      <c r="C45" s="697"/>
      <c r="D45" s="697"/>
      <c r="E45" s="697"/>
      <c r="F45" s="521"/>
      <c r="G45" s="521"/>
      <c r="H45" s="533"/>
      <c r="I45" s="173" t="s">
        <v>43</v>
      </c>
      <c r="J45" s="167">
        <v>3000</v>
      </c>
      <c r="K45" s="167">
        <v>2000</v>
      </c>
      <c r="L45" s="167">
        <v>2000</v>
      </c>
      <c r="M45" s="168">
        <f t="shared" si="4"/>
        <v>7000</v>
      </c>
    </row>
    <row r="46" spans="1:16" ht="15">
      <c r="A46" s="700"/>
      <c r="B46" s="545"/>
      <c r="C46" s="697"/>
      <c r="D46" s="697"/>
      <c r="E46" s="697"/>
      <c r="F46" s="521"/>
      <c r="G46" s="521"/>
      <c r="H46" s="533"/>
      <c r="I46" s="173" t="s">
        <v>75</v>
      </c>
      <c r="J46" s="167">
        <v>1000</v>
      </c>
      <c r="K46" s="167">
        <v>500</v>
      </c>
      <c r="L46" s="167">
        <v>500</v>
      </c>
      <c r="M46" s="168">
        <f t="shared" si="4"/>
        <v>2000</v>
      </c>
      <c r="O46" s="123">
        <v>500</v>
      </c>
      <c r="P46" s="123">
        <v>500</v>
      </c>
    </row>
    <row r="47" spans="1:14" s="284" customFormat="1" ht="15">
      <c r="A47" s="700"/>
      <c r="B47" s="545"/>
      <c r="C47" s="697"/>
      <c r="D47" s="697"/>
      <c r="E47" s="697"/>
      <c r="F47" s="521"/>
      <c r="G47" s="521"/>
      <c r="H47" s="533"/>
      <c r="I47" s="173" t="s">
        <v>44</v>
      </c>
      <c r="J47" s="167">
        <v>5000</v>
      </c>
      <c r="K47" s="167">
        <v>5000</v>
      </c>
      <c r="L47" s="167">
        <v>5000</v>
      </c>
      <c r="M47" s="168">
        <f t="shared" si="4"/>
        <v>15000</v>
      </c>
      <c r="N47" s="283"/>
    </row>
    <row r="48" spans="1:14" s="284" customFormat="1" ht="15">
      <c r="A48" s="700"/>
      <c r="B48" s="545"/>
      <c r="C48" s="697"/>
      <c r="D48" s="697"/>
      <c r="E48" s="697"/>
      <c r="F48" s="521"/>
      <c r="G48" s="521"/>
      <c r="H48" s="533"/>
      <c r="I48" s="173" t="s">
        <v>76</v>
      </c>
      <c r="J48" s="167">
        <v>2000</v>
      </c>
      <c r="K48" s="167">
        <v>4000</v>
      </c>
      <c r="L48" s="167">
        <v>2000</v>
      </c>
      <c r="M48" s="168">
        <f t="shared" si="4"/>
        <v>8000</v>
      </c>
      <c r="N48" s="283"/>
    </row>
    <row r="49" spans="1:14" s="284" customFormat="1" ht="15.75" thickBot="1">
      <c r="A49" s="700"/>
      <c r="B49" s="546"/>
      <c r="C49" s="698"/>
      <c r="D49" s="698"/>
      <c r="E49" s="698"/>
      <c r="F49" s="522"/>
      <c r="G49" s="522"/>
      <c r="H49" s="534"/>
      <c r="I49" s="174" t="s">
        <v>77</v>
      </c>
      <c r="J49" s="170">
        <v>0</v>
      </c>
      <c r="K49" s="170">
        <v>0</v>
      </c>
      <c r="L49" s="170">
        <v>0</v>
      </c>
      <c r="M49" s="171">
        <f t="shared" si="4"/>
        <v>0</v>
      </c>
      <c r="N49" s="283"/>
    </row>
    <row r="50" spans="1:14" s="286" customFormat="1" ht="15.75" thickBot="1">
      <c r="A50" s="700"/>
      <c r="B50" s="702" t="s">
        <v>131</v>
      </c>
      <c r="C50" s="703"/>
      <c r="D50" s="703"/>
      <c r="E50" s="703"/>
      <c r="F50" s="703"/>
      <c r="G50" s="703"/>
      <c r="H50" s="703"/>
      <c r="I50" s="704"/>
      <c r="J50" s="180">
        <f>SUM(J42:J49)</f>
        <v>24000</v>
      </c>
      <c r="K50" s="180">
        <f>SUM(K42:K49)</f>
        <v>21000</v>
      </c>
      <c r="L50" s="180">
        <f>SUM(L42:L49)</f>
        <v>23500</v>
      </c>
      <c r="M50" s="180">
        <f>SUM(J50:L50)</f>
        <v>68500</v>
      </c>
      <c r="N50" s="285"/>
    </row>
    <row r="51" spans="1:13" ht="15">
      <c r="A51" s="700"/>
      <c r="B51" s="544" t="str">
        <f>+'[1]Resultado 5'!$C$8</f>
        <v>5.3.2 Contribuir con recursos financieros y asistencia técnica para la implementación de obras civiles de limitada envergadura que complementen la infraestructura existente en 6 comunidades rurales seleccionadas para recibir turistas, como, por ejemplo, p</v>
      </c>
      <c r="C51" s="696" t="s">
        <v>139</v>
      </c>
      <c r="D51" s="696" t="s">
        <v>139</v>
      </c>
      <c r="E51" s="696" t="s">
        <v>139</v>
      </c>
      <c r="F51" s="520" t="str">
        <f>+'[1]Resultado 5'!$D$8</f>
        <v>OMT</v>
      </c>
      <c r="G51" s="520" t="str">
        <f>+'[1]Resultado 5'!$E$8</f>
        <v>OIT, PNUD</v>
      </c>
      <c r="H51" s="514" t="str">
        <f>+'[1]Resultado 5'!$F$8</f>
        <v>GRAAN, GRAAS (Secretarías de Cultura), INC, INTUR</v>
      </c>
      <c r="I51" s="172" t="s">
        <v>40</v>
      </c>
      <c r="J51" s="164">
        <v>10000</v>
      </c>
      <c r="K51" s="164">
        <v>10000</v>
      </c>
      <c r="L51" s="164">
        <v>9000</v>
      </c>
      <c r="M51" s="165">
        <f aca="true" t="shared" si="5" ref="M51:M58">SUM(J51:L51)</f>
        <v>29000</v>
      </c>
    </row>
    <row r="52" spans="1:13" ht="15">
      <c r="A52" s="700"/>
      <c r="B52" s="545"/>
      <c r="C52" s="697"/>
      <c r="D52" s="697"/>
      <c r="E52" s="697"/>
      <c r="F52" s="521"/>
      <c r="G52" s="521"/>
      <c r="H52" s="515"/>
      <c r="I52" s="173" t="s">
        <v>41</v>
      </c>
      <c r="J52" s="167">
        <v>10000</v>
      </c>
      <c r="K52" s="167">
        <v>50000</v>
      </c>
      <c r="L52" s="167">
        <v>40000</v>
      </c>
      <c r="M52" s="168">
        <f t="shared" si="5"/>
        <v>100000</v>
      </c>
    </row>
    <row r="53" spans="1:13" ht="20.25" customHeight="1">
      <c r="A53" s="700"/>
      <c r="B53" s="545"/>
      <c r="C53" s="697"/>
      <c r="D53" s="697"/>
      <c r="E53" s="697"/>
      <c r="F53" s="521"/>
      <c r="G53" s="521"/>
      <c r="H53" s="515"/>
      <c r="I53" s="173" t="s">
        <v>42</v>
      </c>
      <c r="J53" s="167">
        <v>9000</v>
      </c>
      <c r="K53" s="167">
        <v>8000</v>
      </c>
      <c r="L53" s="167">
        <v>0</v>
      </c>
      <c r="M53" s="168">
        <f t="shared" si="5"/>
        <v>17000</v>
      </c>
    </row>
    <row r="54" spans="1:13" ht="15">
      <c r="A54" s="700"/>
      <c r="B54" s="545"/>
      <c r="C54" s="697"/>
      <c r="D54" s="697"/>
      <c r="E54" s="697"/>
      <c r="F54" s="521"/>
      <c r="G54" s="521"/>
      <c r="H54" s="515"/>
      <c r="I54" s="173" t="s">
        <v>43</v>
      </c>
      <c r="J54" s="167">
        <v>2000</v>
      </c>
      <c r="K54" s="167">
        <v>2000</v>
      </c>
      <c r="L54" s="167">
        <v>0</v>
      </c>
      <c r="M54" s="168">
        <f t="shared" si="5"/>
        <v>4000</v>
      </c>
    </row>
    <row r="55" spans="1:15" ht="15">
      <c r="A55" s="700"/>
      <c r="B55" s="545"/>
      <c r="C55" s="697"/>
      <c r="D55" s="697"/>
      <c r="E55" s="697"/>
      <c r="F55" s="521"/>
      <c r="G55" s="521"/>
      <c r="H55" s="515"/>
      <c r="I55" s="173" t="s">
        <v>75</v>
      </c>
      <c r="J55" s="167">
        <v>0</v>
      </c>
      <c r="K55" s="167">
        <v>500</v>
      </c>
      <c r="L55" s="167">
        <v>0</v>
      </c>
      <c r="M55" s="168">
        <f t="shared" si="5"/>
        <v>500</v>
      </c>
      <c r="O55" s="162">
        <v>500</v>
      </c>
    </row>
    <row r="56" spans="1:14" s="284" customFormat="1" ht="15">
      <c r="A56" s="700"/>
      <c r="B56" s="545"/>
      <c r="C56" s="697"/>
      <c r="D56" s="697"/>
      <c r="E56" s="697"/>
      <c r="F56" s="521"/>
      <c r="G56" s="521"/>
      <c r="H56" s="515"/>
      <c r="I56" s="173" t="s">
        <v>44</v>
      </c>
      <c r="J56" s="167">
        <v>8000</v>
      </c>
      <c r="K56" s="167">
        <v>6000</v>
      </c>
      <c r="L56" s="167">
        <v>5000</v>
      </c>
      <c r="M56" s="168">
        <f t="shared" si="5"/>
        <v>19000</v>
      </c>
      <c r="N56" s="283"/>
    </row>
    <row r="57" spans="1:16" s="284" customFormat="1" ht="34.5" customHeight="1">
      <c r="A57" s="700"/>
      <c r="B57" s="545"/>
      <c r="C57" s="697"/>
      <c r="D57" s="697"/>
      <c r="E57" s="697"/>
      <c r="F57" s="521"/>
      <c r="G57" s="521"/>
      <c r="H57" s="515"/>
      <c r="I57" s="173" t="s">
        <v>76</v>
      </c>
      <c r="J57" s="167">
        <v>5000</v>
      </c>
      <c r="K57" s="167">
        <v>9000</v>
      </c>
      <c r="L57" s="167">
        <v>7000</v>
      </c>
      <c r="M57" s="168">
        <f t="shared" si="5"/>
        <v>21000</v>
      </c>
      <c r="N57" s="283"/>
      <c r="O57" s="284">
        <v>1000</v>
      </c>
      <c r="P57" s="284">
        <v>2000</v>
      </c>
    </row>
    <row r="58" spans="1:14" s="284" customFormat="1" ht="96" customHeight="1" thickBot="1">
      <c r="A58" s="701"/>
      <c r="B58" s="546"/>
      <c r="C58" s="698"/>
      <c r="D58" s="698"/>
      <c r="E58" s="698"/>
      <c r="F58" s="522"/>
      <c r="G58" s="522"/>
      <c r="H58" s="516"/>
      <c r="I58" s="174" t="s">
        <v>77</v>
      </c>
      <c r="J58" s="170">
        <v>0</v>
      </c>
      <c r="K58" s="170">
        <v>0</v>
      </c>
      <c r="L58" s="170">
        <v>0</v>
      </c>
      <c r="M58" s="171">
        <f t="shared" si="5"/>
        <v>0</v>
      </c>
      <c r="N58" s="283"/>
    </row>
    <row r="59" spans="1:14" s="286" customFormat="1" ht="15.75" thickBot="1">
      <c r="A59" s="117"/>
      <c r="B59" s="702" t="s">
        <v>131</v>
      </c>
      <c r="C59" s="703"/>
      <c r="D59" s="703"/>
      <c r="E59" s="703"/>
      <c r="F59" s="703"/>
      <c r="G59" s="703"/>
      <c r="H59" s="703"/>
      <c r="I59" s="704"/>
      <c r="J59" s="180">
        <f>SUM(J51:J58)</f>
        <v>44000</v>
      </c>
      <c r="K59" s="180">
        <f>SUM(K51:K58)</f>
        <v>85500</v>
      </c>
      <c r="L59" s="180">
        <f>SUM(L51:L58)</f>
        <v>61000</v>
      </c>
      <c r="M59" s="180">
        <f>SUM(J59:L59)</f>
        <v>190500</v>
      </c>
      <c r="N59" s="285"/>
    </row>
    <row r="60" spans="1:13" ht="18.75" thickBot="1">
      <c r="A60" s="656" t="s">
        <v>31</v>
      </c>
      <c r="B60" s="657"/>
      <c r="C60" s="657"/>
      <c r="D60" s="657"/>
      <c r="E60" s="657"/>
      <c r="F60" s="657"/>
      <c r="G60" s="657"/>
      <c r="H60" s="657"/>
      <c r="I60" s="658"/>
      <c r="J60" s="2">
        <f>+J59+J50</f>
        <v>68000</v>
      </c>
      <c r="K60" s="2">
        <f>+K59+K50</f>
        <v>106500</v>
      </c>
      <c r="L60" s="2">
        <f>+L59+L50</f>
        <v>84500</v>
      </c>
      <c r="M60" s="2">
        <f>+M59+M50</f>
        <v>259000</v>
      </c>
    </row>
    <row r="61" spans="1:13" ht="15" customHeight="1">
      <c r="A61" s="699" t="s">
        <v>178</v>
      </c>
      <c r="B61" s="544" t="str">
        <f>+'[1]Resultado 5'!$C$9</f>
        <v>5.4.1 Desarrollar e implementar un plan de promoción responsable de las rutas y circuitos turísticos seleccionados de la Costa Caribe, basados en la oferta derivada del legado histórico, cultural y natural de los pueblos.</v>
      </c>
      <c r="C61" s="696" t="s">
        <v>139</v>
      </c>
      <c r="D61" s="696" t="s">
        <v>139</v>
      </c>
      <c r="E61" s="696" t="s">
        <v>139</v>
      </c>
      <c r="F61" s="520" t="str">
        <f>+'[1]Resultado 5'!$D$9</f>
        <v>OMT</v>
      </c>
      <c r="G61" s="550" t="str">
        <f>+'[1]Resultado 5'!$E$9</f>
        <v>UNESCO</v>
      </c>
      <c r="H61" s="532" t="str">
        <f>+'[1]Resultado 5'!$F$10</f>
        <v>GRAAN, GRAAS (Secretarías de Cultura), INC, INTUR</v>
      </c>
      <c r="I61" s="172" t="s">
        <v>40</v>
      </c>
      <c r="J61" s="164">
        <v>10000</v>
      </c>
      <c r="K61" s="164">
        <v>16000</v>
      </c>
      <c r="L61" s="164">
        <v>12000</v>
      </c>
      <c r="M61" s="165">
        <f aca="true" t="shared" si="6" ref="M61:M68">SUM(J61:L61)</f>
        <v>38000</v>
      </c>
    </row>
    <row r="62" spans="1:13" ht="15">
      <c r="A62" s="700"/>
      <c r="B62" s="545"/>
      <c r="C62" s="697"/>
      <c r="D62" s="697"/>
      <c r="E62" s="697"/>
      <c r="F62" s="521"/>
      <c r="G62" s="551"/>
      <c r="H62" s="533"/>
      <c r="I62" s="173" t="s">
        <v>41</v>
      </c>
      <c r="J62" s="167">
        <v>30000</v>
      </c>
      <c r="K62" s="167">
        <v>80000</v>
      </c>
      <c r="L62" s="167">
        <v>100000</v>
      </c>
      <c r="M62" s="168">
        <f t="shared" si="6"/>
        <v>210000</v>
      </c>
    </row>
    <row r="63" spans="1:15" ht="15">
      <c r="A63" s="700"/>
      <c r="B63" s="545"/>
      <c r="C63" s="697"/>
      <c r="D63" s="697"/>
      <c r="E63" s="697"/>
      <c r="F63" s="521"/>
      <c r="G63" s="551"/>
      <c r="H63" s="533"/>
      <c r="I63" s="173" t="s">
        <v>42</v>
      </c>
      <c r="J63" s="167">
        <v>2000</v>
      </c>
      <c r="K63" s="167">
        <v>5000</v>
      </c>
      <c r="L63" s="167">
        <v>0</v>
      </c>
      <c r="M63" s="168">
        <f t="shared" si="6"/>
        <v>7000</v>
      </c>
      <c r="O63" s="162">
        <v>1000</v>
      </c>
    </row>
    <row r="64" spans="1:13" ht="15">
      <c r="A64" s="700"/>
      <c r="B64" s="545"/>
      <c r="C64" s="697"/>
      <c r="D64" s="697"/>
      <c r="E64" s="697"/>
      <c r="F64" s="521"/>
      <c r="G64" s="551"/>
      <c r="H64" s="533"/>
      <c r="I64" s="173" t="s">
        <v>43</v>
      </c>
      <c r="J64" s="167">
        <v>1000</v>
      </c>
      <c r="K64" s="167">
        <v>1000</v>
      </c>
      <c r="L64" s="167">
        <v>1000</v>
      </c>
      <c r="M64" s="168">
        <f t="shared" si="6"/>
        <v>3000</v>
      </c>
    </row>
    <row r="65" spans="1:16" ht="15">
      <c r="A65" s="700"/>
      <c r="B65" s="545"/>
      <c r="C65" s="697"/>
      <c r="D65" s="697"/>
      <c r="E65" s="697"/>
      <c r="F65" s="521"/>
      <c r="G65" s="551"/>
      <c r="H65" s="533"/>
      <c r="I65" s="173" t="s">
        <v>75</v>
      </c>
      <c r="J65" s="167">
        <v>1000</v>
      </c>
      <c r="K65" s="167">
        <v>1500</v>
      </c>
      <c r="L65" s="167">
        <v>500</v>
      </c>
      <c r="M65" s="168">
        <f t="shared" si="6"/>
        <v>3000</v>
      </c>
      <c r="O65" s="162">
        <v>500</v>
      </c>
      <c r="P65" s="162">
        <v>500</v>
      </c>
    </row>
    <row r="66" spans="1:15" s="284" customFormat="1" ht="15">
      <c r="A66" s="700"/>
      <c r="B66" s="545"/>
      <c r="C66" s="697"/>
      <c r="D66" s="697"/>
      <c r="E66" s="697"/>
      <c r="F66" s="521"/>
      <c r="G66" s="551"/>
      <c r="H66" s="533"/>
      <c r="I66" s="173" t="s">
        <v>44</v>
      </c>
      <c r="J66" s="167">
        <v>6000</v>
      </c>
      <c r="K66" s="167">
        <v>9000</v>
      </c>
      <c r="L66" s="167">
        <v>8000</v>
      </c>
      <c r="M66" s="168">
        <f t="shared" si="6"/>
        <v>23000</v>
      </c>
      <c r="N66" s="283"/>
      <c r="O66" s="284">
        <v>1000</v>
      </c>
    </row>
    <row r="67" spans="1:14" s="284" customFormat="1" ht="15">
      <c r="A67" s="700"/>
      <c r="B67" s="545"/>
      <c r="C67" s="697"/>
      <c r="D67" s="697"/>
      <c r="E67" s="697"/>
      <c r="F67" s="521"/>
      <c r="G67" s="551"/>
      <c r="H67" s="533"/>
      <c r="I67" s="173" t="s">
        <v>76</v>
      </c>
      <c r="J67" s="167">
        <v>0</v>
      </c>
      <c r="K67" s="167">
        <v>0</v>
      </c>
      <c r="L67" s="167">
        <v>0</v>
      </c>
      <c r="M67" s="168">
        <f t="shared" si="6"/>
        <v>0</v>
      </c>
      <c r="N67" s="283"/>
    </row>
    <row r="68" spans="1:14" s="284" customFormat="1" ht="15.75" thickBot="1">
      <c r="A68" s="700"/>
      <c r="B68" s="546"/>
      <c r="C68" s="698"/>
      <c r="D68" s="698"/>
      <c r="E68" s="698"/>
      <c r="F68" s="522"/>
      <c r="G68" s="552"/>
      <c r="H68" s="534"/>
      <c r="I68" s="174" t="s">
        <v>77</v>
      </c>
      <c r="J68" s="170">
        <v>0</v>
      </c>
      <c r="K68" s="170">
        <v>0</v>
      </c>
      <c r="L68" s="170">
        <v>0</v>
      </c>
      <c r="M68" s="171">
        <f t="shared" si="6"/>
        <v>0</v>
      </c>
      <c r="N68" s="283"/>
    </row>
    <row r="69" spans="1:14" s="286" customFormat="1" ht="15.75" thickBot="1">
      <c r="A69" s="700"/>
      <c r="B69" s="702" t="s">
        <v>131</v>
      </c>
      <c r="C69" s="703"/>
      <c r="D69" s="703"/>
      <c r="E69" s="703"/>
      <c r="F69" s="703"/>
      <c r="G69" s="703"/>
      <c r="H69" s="703"/>
      <c r="I69" s="704"/>
      <c r="J69" s="180">
        <f>SUM(J61:J68)</f>
        <v>50000</v>
      </c>
      <c r="K69" s="180">
        <f>SUM(K61:K68)</f>
        <v>112500</v>
      </c>
      <c r="L69" s="180">
        <f>SUM(L61:L68)</f>
        <v>121500</v>
      </c>
      <c r="M69" s="180">
        <f>SUM(J69:L69)</f>
        <v>284000</v>
      </c>
      <c r="N69" s="285"/>
    </row>
    <row r="70" spans="1:13" ht="19.5" customHeight="1">
      <c r="A70" s="700"/>
      <c r="B70" s="544" t="str">
        <f>+'[1]Resultado 5'!$C$10</f>
        <v>5.4.2. Fortalecer a las tour operadoras locales  establecidas por personas de origen indígena o afrodescendiente, con asistencia técnica y capacitación, para que puedan comercializar los destinos en la Costa Caribe de manera responsable y con mayor éxito,</v>
      </c>
      <c r="C70" s="696" t="s">
        <v>139</v>
      </c>
      <c r="D70" s="696" t="s">
        <v>139</v>
      </c>
      <c r="E70" s="696" t="s">
        <v>139</v>
      </c>
      <c r="F70" s="520" t="str">
        <f>+'[1]Resultado 5'!$D$10</f>
        <v>OMT</v>
      </c>
      <c r="G70" s="520" t="str">
        <f>+'[1]Resultado 5'!$E$10</f>
        <v>UNESCO,  UNICEF</v>
      </c>
      <c r="H70" s="532" t="str">
        <f>+'[1]Resultado 5'!$F$10</f>
        <v>GRAAN, GRAAS (Secretarías de Cultura), INC, INTUR</v>
      </c>
      <c r="I70" s="172" t="s">
        <v>40</v>
      </c>
      <c r="J70" s="164">
        <v>4000</v>
      </c>
      <c r="K70" s="164">
        <v>6000</v>
      </c>
      <c r="L70" s="164">
        <v>5000</v>
      </c>
      <c r="M70" s="165">
        <f aca="true" t="shared" si="7" ref="M70:M77">SUM(J70:L70)</f>
        <v>15000</v>
      </c>
    </row>
    <row r="71" spans="1:15" ht="19.5" customHeight="1">
      <c r="A71" s="700"/>
      <c r="B71" s="545"/>
      <c r="C71" s="697"/>
      <c r="D71" s="697"/>
      <c r="E71" s="697"/>
      <c r="F71" s="521"/>
      <c r="G71" s="521"/>
      <c r="H71" s="533"/>
      <c r="I71" s="173" t="s">
        <v>41</v>
      </c>
      <c r="J71" s="167">
        <v>3000</v>
      </c>
      <c r="K71" s="167">
        <v>7000</v>
      </c>
      <c r="L71" s="167">
        <v>5000</v>
      </c>
      <c r="M71" s="168">
        <f t="shared" si="7"/>
        <v>15000</v>
      </c>
      <c r="O71" s="162">
        <v>1000</v>
      </c>
    </row>
    <row r="72" spans="1:13" ht="19.5" customHeight="1">
      <c r="A72" s="700"/>
      <c r="B72" s="545"/>
      <c r="C72" s="697"/>
      <c r="D72" s="697"/>
      <c r="E72" s="697"/>
      <c r="F72" s="521"/>
      <c r="G72" s="521"/>
      <c r="H72" s="533"/>
      <c r="I72" s="173" t="s">
        <v>42</v>
      </c>
      <c r="J72" s="167">
        <v>3000</v>
      </c>
      <c r="K72" s="167">
        <v>12000</v>
      </c>
      <c r="L72" s="167">
        <v>0</v>
      </c>
      <c r="M72" s="168">
        <f t="shared" si="7"/>
        <v>15000</v>
      </c>
    </row>
    <row r="73" spans="1:13" ht="19.5" customHeight="1">
      <c r="A73" s="700"/>
      <c r="B73" s="545"/>
      <c r="C73" s="697"/>
      <c r="D73" s="697"/>
      <c r="E73" s="697"/>
      <c r="F73" s="521"/>
      <c r="G73" s="521"/>
      <c r="H73" s="533"/>
      <c r="I73" s="173" t="s">
        <v>43</v>
      </c>
      <c r="J73" s="167">
        <v>1000</v>
      </c>
      <c r="K73" s="167">
        <v>3000</v>
      </c>
      <c r="L73" s="167">
        <v>0</v>
      </c>
      <c r="M73" s="168">
        <f t="shared" si="7"/>
        <v>4000</v>
      </c>
    </row>
    <row r="74" spans="1:15" ht="19.5" customHeight="1">
      <c r="A74" s="700"/>
      <c r="B74" s="545"/>
      <c r="C74" s="697"/>
      <c r="D74" s="697"/>
      <c r="E74" s="697"/>
      <c r="F74" s="521"/>
      <c r="G74" s="521"/>
      <c r="H74" s="533"/>
      <c r="I74" s="173" t="s">
        <v>75</v>
      </c>
      <c r="J74" s="167">
        <v>1000</v>
      </c>
      <c r="K74" s="167">
        <v>500</v>
      </c>
      <c r="L74" s="167">
        <v>0</v>
      </c>
      <c r="M74" s="168">
        <f t="shared" si="7"/>
        <v>1500</v>
      </c>
      <c r="O74" s="162">
        <v>500</v>
      </c>
    </row>
    <row r="75" spans="1:14" s="284" customFormat="1" ht="19.5" customHeight="1">
      <c r="A75" s="700"/>
      <c r="B75" s="545"/>
      <c r="C75" s="697"/>
      <c r="D75" s="697"/>
      <c r="E75" s="697"/>
      <c r="F75" s="521"/>
      <c r="G75" s="521"/>
      <c r="H75" s="533"/>
      <c r="I75" s="173" t="s">
        <v>44</v>
      </c>
      <c r="J75" s="167">
        <v>5000</v>
      </c>
      <c r="K75" s="167">
        <v>8000</v>
      </c>
      <c r="L75" s="167">
        <v>7000</v>
      </c>
      <c r="M75" s="168">
        <f t="shared" si="7"/>
        <v>20000</v>
      </c>
      <c r="N75" s="283"/>
    </row>
    <row r="76" spans="1:15" s="284" customFormat="1" ht="19.5" customHeight="1">
      <c r="A76" s="700"/>
      <c r="B76" s="545"/>
      <c r="C76" s="697"/>
      <c r="D76" s="697"/>
      <c r="E76" s="697"/>
      <c r="F76" s="521"/>
      <c r="G76" s="521"/>
      <c r="H76" s="533"/>
      <c r="I76" s="173" t="s">
        <v>76</v>
      </c>
      <c r="J76" s="167">
        <v>7500</v>
      </c>
      <c r="K76" s="167">
        <v>7000</v>
      </c>
      <c r="L76" s="167">
        <v>7000</v>
      </c>
      <c r="M76" s="168">
        <f t="shared" si="7"/>
        <v>21500</v>
      </c>
      <c r="N76" s="283"/>
      <c r="O76" s="284">
        <v>500</v>
      </c>
    </row>
    <row r="77" spans="1:14" s="284" customFormat="1" ht="76.5" customHeight="1" thickBot="1">
      <c r="A77" s="700"/>
      <c r="B77" s="546"/>
      <c r="C77" s="698"/>
      <c r="D77" s="698"/>
      <c r="E77" s="698"/>
      <c r="F77" s="522"/>
      <c r="G77" s="522"/>
      <c r="H77" s="534"/>
      <c r="I77" s="174" t="s">
        <v>77</v>
      </c>
      <c r="J77" s="170">
        <v>0</v>
      </c>
      <c r="K77" s="170">
        <v>0</v>
      </c>
      <c r="L77" s="170">
        <v>0</v>
      </c>
      <c r="M77" s="171">
        <f t="shared" si="7"/>
        <v>0</v>
      </c>
      <c r="N77" s="283"/>
    </row>
    <row r="78" spans="1:14" s="286" customFormat="1" ht="19.5" customHeight="1" thickBot="1">
      <c r="A78" s="700"/>
      <c r="B78" s="702" t="s">
        <v>131</v>
      </c>
      <c r="C78" s="703"/>
      <c r="D78" s="703"/>
      <c r="E78" s="703"/>
      <c r="F78" s="703"/>
      <c r="G78" s="703"/>
      <c r="H78" s="703"/>
      <c r="I78" s="704"/>
      <c r="J78" s="180">
        <f>SUM(J70:J77)</f>
        <v>24500</v>
      </c>
      <c r="K78" s="180">
        <f>SUM(K70:K77)</f>
        <v>43500</v>
      </c>
      <c r="L78" s="180">
        <f>SUM(L70:L77)</f>
        <v>24000</v>
      </c>
      <c r="M78" s="180">
        <f>SUM(J78:L78)</f>
        <v>92000</v>
      </c>
      <c r="N78" s="285"/>
    </row>
    <row r="79" spans="1:13" ht="15">
      <c r="A79" s="700"/>
      <c r="B79" s="544" t="str">
        <f>+'[1]Resultado 5'!$C$11</f>
        <v>5.4.3 Crear una red de guías turísticos locales,  de origen indígena o afrodescendiente, y darles la capacitación requerida para que cumplan con los requisitos para su acreditación por el INTUR y puedan desempeñarse en un contexto de turismo cultural. </v>
      </c>
      <c r="C79" s="696" t="s">
        <v>139</v>
      </c>
      <c r="D79" s="696" t="s">
        <v>139</v>
      </c>
      <c r="E79" s="696" t="s">
        <v>139</v>
      </c>
      <c r="F79" s="520" t="str">
        <f>+'[1]Resultado 5'!$D$11</f>
        <v>OMT</v>
      </c>
      <c r="G79" s="520" t="s">
        <v>57</v>
      </c>
      <c r="H79" s="532" t="str">
        <f>+'[1]Resultado 5'!$F$11</f>
        <v>GRAAN, GRAAS (Secretarías de Cultura), INC, INTUR</v>
      </c>
      <c r="I79" s="172" t="s">
        <v>40</v>
      </c>
      <c r="J79" s="164">
        <v>4000</v>
      </c>
      <c r="K79" s="164">
        <v>5000</v>
      </c>
      <c r="L79" s="164">
        <v>5000</v>
      </c>
      <c r="M79" s="165">
        <f aca="true" t="shared" si="8" ref="M79:M86">SUM(J79:L79)</f>
        <v>14000</v>
      </c>
    </row>
    <row r="80" spans="1:13" ht="15">
      <c r="A80" s="700"/>
      <c r="B80" s="545"/>
      <c r="C80" s="697"/>
      <c r="D80" s="697"/>
      <c r="E80" s="697"/>
      <c r="F80" s="521"/>
      <c r="G80" s="521"/>
      <c r="H80" s="533"/>
      <c r="I80" s="173" t="s">
        <v>41</v>
      </c>
      <c r="J80" s="167">
        <v>10000</v>
      </c>
      <c r="K80" s="167">
        <v>5000</v>
      </c>
      <c r="L80" s="167">
        <v>0</v>
      </c>
      <c r="M80" s="168">
        <f t="shared" si="8"/>
        <v>15000</v>
      </c>
    </row>
    <row r="81" spans="1:13" ht="15">
      <c r="A81" s="700"/>
      <c r="B81" s="545"/>
      <c r="C81" s="697"/>
      <c r="D81" s="697"/>
      <c r="E81" s="697"/>
      <c r="F81" s="521"/>
      <c r="G81" s="521"/>
      <c r="H81" s="533"/>
      <c r="I81" s="173" t="s">
        <v>42</v>
      </c>
      <c r="J81" s="167">
        <v>2000</v>
      </c>
      <c r="K81" s="167">
        <v>3000</v>
      </c>
      <c r="L81" s="167">
        <v>0</v>
      </c>
      <c r="M81" s="168">
        <f t="shared" si="8"/>
        <v>5000</v>
      </c>
    </row>
    <row r="82" spans="1:13" ht="15">
      <c r="A82" s="700"/>
      <c r="B82" s="545"/>
      <c r="C82" s="697"/>
      <c r="D82" s="697"/>
      <c r="E82" s="697"/>
      <c r="F82" s="521"/>
      <c r="G82" s="521"/>
      <c r="H82" s="533"/>
      <c r="I82" s="173" t="s">
        <v>43</v>
      </c>
      <c r="J82" s="167">
        <v>1000</v>
      </c>
      <c r="K82" s="167">
        <v>1000</v>
      </c>
      <c r="L82" s="167">
        <v>0</v>
      </c>
      <c r="M82" s="168">
        <f t="shared" si="8"/>
        <v>2000</v>
      </c>
    </row>
    <row r="83" spans="1:16" ht="15">
      <c r="A83" s="700"/>
      <c r="B83" s="545"/>
      <c r="C83" s="697"/>
      <c r="D83" s="697"/>
      <c r="E83" s="697"/>
      <c r="F83" s="521"/>
      <c r="G83" s="521"/>
      <c r="H83" s="533"/>
      <c r="I83" s="173" t="s">
        <v>75</v>
      </c>
      <c r="J83" s="167">
        <v>0</v>
      </c>
      <c r="K83" s="167">
        <v>500</v>
      </c>
      <c r="L83" s="167">
        <v>500</v>
      </c>
      <c r="M83" s="168">
        <f t="shared" si="8"/>
        <v>1000</v>
      </c>
      <c r="O83" s="162">
        <v>500</v>
      </c>
      <c r="P83" s="162">
        <v>500</v>
      </c>
    </row>
    <row r="84" spans="1:14" s="284" customFormat="1" ht="15">
      <c r="A84" s="700"/>
      <c r="B84" s="545"/>
      <c r="C84" s="697"/>
      <c r="D84" s="697"/>
      <c r="E84" s="697"/>
      <c r="F84" s="521"/>
      <c r="G84" s="521"/>
      <c r="H84" s="533"/>
      <c r="I84" s="173" t="s">
        <v>44</v>
      </c>
      <c r="J84" s="167">
        <v>3000</v>
      </c>
      <c r="K84" s="167">
        <v>2000</v>
      </c>
      <c r="L84" s="167">
        <v>2000</v>
      </c>
      <c r="M84" s="168">
        <f t="shared" si="8"/>
        <v>7000</v>
      </c>
      <c r="N84" s="283"/>
    </row>
    <row r="85" spans="1:15" s="284" customFormat="1" ht="15">
      <c r="A85" s="700"/>
      <c r="B85" s="545"/>
      <c r="C85" s="697"/>
      <c r="D85" s="697"/>
      <c r="E85" s="697"/>
      <c r="F85" s="521"/>
      <c r="G85" s="521"/>
      <c r="H85" s="533"/>
      <c r="I85" s="173" t="s">
        <v>76</v>
      </c>
      <c r="J85" s="167">
        <v>5000</v>
      </c>
      <c r="K85" s="167">
        <v>6500</v>
      </c>
      <c r="L85" s="167">
        <v>2000</v>
      </c>
      <c r="M85" s="168">
        <f t="shared" si="8"/>
        <v>13500</v>
      </c>
      <c r="N85" s="283"/>
      <c r="O85" s="284">
        <v>500</v>
      </c>
    </row>
    <row r="86" spans="1:14" s="284" customFormat="1" ht="30.75" customHeight="1" thickBot="1">
      <c r="A86" s="700"/>
      <c r="B86" s="546"/>
      <c r="C86" s="698"/>
      <c r="D86" s="698"/>
      <c r="E86" s="698"/>
      <c r="F86" s="522"/>
      <c r="G86" s="522"/>
      <c r="H86" s="534"/>
      <c r="I86" s="174" t="s">
        <v>77</v>
      </c>
      <c r="J86" s="170">
        <v>0</v>
      </c>
      <c r="K86" s="170">
        <v>0</v>
      </c>
      <c r="L86" s="170">
        <v>0</v>
      </c>
      <c r="M86" s="171">
        <f t="shared" si="8"/>
        <v>0</v>
      </c>
      <c r="N86" s="283"/>
    </row>
    <row r="87" spans="1:14" s="286" customFormat="1" ht="15.75" thickBot="1">
      <c r="A87" s="700"/>
      <c r="B87" s="702" t="s">
        <v>131</v>
      </c>
      <c r="C87" s="703"/>
      <c r="D87" s="703"/>
      <c r="E87" s="703"/>
      <c r="F87" s="703"/>
      <c r="G87" s="703"/>
      <c r="H87" s="703"/>
      <c r="I87" s="704"/>
      <c r="J87" s="180">
        <f>SUM(J79:J86)</f>
        <v>25000</v>
      </c>
      <c r="K87" s="180">
        <f>SUM(K79:K86)</f>
        <v>23000</v>
      </c>
      <c r="L87" s="180">
        <f>SUM(L79:L86)</f>
        <v>9500</v>
      </c>
      <c r="M87" s="180">
        <f>SUM(J87:L87)</f>
        <v>57500</v>
      </c>
      <c r="N87" s="285"/>
    </row>
    <row r="88" spans="1:13" ht="15">
      <c r="A88" s="700"/>
      <c r="B88" s="544" t="str">
        <f>+'[1]Resultado 5'!$C$12</f>
        <v>5.4.4 Vincular a los emprendedores culturales y creativos con los proveedores de servicios turísticos para incorporarlos a la cadena de valor de la oferta turística. </v>
      </c>
      <c r="C88" s="696" t="s">
        <v>139</v>
      </c>
      <c r="D88" s="696" t="s">
        <v>139</v>
      </c>
      <c r="E88" s="696" t="s">
        <v>139</v>
      </c>
      <c r="F88" s="520" t="str">
        <f>+'[1]Resultado 5'!$D$12</f>
        <v>OMT</v>
      </c>
      <c r="G88" s="520" t="str">
        <f>+'[1]Resultado 5'!$E$12</f>
        <v>ONUDI, UNESCO</v>
      </c>
      <c r="H88" s="532" t="str">
        <f>+'[5]Resultado 5'!$F$12</f>
        <v>INTUR, Secretarías de Turismo y Cultura de GRAAN y GRAAS, INC</v>
      </c>
      <c r="I88" s="172" t="s">
        <v>40</v>
      </c>
      <c r="J88" s="164">
        <v>4000</v>
      </c>
      <c r="K88" s="164">
        <v>6000</v>
      </c>
      <c r="L88" s="164">
        <v>5000</v>
      </c>
      <c r="M88" s="165">
        <f aca="true" t="shared" si="9" ref="M88:M95">SUM(J88:L88)</f>
        <v>15000</v>
      </c>
    </row>
    <row r="89" spans="1:13" ht="15">
      <c r="A89" s="700"/>
      <c r="B89" s="545"/>
      <c r="C89" s="697"/>
      <c r="D89" s="697"/>
      <c r="E89" s="697"/>
      <c r="F89" s="521"/>
      <c r="G89" s="521"/>
      <c r="H89" s="533"/>
      <c r="I89" s="173" t="s">
        <v>41</v>
      </c>
      <c r="J89" s="167">
        <v>3000</v>
      </c>
      <c r="K89" s="167">
        <v>12000</v>
      </c>
      <c r="L89" s="167">
        <v>10000</v>
      </c>
      <c r="M89" s="168">
        <f t="shared" si="9"/>
        <v>25000</v>
      </c>
    </row>
    <row r="90" spans="1:13" ht="15">
      <c r="A90" s="700"/>
      <c r="B90" s="545"/>
      <c r="C90" s="697"/>
      <c r="D90" s="697"/>
      <c r="E90" s="697"/>
      <c r="F90" s="521"/>
      <c r="G90" s="521"/>
      <c r="H90" s="533"/>
      <c r="I90" s="173" t="s">
        <v>42</v>
      </c>
      <c r="J90" s="167">
        <v>0</v>
      </c>
      <c r="K90" s="167">
        <v>0</v>
      </c>
      <c r="L90" s="167">
        <v>0</v>
      </c>
      <c r="M90" s="168">
        <f t="shared" si="9"/>
        <v>0</v>
      </c>
    </row>
    <row r="91" spans="1:15" ht="15">
      <c r="A91" s="700"/>
      <c r="B91" s="545"/>
      <c r="C91" s="697"/>
      <c r="D91" s="697"/>
      <c r="E91" s="697"/>
      <c r="F91" s="521"/>
      <c r="G91" s="521"/>
      <c r="H91" s="533"/>
      <c r="I91" s="173" t="s">
        <v>43</v>
      </c>
      <c r="J91" s="167">
        <v>0</v>
      </c>
      <c r="K91" s="167">
        <v>1000</v>
      </c>
      <c r="L91" s="167">
        <v>0</v>
      </c>
      <c r="M91" s="168">
        <f t="shared" si="9"/>
        <v>1000</v>
      </c>
      <c r="O91" s="162">
        <v>1000</v>
      </c>
    </row>
    <row r="92" spans="1:13" ht="15">
      <c r="A92" s="700"/>
      <c r="B92" s="545"/>
      <c r="C92" s="697"/>
      <c r="D92" s="697"/>
      <c r="E92" s="697"/>
      <c r="F92" s="521"/>
      <c r="G92" s="521"/>
      <c r="H92" s="533"/>
      <c r="I92" s="173" t="s">
        <v>75</v>
      </c>
      <c r="J92" s="167">
        <v>0</v>
      </c>
      <c r="K92" s="167">
        <v>500</v>
      </c>
      <c r="L92" s="167">
        <v>0</v>
      </c>
      <c r="M92" s="168">
        <f t="shared" si="9"/>
        <v>500</v>
      </c>
    </row>
    <row r="93" spans="1:14" s="284" customFormat="1" ht="15">
      <c r="A93" s="700"/>
      <c r="B93" s="545"/>
      <c r="C93" s="697"/>
      <c r="D93" s="697"/>
      <c r="E93" s="697"/>
      <c r="F93" s="521"/>
      <c r="G93" s="521"/>
      <c r="H93" s="533"/>
      <c r="I93" s="173" t="s">
        <v>44</v>
      </c>
      <c r="J93" s="167">
        <v>0</v>
      </c>
      <c r="K93" s="167">
        <v>4000</v>
      </c>
      <c r="L93" s="167">
        <v>4000</v>
      </c>
      <c r="M93" s="168">
        <f t="shared" si="9"/>
        <v>8000</v>
      </c>
      <c r="N93" s="283"/>
    </row>
    <row r="94" spans="1:16" s="284" customFormat="1" ht="15">
      <c r="A94" s="700"/>
      <c r="B94" s="545"/>
      <c r="C94" s="697"/>
      <c r="D94" s="697"/>
      <c r="E94" s="697"/>
      <c r="F94" s="521"/>
      <c r="G94" s="521"/>
      <c r="H94" s="533"/>
      <c r="I94" s="173" t="s">
        <v>76</v>
      </c>
      <c r="J94" s="167">
        <v>0</v>
      </c>
      <c r="K94" s="167">
        <v>4500</v>
      </c>
      <c r="L94" s="167">
        <v>4000</v>
      </c>
      <c r="M94" s="168">
        <f t="shared" si="9"/>
        <v>8500</v>
      </c>
      <c r="N94" s="283"/>
      <c r="O94" s="284">
        <v>500</v>
      </c>
      <c r="P94" s="284">
        <v>500</v>
      </c>
    </row>
    <row r="95" spans="1:14" s="284" customFormat="1" ht="15.75" thickBot="1">
      <c r="A95" s="701"/>
      <c r="B95" s="546"/>
      <c r="C95" s="698"/>
      <c r="D95" s="698"/>
      <c r="E95" s="698"/>
      <c r="F95" s="522"/>
      <c r="G95" s="522"/>
      <c r="H95" s="534"/>
      <c r="I95" s="174" t="s">
        <v>77</v>
      </c>
      <c r="J95" s="170">
        <v>0</v>
      </c>
      <c r="K95" s="170">
        <v>0</v>
      </c>
      <c r="L95" s="170">
        <v>0</v>
      </c>
      <c r="M95" s="171">
        <f t="shared" si="9"/>
        <v>0</v>
      </c>
      <c r="N95" s="283"/>
    </row>
    <row r="96" spans="1:14" s="286" customFormat="1" ht="19.5" customHeight="1" thickBot="1">
      <c r="A96" s="118"/>
      <c r="B96" s="702" t="s">
        <v>131</v>
      </c>
      <c r="C96" s="703"/>
      <c r="D96" s="703"/>
      <c r="E96" s="703"/>
      <c r="F96" s="703"/>
      <c r="G96" s="703"/>
      <c r="H96" s="703"/>
      <c r="I96" s="704"/>
      <c r="J96" s="180">
        <f>SUM(J88:J95)</f>
        <v>7000</v>
      </c>
      <c r="K96" s="180">
        <f>SUM(K88:K95)</f>
        <v>28000</v>
      </c>
      <c r="L96" s="180">
        <f>SUM(L88:L95)</f>
        <v>23000</v>
      </c>
      <c r="M96" s="180">
        <f>SUM(J96:L96)</f>
        <v>58000</v>
      </c>
      <c r="N96" s="285"/>
    </row>
    <row r="97" spans="1:13" ht="18.75" thickBot="1">
      <c r="A97" s="656" t="s">
        <v>32</v>
      </c>
      <c r="B97" s="657"/>
      <c r="C97" s="657"/>
      <c r="D97" s="657"/>
      <c r="E97" s="657"/>
      <c r="F97" s="657"/>
      <c r="G97" s="657"/>
      <c r="H97" s="657"/>
      <c r="I97" s="658"/>
      <c r="J97" s="2">
        <f>+J96+J87+J78+J69</f>
        <v>106500</v>
      </c>
      <c r="K97" s="2">
        <f>+K96+K87+K78+K69</f>
        <v>207000</v>
      </c>
      <c r="L97" s="2">
        <f>+L96+L87+L78+L69</f>
        <v>178000</v>
      </c>
      <c r="M97" s="2">
        <f>SUM(J97:L97)</f>
        <v>491500</v>
      </c>
    </row>
    <row r="98" spans="1:14" s="284" customFormat="1" ht="18.75" thickBot="1">
      <c r="A98" s="116"/>
      <c r="B98" s="5"/>
      <c r="C98" s="5"/>
      <c r="D98" s="5"/>
      <c r="E98" s="5"/>
      <c r="F98" s="122"/>
      <c r="G98" s="5"/>
      <c r="H98" s="5"/>
      <c r="I98" s="5"/>
      <c r="J98" s="57"/>
      <c r="K98" s="57"/>
      <c r="L98" s="57"/>
      <c r="M98" s="57"/>
      <c r="N98" s="283"/>
    </row>
    <row r="99" spans="1:13" ht="21" customHeight="1" thickBot="1" thickTop="1">
      <c r="A99" s="666" t="s">
        <v>63</v>
      </c>
      <c r="B99" s="666"/>
      <c r="C99" s="666"/>
      <c r="D99" s="666"/>
      <c r="E99" s="666"/>
      <c r="F99" s="666"/>
      <c r="G99" s="666"/>
      <c r="H99" s="666"/>
      <c r="I99" s="666"/>
      <c r="J99" s="1">
        <f>+J97+J60+J41+J22</f>
        <v>414500</v>
      </c>
      <c r="K99" s="1">
        <f>+K97+K60+K41+K22</f>
        <v>448500</v>
      </c>
      <c r="L99" s="1">
        <f>+L97+L60+L41+L22</f>
        <v>369000</v>
      </c>
      <c r="M99" s="1">
        <f>+M97+M60+M41+M22</f>
        <v>1232000</v>
      </c>
    </row>
    <row r="100" spans="10:13" ht="13.5" customHeight="1" thickBot="1" thickTop="1">
      <c r="J100" s="288"/>
      <c r="K100" s="288"/>
      <c r="L100" s="288"/>
      <c r="M100" s="124"/>
    </row>
    <row r="101" spans="1:18" s="124" customFormat="1" ht="15" customHeight="1" thickBot="1" thickTop="1">
      <c r="A101" s="289"/>
      <c r="H101" s="289"/>
      <c r="I101" s="289"/>
      <c r="J101" s="289"/>
      <c r="K101" s="1">
        <v>460000</v>
      </c>
      <c r="L101" s="1">
        <v>374500</v>
      </c>
      <c r="M101" s="1"/>
      <c r="N101" s="289"/>
      <c r="O101" s="289" t="s">
        <v>38</v>
      </c>
      <c r="P101" s="289" t="s">
        <v>39</v>
      </c>
      <c r="Q101" s="289"/>
      <c r="R101" s="289"/>
    </row>
    <row r="102" spans="1:18" s="124" customFormat="1" ht="15" customHeight="1" thickTop="1">
      <c r="A102" s="289"/>
      <c r="H102" s="289"/>
      <c r="I102" s="161"/>
      <c r="J102" s="162"/>
      <c r="K102" s="162"/>
      <c r="L102" s="162"/>
      <c r="M102" s="162"/>
      <c r="N102" s="289"/>
      <c r="O102" s="162">
        <f>SUM(O4:O99)</f>
        <v>11500</v>
      </c>
      <c r="P102" s="162">
        <f>SUM(P4:P99)</f>
        <v>5500</v>
      </c>
      <c r="Q102" s="162"/>
      <c r="R102" s="289"/>
    </row>
    <row r="103" spans="1:18" s="124" customFormat="1" ht="15" customHeight="1">
      <c r="A103" s="289"/>
      <c r="H103" s="289"/>
      <c r="I103" s="161"/>
      <c r="J103" s="162"/>
      <c r="K103" s="162">
        <f>+K101-K99</f>
        <v>11500</v>
      </c>
      <c r="L103" s="162">
        <f>+L101-L99</f>
        <v>5500</v>
      </c>
      <c r="M103" s="162"/>
      <c r="N103" s="289"/>
      <c r="O103" s="289"/>
      <c r="P103" s="289"/>
      <c r="Q103" s="289"/>
      <c r="R103" s="289"/>
    </row>
    <row r="104" spans="1:18" s="124" customFormat="1" ht="15" customHeight="1">
      <c r="A104" s="289"/>
      <c r="H104" s="289"/>
      <c r="I104" s="161"/>
      <c r="J104" s="162"/>
      <c r="K104" s="162"/>
      <c r="L104" s="162"/>
      <c r="M104" s="162"/>
      <c r="N104" s="289"/>
      <c r="O104" s="289"/>
      <c r="P104" s="289"/>
      <c r="Q104" s="289"/>
      <c r="R104" s="289"/>
    </row>
    <row r="105" spans="1:18" s="124" customFormat="1" ht="15" customHeight="1">
      <c r="A105" s="289"/>
      <c r="H105" s="289"/>
      <c r="I105" s="161"/>
      <c r="J105" s="162"/>
      <c r="K105" s="162">
        <f>+K103-O102</f>
        <v>0</v>
      </c>
      <c r="L105" s="162">
        <f>+L103-P102</f>
        <v>0</v>
      </c>
      <c r="M105" s="162"/>
      <c r="N105" s="289"/>
      <c r="O105" s="290"/>
      <c r="P105" s="289"/>
      <c r="Q105" s="290"/>
      <c r="R105" s="289"/>
    </row>
    <row r="106" spans="1:18" s="124" customFormat="1" ht="15" customHeight="1">
      <c r="A106" s="289"/>
      <c r="H106" s="289"/>
      <c r="I106" s="161"/>
      <c r="J106" s="162"/>
      <c r="K106" s="162"/>
      <c r="L106" s="162"/>
      <c r="M106" s="162"/>
      <c r="N106" s="289"/>
      <c r="O106" s="289"/>
      <c r="P106" s="289"/>
      <c r="Q106" s="289"/>
      <c r="R106" s="289"/>
    </row>
    <row r="107" spans="1:18" s="124" customFormat="1" ht="15" customHeight="1">
      <c r="A107" s="289"/>
      <c r="H107" s="289"/>
      <c r="I107" s="161"/>
      <c r="J107" s="162"/>
      <c r="K107" s="162"/>
      <c r="L107" s="162"/>
      <c r="M107" s="162"/>
      <c r="N107" s="289"/>
      <c r="O107" s="289"/>
      <c r="P107" s="289"/>
      <c r="Q107" s="289"/>
      <c r="R107" s="289"/>
    </row>
    <row r="108" spans="1:18" s="124" customFormat="1" ht="15" customHeight="1">
      <c r="A108" s="289"/>
      <c r="H108" s="289"/>
      <c r="I108" s="161"/>
      <c r="J108" s="162"/>
      <c r="K108" s="162"/>
      <c r="L108" s="162"/>
      <c r="M108" s="162"/>
      <c r="N108" s="289"/>
      <c r="O108" s="289"/>
      <c r="P108" s="289"/>
      <c r="Q108" s="289"/>
      <c r="R108" s="289"/>
    </row>
    <row r="109" spans="1:18" s="124" customFormat="1" ht="15" customHeight="1">
      <c r="A109" s="289"/>
      <c r="H109" s="289"/>
      <c r="I109" s="161"/>
      <c r="J109" s="162"/>
      <c r="K109" s="162"/>
      <c r="L109" s="162"/>
      <c r="M109" s="162"/>
      <c r="N109" s="289"/>
      <c r="O109" s="289"/>
      <c r="P109" s="289"/>
      <c r="Q109" s="289"/>
      <c r="R109" s="289"/>
    </row>
    <row r="110" spans="1:18" s="124" customFormat="1" ht="12.75">
      <c r="A110" s="289"/>
      <c r="H110" s="289"/>
      <c r="I110" s="289"/>
      <c r="J110" s="290"/>
      <c r="K110" s="290"/>
      <c r="L110" s="290"/>
      <c r="M110" s="290"/>
      <c r="N110" s="289"/>
      <c r="O110" s="289"/>
      <c r="P110" s="289"/>
      <c r="Q110" s="289"/>
      <c r="R110" s="289"/>
    </row>
    <row r="111" spans="1:18" s="124" customFormat="1" ht="12.75">
      <c r="A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</row>
    <row r="112" spans="1:18" s="124" customFormat="1" ht="12.75">
      <c r="A112" s="289"/>
      <c r="H112" s="289"/>
      <c r="I112" s="289"/>
      <c r="J112" s="289"/>
      <c r="K112" s="289"/>
      <c r="L112" s="290"/>
      <c r="M112" s="289"/>
      <c r="N112" s="289"/>
      <c r="O112" s="289"/>
      <c r="P112" s="289"/>
      <c r="Q112" s="289"/>
      <c r="R112" s="289"/>
    </row>
    <row r="113" spans="1:18" s="124" customFormat="1" ht="12" customHeight="1">
      <c r="A113" s="289"/>
      <c r="H113" s="289"/>
      <c r="I113" s="289"/>
      <c r="J113" s="289"/>
      <c r="K113" s="289"/>
      <c r="L113" s="290"/>
      <c r="M113" s="289"/>
      <c r="N113" s="289"/>
      <c r="O113" s="289"/>
      <c r="P113" s="289"/>
      <c r="Q113" s="289"/>
      <c r="R113" s="289"/>
    </row>
    <row r="114" spans="1:18" s="124" customFormat="1" ht="12.75">
      <c r="A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</row>
    <row r="115" s="124" customFormat="1" ht="12.75">
      <c r="A115" s="289"/>
    </row>
    <row r="116" s="124" customFormat="1" ht="12.75">
      <c r="A116" s="289"/>
    </row>
    <row r="117" s="124" customFormat="1" ht="12.75">
      <c r="A117" s="289"/>
    </row>
    <row r="118" s="124" customFormat="1" ht="12.75">
      <c r="A118" s="289"/>
    </row>
    <row r="119" s="124" customFormat="1" ht="12.75">
      <c r="A119" s="289"/>
    </row>
    <row r="120" s="124" customFormat="1" ht="12.75">
      <c r="A120" s="289"/>
    </row>
    <row r="121" s="124" customFormat="1" ht="12.75">
      <c r="A121" s="289"/>
    </row>
    <row r="122" s="124" customFormat="1" ht="12.75">
      <c r="A122" s="289"/>
    </row>
    <row r="123" s="124" customFormat="1" ht="12.75">
      <c r="A123" s="289"/>
    </row>
    <row r="124" s="124" customFormat="1" ht="12.75">
      <c r="A124" s="289"/>
    </row>
    <row r="125" s="124" customFormat="1" ht="12.75">
      <c r="A125" s="289"/>
    </row>
    <row r="126" s="124" customFormat="1" ht="12.75">
      <c r="A126" s="289"/>
    </row>
    <row r="127" s="124" customFormat="1" ht="12.75">
      <c r="A127" s="289"/>
    </row>
    <row r="128" s="124" customFormat="1" ht="12.75">
      <c r="A128" s="289"/>
    </row>
    <row r="129" s="124" customFormat="1" ht="12.75">
      <c r="A129" s="289"/>
    </row>
    <row r="130" s="124" customFormat="1" ht="12.75">
      <c r="A130" s="289"/>
    </row>
    <row r="131" s="124" customFormat="1" ht="12.75">
      <c r="A131" s="289"/>
    </row>
    <row r="132" s="124" customFormat="1" ht="12.75">
      <c r="A132" s="289"/>
    </row>
    <row r="133" s="124" customFormat="1" ht="12.75">
      <c r="A133" s="289"/>
    </row>
    <row r="134" s="124" customFormat="1" ht="12.75">
      <c r="A134" s="289"/>
    </row>
    <row r="135" s="124" customFormat="1" ht="12.75">
      <c r="A135" s="289"/>
    </row>
    <row r="136" s="124" customFormat="1" ht="12.75">
      <c r="A136" s="289"/>
    </row>
    <row r="137" s="124" customFormat="1" ht="12.75">
      <c r="A137" s="289"/>
    </row>
    <row r="138" s="124" customFormat="1" ht="12.75">
      <c r="A138" s="289"/>
    </row>
    <row r="139" s="124" customFormat="1" ht="12.75">
      <c r="A139" s="289"/>
    </row>
    <row r="140" s="124" customFormat="1" ht="12.75">
      <c r="A140" s="289"/>
    </row>
    <row r="141" s="124" customFormat="1" ht="12.75">
      <c r="A141" s="289"/>
    </row>
    <row r="142" s="124" customFormat="1" ht="12.75">
      <c r="A142" s="289"/>
    </row>
    <row r="143" s="124" customFormat="1" ht="12.75">
      <c r="A143" s="289"/>
    </row>
    <row r="144" s="124" customFormat="1" ht="12.75">
      <c r="A144" s="289"/>
    </row>
    <row r="145" s="124" customFormat="1" ht="12.75">
      <c r="A145" s="289"/>
    </row>
    <row r="146" s="124" customFormat="1" ht="12.75">
      <c r="A146" s="289"/>
    </row>
    <row r="147" s="124" customFormat="1" ht="12.75">
      <c r="A147" s="289"/>
    </row>
    <row r="148" s="124" customFormat="1" ht="12.75">
      <c r="A148" s="289"/>
    </row>
    <row r="149" s="124" customFormat="1" ht="12.75">
      <c r="A149" s="289"/>
    </row>
    <row r="150" s="124" customFormat="1" ht="12.75">
      <c r="A150" s="289"/>
    </row>
    <row r="151" s="124" customFormat="1" ht="12.75">
      <c r="A151" s="289"/>
    </row>
    <row r="152" s="124" customFormat="1" ht="12.75">
      <c r="A152" s="289"/>
    </row>
    <row r="153" s="124" customFormat="1" ht="12.75">
      <c r="A153" s="289"/>
    </row>
    <row r="154" s="124" customFormat="1" ht="12.75">
      <c r="A154" s="289"/>
    </row>
    <row r="155" s="124" customFormat="1" ht="12.75">
      <c r="A155" s="289"/>
    </row>
    <row r="156" s="124" customFormat="1" ht="12.75">
      <c r="A156" s="289"/>
    </row>
    <row r="157" s="124" customFormat="1" ht="12.75">
      <c r="A157" s="289"/>
    </row>
    <row r="158" s="124" customFormat="1" ht="12.75">
      <c r="A158" s="289"/>
    </row>
    <row r="159" s="124" customFormat="1" ht="12.75">
      <c r="A159" s="289"/>
    </row>
    <row r="160" s="124" customFormat="1" ht="12.75">
      <c r="A160" s="289"/>
    </row>
    <row r="161" s="124" customFormat="1" ht="12.75">
      <c r="A161" s="289"/>
    </row>
    <row r="162" s="124" customFormat="1" ht="12.75">
      <c r="A162" s="289"/>
    </row>
    <row r="163" s="124" customFormat="1" ht="12.75">
      <c r="A163" s="289"/>
    </row>
    <row r="164" s="124" customFormat="1" ht="12.75">
      <c r="A164" s="289"/>
    </row>
    <row r="165" s="124" customFormat="1" ht="12.75">
      <c r="A165" s="289"/>
    </row>
    <row r="166" s="124" customFormat="1" ht="12.75">
      <c r="A166" s="289"/>
    </row>
    <row r="167" s="124" customFormat="1" ht="12.75">
      <c r="A167" s="289"/>
    </row>
    <row r="168" s="124" customFormat="1" ht="12.75">
      <c r="A168" s="289"/>
    </row>
    <row r="169" s="124" customFormat="1" ht="12.75">
      <c r="A169" s="289"/>
    </row>
    <row r="170" s="124" customFormat="1" ht="12.75">
      <c r="A170" s="289"/>
    </row>
    <row r="171" s="124" customFormat="1" ht="12.75">
      <c r="A171" s="289"/>
    </row>
    <row r="172" s="124" customFormat="1" ht="12.75">
      <c r="A172" s="289"/>
    </row>
    <row r="173" s="124" customFormat="1" ht="12.75">
      <c r="A173" s="289"/>
    </row>
    <row r="174" s="124" customFormat="1" ht="12.75">
      <c r="A174" s="289"/>
    </row>
    <row r="175" s="124" customFormat="1" ht="12.75">
      <c r="A175" s="289"/>
    </row>
    <row r="176" s="124" customFormat="1" ht="12.75">
      <c r="A176" s="289"/>
    </row>
    <row r="177" s="124" customFormat="1" ht="12.75">
      <c r="A177" s="289"/>
    </row>
    <row r="178" s="124" customFormat="1" ht="12.75">
      <c r="A178" s="289"/>
    </row>
    <row r="179" s="124" customFormat="1" ht="12.75">
      <c r="A179" s="289"/>
    </row>
    <row r="180" s="124" customFormat="1" ht="12.75">
      <c r="A180" s="289"/>
    </row>
    <row r="181" s="124" customFormat="1" ht="12.75">
      <c r="A181" s="289"/>
    </row>
    <row r="182" s="124" customFormat="1" ht="12.75">
      <c r="A182" s="289"/>
    </row>
    <row r="183" s="124" customFormat="1" ht="12.75">
      <c r="A183" s="289"/>
    </row>
    <row r="184" s="124" customFormat="1" ht="12.75">
      <c r="A184" s="289"/>
    </row>
    <row r="185" s="124" customFormat="1" ht="12.75">
      <c r="A185" s="289"/>
    </row>
    <row r="186" s="124" customFormat="1" ht="12.75">
      <c r="A186" s="289"/>
    </row>
    <row r="187" s="124" customFormat="1" ht="12.75">
      <c r="A187" s="289"/>
    </row>
    <row r="188" s="124" customFormat="1" ht="12.75">
      <c r="A188" s="289"/>
    </row>
    <row r="189" s="124" customFormat="1" ht="12.75">
      <c r="A189" s="289"/>
    </row>
    <row r="190" s="124" customFormat="1" ht="12.75">
      <c r="A190" s="289"/>
    </row>
    <row r="191" s="124" customFormat="1" ht="12.75">
      <c r="A191" s="289"/>
    </row>
    <row r="192" s="124" customFormat="1" ht="12.75">
      <c r="A192" s="289"/>
    </row>
    <row r="193" s="124" customFormat="1" ht="12.75">
      <c r="A193" s="289"/>
    </row>
    <row r="194" s="124" customFormat="1" ht="12.75">
      <c r="A194" s="289"/>
    </row>
    <row r="195" s="124" customFormat="1" ht="12.75">
      <c r="A195" s="289"/>
    </row>
    <row r="196" s="124" customFormat="1" ht="12.75">
      <c r="A196" s="289"/>
    </row>
    <row r="197" s="124" customFormat="1" ht="12.75">
      <c r="A197" s="289"/>
    </row>
    <row r="198" s="124" customFormat="1" ht="12.75">
      <c r="A198" s="289"/>
    </row>
    <row r="199" s="124" customFormat="1" ht="12.75">
      <c r="A199" s="289"/>
    </row>
    <row r="200" s="124" customFormat="1" ht="12.75">
      <c r="A200" s="289"/>
    </row>
    <row r="201" s="124" customFormat="1" ht="12.75">
      <c r="A201" s="289"/>
    </row>
    <row r="202" s="124" customFormat="1" ht="12.75">
      <c r="A202" s="289"/>
    </row>
    <row r="203" s="124" customFormat="1" ht="12.75">
      <c r="A203" s="289"/>
    </row>
    <row r="204" s="124" customFormat="1" ht="12.75">
      <c r="A204" s="289"/>
    </row>
    <row r="205" s="124" customFormat="1" ht="12.75">
      <c r="A205" s="289"/>
    </row>
    <row r="206" s="124" customFormat="1" ht="12.75">
      <c r="A206" s="289"/>
    </row>
    <row r="207" s="124" customFormat="1" ht="12.75">
      <c r="A207" s="289"/>
    </row>
    <row r="208" s="124" customFormat="1" ht="12.75">
      <c r="A208" s="289"/>
    </row>
    <row r="209" s="124" customFormat="1" ht="12.75">
      <c r="A209" s="289"/>
    </row>
    <row r="210" s="124" customFormat="1" ht="12.75">
      <c r="A210" s="289"/>
    </row>
    <row r="211" s="124" customFormat="1" ht="12.75">
      <c r="A211" s="289"/>
    </row>
    <row r="212" s="124" customFormat="1" ht="12.75">
      <c r="A212" s="289"/>
    </row>
    <row r="213" s="124" customFormat="1" ht="12.75">
      <c r="A213" s="289"/>
    </row>
    <row r="214" s="124" customFormat="1" ht="12.75">
      <c r="A214" s="289"/>
    </row>
    <row r="215" s="124" customFormat="1" ht="12.75">
      <c r="A215" s="289"/>
    </row>
    <row r="216" s="124" customFormat="1" ht="12.75">
      <c r="A216" s="289"/>
    </row>
    <row r="217" s="124" customFormat="1" ht="12.75">
      <c r="A217" s="289"/>
    </row>
    <row r="218" s="124" customFormat="1" ht="12.75">
      <c r="A218" s="289"/>
    </row>
    <row r="219" s="124" customFormat="1" ht="12.75">
      <c r="A219" s="289"/>
    </row>
    <row r="220" s="124" customFormat="1" ht="12.75">
      <c r="A220" s="289"/>
    </row>
    <row r="221" s="124" customFormat="1" ht="12.75">
      <c r="A221" s="289"/>
    </row>
    <row r="222" s="124" customFormat="1" ht="12.75">
      <c r="A222" s="289"/>
    </row>
    <row r="223" s="124" customFormat="1" ht="12.75">
      <c r="A223" s="289"/>
    </row>
    <row r="224" s="124" customFormat="1" ht="12.75">
      <c r="A224" s="289"/>
    </row>
    <row r="225" s="124" customFormat="1" ht="12.75">
      <c r="A225" s="289"/>
    </row>
    <row r="226" s="124" customFormat="1" ht="12.75">
      <c r="A226" s="289"/>
    </row>
    <row r="227" s="124" customFormat="1" ht="12.75">
      <c r="A227" s="289"/>
    </row>
    <row r="228" s="124" customFormat="1" ht="12.75">
      <c r="A228" s="289"/>
    </row>
    <row r="229" s="124" customFormat="1" ht="12.75">
      <c r="A229" s="289"/>
    </row>
    <row r="230" s="124" customFormat="1" ht="12.75">
      <c r="A230" s="289"/>
    </row>
    <row r="231" s="124" customFormat="1" ht="12.75">
      <c r="A231" s="289"/>
    </row>
    <row r="232" s="124" customFormat="1" ht="12.75">
      <c r="A232" s="289"/>
    </row>
    <row r="233" s="124" customFormat="1" ht="12.75">
      <c r="A233" s="289"/>
    </row>
    <row r="234" s="124" customFormat="1" ht="12.75">
      <c r="A234" s="289"/>
    </row>
    <row r="235" s="124" customFormat="1" ht="12.75">
      <c r="A235" s="289"/>
    </row>
    <row r="236" s="124" customFormat="1" ht="12.75">
      <c r="A236" s="289"/>
    </row>
    <row r="237" s="124" customFormat="1" ht="12.75">
      <c r="A237" s="289"/>
    </row>
    <row r="238" s="124" customFormat="1" ht="12.75">
      <c r="A238" s="289"/>
    </row>
    <row r="239" s="124" customFormat="1" ht="12.75">
      <c r="A239" s="289"/>
    </row>
    <row r="240" s="124" customFormat="1" ht="12.75">
      <c r="A240" s="289"/>
    </row>
    <row r="241" s="124" customFormat="1" ht="12.75">
      <c r="A241" s="289"/>
    </row>
    <row r="242" s="124" customFormat="1" ht="12.75">
      <c r="A242" s="289"/>
    </row>
    <row r="243" s="124" customFormat="1" ht="12.75">
      <c r="A243" s="289"/>
    </row>
    <row r="244" s="124" customFormat="1" ht="12.75">
      <c r="A244" s="289"/>
    </row>
    <row r="245" s="124" customFormat="1" ht="12.75">
      <c r="A245" s="289"/>
    </row>
    <row r="246" s="124" customFormat="1" ht="12.75">
      <c r="A246" s="289"/>
    </row>
    <row r="247" s="124" customFormat="1" ht="12.75">
      <c r="A247" s="289"/>
    </row>
    <row r="248" s="124" customFormat="1" ht="12.75">
      <c r="A248" s="289"/>
    </row>
    <row r="249" s="124" customFormat="1" ht="12.75">
      <c r="A249" s="289"/>
    </row>
    <row r="250" s="124" customFormat="1" ht="12.75">
      <c r="A250" s="289"/>
    </row>
    <row r="251" s="124" customFormat="1" ht="12.75">
      <c r="A251" s="289"/>
    </row>
    <row r="252" s="124" customFormat="1" ht="12.75">
      <c r="A252" s="289"/>
    </row>
    <row r="253" s="124" customFormat="1" ht="12.75">
      <c r="A253" s="289"/>
    </row>
    <row r="254" s="124" customFormat="1" ht="12.75">
      <c r="A254" s="289"/>
    </row>
    <row r="255" s="124" customFormat="1" ht="12.75">
      <c r="A255" s="289"/>
    </row>
    <row r="256" s="124" customFormat="1" ht="12.75">
      <c r="A256" s="289"/>
    </row>
    <row r="257" s="124" customFormat="1" ht="12.75">
      <c r="A257" s="289"/>
    </row>
    <row r="258" s="124" customFormat="1" ht="12.75">
      <c r="A258" s="289"/>
    </row>
    <row r="259" s="124" customFormat="1" ht="12.75">
      <c r="A259" s="289"/>
    </row>
    <row r="260" s="124" customFormat="1" ht="12.75">
      <c r="A260" s="289"/>
    </row>
    <row r="261" s="124" customFormat="1" ht="12.75">
      <c r="A261" s="289"/>
    </row>
    <row r="262" s="124" customFormat="1" ht="12.75">
      <c r="A262" s="289"/>
    </row>
    <row r="263" s="124" customFormat="1" ht="12.75">
      <c r="A263" s="289"/>
    </row>
    <row r="264" s="124" customFormat="1" ht="12.75">
      <c r="A264" s="289"/>
    </row>
    <row r="265" s="124" customFormat="1" ht="12.75">
      <c r="A265" s="289"/>
    </row>
    <row r="266" s="124" customFormat="1" ht="12.75">
      <c r="A266" s="289"/>
    </row>
    <row r="267" s="124" customFormat="1" ht="12.75">
      <c r="A267" s="289"/>
    </row>
    <row r="268" s="124" customFormat="1" ht="12.75">
      <c r="A268" s="289"/>
    </row>
    <row r="269" s="124" customFormat="1" ht="12.75">
      <c r="A269" s="289"/>
    </row>
    <row r="270" s="124" customFormat="1" ht="12.75">
      <c r="A270" s="289"/>
    </row>
    <row r="271" s="124" customFormat="1" ht="12.75">
      <c r="A271" s="289"/>
    </row>
    <row r="272" s="124" customFormat="1" ht="12.75">
      <c r="A272" s="289"/>
    </row>
    <row r="273" s="124" customFormat="1" ht="12.75">
      <c r="A273" s="289"/>
    </row>
    <row r="274" s="124" customFormat="1" ht="12.75">
      <c r="A274" s="289"/>
    </row>
    <row r="275" s="124" customFormat="1" ht="12.75">
      <c r="A275" s="289"/>
    </row>
    <row r="276" s="124" customFormat="1" ht="12.75">
      <c r="A276" s="289"/>
    </row>
    <row r="277" s="124" customFormat="1" ht="12.75">
      <c r="A277" s="289"/>
    </row>
    <row r="278" s="124" customFormat="1" ht="12.75">
      <c r="A278" s="289"/>
    </row>
    <row r="279" s="124" customFormat="1" ht="12.75">
      <c r="A279" s="289"/>
    </row>
    <row r="280" s="124" customFormat="1" ht="12.75">
      <c r="A280" s="289"/>
    </row>
    <row r="281" s="124" customFormat="1" ht="12.75">
      <c r="A281" s="289"/>
    </row>
    <row r="282" s="124" customFormat="1" ht="12.75">
      <c r="A282" s="289"/>
    </row>
    <row r="283" s="124" customFormat="1" ht="12.75">
      <c r="A283" s="289"/>
    </row>
    <row r="284" s="124" customFormat="1" ht="12.75">
      <c r="A284" s="289"/>
    </row>
    <row r="285" s="124" customFormat="1" ht="12.75">
      <c r="A285" s="289"/>
    </row>
    <row r="286" s="124" customFormat="1" ht="12.75">
      <c r="A286" s="289"/>
    </row>
    <row r="287" s="124" customFormat="1" ht="12.75">
      <c r="A287" s="289"/>
    </row>
    <row r="288" s="124" customFormat="1" ht="12.75">
      <c r="A288" s="289"/>
    </row>
    <row r="289" s="124" customFormat="1" ht="12.75">
      <c r="A289" s="289"/>
    </row>
    <row r="290" s="124" customFormat="1" ht="12.75">
      <c r="A290" s="289"/>
    </row>
    <row r="291" s="124" customFormat="1" ht="12.75">
      <c r="A291" s="289"/>
    </row>
    <row r="292" s="124" customFormat="1" ht="12.75">
      <c r="A292" s="289"/>
    </row>
    <row r="293" s="124" customFormat="1" ht="12.75">
      <c r="A293" s="289"/>
    </row>
    <row r="294" s="124" customFormat="1" ht="12.75">
      <c r="A294" s="289"/>
    </row>
    <row r="295" s="124" customFormat="1" ht="12.75">
      <c r="A295" s="289"/>
    </row>
    <row r="296" s="124" customFormat="1" ht="12.75">
      <c r="A296" s="289"/>
    </row>
    <row r="297" s="124" customFormat="1" ht="12.75">
      <c r="A297" s="289"/>
    </row>
    <row r="298" s="124" customFormat="1" ht="12.75">
      <c r="A298" s="289"/>
    </row>
    <row r="299" s="124" customFormat="1" ht="12.75">
      <c r="A299" s="289"/>
    </row>
    <row r="300" s="124" customFormat="1" ht="12.75">
      <c r="A300" s="289"/>
    </row>
    <row r="301" s="124" customFormat="1" ht="12.75">
      <c r="A301" s="289"/>
    </row>
    <row r="302" s="124" customFormat="1" ht="12.75">
      <c r="A302" s="289"/>
    </row>
    <row r="303" s="124" customFormat="1" ht="12.75">
      <c r="A303" s="289"/>
    </row>
    <row r="304" s="124" customFormat="1" ht="12.75">
      <c r="A304" s="289"/>
    </row>
    <row r="305" s="124" customFormat="1" ht="12.75">
      <c r="A305" s="289"/>
    </row>
    <row r="306" s="124" customFormat="1" ht="12.75">
      <c r="A306" s="289"/>
    </row>
    <row r="307" s="124" customFormat="1" ht="12.75">
      <c r="A307" s="289"/>
    </row>
    <row r="308" s="124" customFormat="1" ht="12.75">
      <c r="A308" s="289"/>
    </row>
    <row r="309" s="124" customFormat="1" ht="12.75">
      <c r="A309" s="289"/>
    </row>
    <row r="310" s="124" customFormat="1" ht="12.75">
      <c r="A310" s="289"/>
    </row>
    <row r="311" s="124" customFormat="1" ht="12.75">
      <c r="A311" s="289"/>
    </row>
    <row r="312" s="124" customFormat="1" ht="12.75">
      <c r="A312" s="289"/>
    </row>
    <row r="313" s="124" customFormat="1" ht="12.75">
      <c r="A313" s="289"/>
    </row>
    <row r="314" s="124" customFormat="1" ht="12.75">
      <c r="A314" s="289"/>
    </row>
    <row r="315" s="124" customFormat="1" ht="12.75">
      <c r="A315" s="289"/>
    </row>
    <row r="316" s="124" customFormat="1" ht="12.75">
      <c r="A316" s="289"/>
    </row>
    <row r="317" s="124" customFormat="1" ht="12.75">
      <c r="A317" s="289"/>
    </row>
    <row r="318" s="124" customFormat="1" ht="12.75">
      <c r="A318" s="289"/>
    </row>
    <row r="319" s="124" customFormat="1" ht="12.75">
      <c r="A319" s="289"/>
    </row>
    <row r="320" s="124" customFormat="1" ht="12.75">
      <c r="A320" s="289"/>
    </row>
    <row r="321" s="124" customFormat="1" ht="12.75">
      <c r="A321" s="289"/>
    </row>
    <row r="322" s="124" customFormat="1" ht="12.75">
      <c r="A322" s="289"/>
    </row>
    <row r="323" s="124" customFormat="1" ht="12.75">
      <c r="A323" s="289"/>
    </row>
    <row r="324" s="124" customFormat="1" ht="12.75">
      <c r="A324" s="289"/>
    </row>
    <row r="325" s="124" customFormat="1" ht="12.75">
      <c r="A325" s="289"/>
    </row>
    <row r="326" s="124" customFormat="1" ht="12.75">
      <c r="A326" s="289"/>
    </row>
    <row r="327" s="124" customFormat="1" ht="12.75">
      <c r="A327" s="289"/>
    </row>
    <row r="328" s="124" customFormat="1" ht="12.75">
      <c r="A328" s="289"/>
    </row>
    <row r="329" s="124" customFormat="1" ht="12.75">
      <c r="A329" s="289"/>
    </row>
    <row r="330" s="124" customFormat="1" ht="12.75">
      <c r="A330" s="289"/>
    </row>
    <row r="331" s="124" customFormat="1" ht="12.75">
      <c r="A331" s="289"/>
    </row>
    <row r="332" s="124" customFormat="1" ht="12.75">
      <c r="A332" s="289"/>
    </row>
    <row r="333" s="124" customFormat="1" ht="12.75">
      <c r="A333" s="289"/>
    </row>
    <row r="334" s="124" customFormat="1" ht="12.75">
      <c r="A334" s="289"/>
    </row>
    <row r="335" s="124" customFormat="1" ht="12.75">
      <c r="A335" s="289"/>
    </row>
    <row r="336" s="124" customFormat="1" ht="12.75">
      <c r="A336" s="289"/>
    </row>
    <row r="337" s="124" customFormat="1" ht="12.75">
      <c r="A337" s="289"/>
    </row>
    <row r="338" s="124" customFormat="1" ht="12.75">
      <c r="A338" s="289"/>
    </row>
    <row r="339" s="124" customFormat="1" ht="12.75">
      <c r="A339" s="289"/>
    </row>
    <row r="340" s="124" customFormat="1" ht="12.75">
      <c r="A340" s="289"/>
    </row>
    <row r="341" s="124" customFormat="1" ht="12.75">
      <c r="A341" s="289"/>
    </row>
    <row r="342" s="124" customFormat="1" ht="12.75">
      <c r="A342" s="289"/>
    </row>
    <row r="343" s="124" customFormat="1" ht="12.75">
      <c r="A343" s="289"/>
    </row>
    <row r="344" s="124" customFormat="1" ht="12.75">
      <c r="A344" s="289"/>
    </row>
    <row r="345" s="124" customFormat="1" ht="12.75">
      <c r="A345" s="289"/>
    </row>
    <row r="346" s="124" customFormat="1" ht="12.75">
      <c r="A346" s="289"/>
    </row>
    <row r="347" s="124" customFormat="1" ht="12.75">
      <c r="A347" s="289"/>
    </row>
    <row r="348" s="124" customFormat="1" ht="12.75">
      <c r="A348" s="289"/>
    </row>
    <row r="349" s="124" customFormat="1" ht="12.75">
      <c r="A349" s="289"/>
    </row>
    <row r="350" s="124" customFormat="1" ht="12.75">
      <c r="A350" s="289"/>
    </row>
    <row r="351" s="124" customFormat="1" ht="12.75">
      <c r="A351" s="289"/>
    </row>
    <row r="352" s="124" customFormat="1" ht="12.75">
      <c r="A352" s="289"/>
    </row>
    <row r="353" s="124" customFormat="1" ht="12.75">
      <c r="A353" s="289"/>
    </row>
    <row r="354" s="124" customFormat="1" ht="12.75">
      <c r="A354" s="289"/>
    </row>
    <row r="355" s="124" customFormat="1" ht="12.75">
      <c r="A355" s="289"/>
    </row>
    <row r="356" s="124" customFormat="1" ht="12.75">
      <c r="A356" s="289"/>
    </row>
    <row r="357" s="124" customFormat="1" ht="12.75">
      <c r="A357" s="289"/>
    </row>
    <row r="358" s="124" customFormat="1" ht="12.75">
      <c r="A358" s="289"/>
    </row>
    <row r="359" s="124" customFormat="1" ht="12.75">
      <c r="A359" s="289"/>
    </row>
    <row r="360" s="124" customFormat="1" ht="12.75">
      <c r="A360" s="289"/>
    </row>
    <row r="361" s="124" customFormat="1" ht="12.75">
      <c r="A361" s="289"/>
    </row>
    <row r="362" s="124" customFormat="1" ht="12.75">
      <c r="A362" s="289"/>
    </row>
    <row r="363" s="124" customFormat="1" ht="12.75">
      <c r="A363" s="289"/>
    </row>
    <row r="364" s="124" customFormat="1" ht="12.75">
      <c r="A364" s="289"/>
    </row>
    <row r="365" s="124" customFormat="1" ht="12.75">
      <c r="A365" s="289"/>
    </row>
    <row r="366" s="124" customFormat="1" ht="12.75">
      <c r="A366" s="289"/>
    </row>
    <row r="367" s="124" customFormat="1" ht="12.75">
      <c r="A367" s="289"/>
    </row>
    <row r="368" s="124" customFormat="1" ht="12.75">
      <c r="A368" s="289"/>
    </row>
    <row r="369" s="124" customFormat="1" ht="12.75">
      <c r="A369" s="289"/>
    </row>
    <row r="370" s="124" customFormat="1" ht="12.75">
      <c r="A370" s="289"/>
    </row>
    <row r="371" s="124" customFormat="1" ht="12.75">
      <c r="A371" s="289"/>
    </row>
    <row r="372" s="124" customFormat="1" ht="12.75">
      <c r="A372" s="289"/>
    </row>
    <row r="373" s="124" customFormat="1" ht="12.75">
      <c r="A373" s="289"/>
    </row>
    <row r="374" s="124" customFormat="1" ht="12.75">
      <c r="A374" s="289"/>
    </row>
    <row r="375" s="124" customFormat="1" ht="12.75">
      <c r="A375" s="289"/>
    </row>
    <row r="376" s="124" customFormat="1" ht="12.75">
      <c r="A376" s="289"/>
    </row>
    <row r="377" s="124" customFormat="1" ht="12.75">
      <c r="A377" s="289"/>
    </row>
    <row r="378" s="124" customFormat="1" ht="12.75">
      <c r="A378" s="289"/>
    </row>
    <row r="379" s="124" customFormat="1" ht="12.75">
      <c r="A379" s="289"/>
    </row>
    <row r="380" s="124" customFormat="1" ht="12.75">
      <c r="A380" s="289"/>
    </row>
    <row r="381" s="124" customFormat="1" ht="12.75">
      <c r="A381" s="289"/>
    </row>
    <row r="382" s="124" customFormat="1" ht="12.75">
      <c r="A382" s="289"/>
    </row>
    <row r="383" s="124" customFormat="1" ht="12.75">
      <c r="A383" s="289"/>
    </row>
    <row r="384" s="124" customFormat="1" ht="12.75">
      <c r="A384" s="289"/>
    </row>
    <row r="385" s="124" customFormat="1" ht="12.75">
      <c r="A385" s="289"/>
    </row>
    <row r="386" s="124" customFormat="1" ht="12.75">
      <c r="A386" s="289"/>
    </row>
    <row r="387" s="124" customFormat="1" ht="12.75">
      <c r="A387" s="289"/>
    </row>
    <row r="388" s="124" customFormat="1" ht="12.75">
      <c r="A388" s="289"/>
    </row>
    <row r="389" s="124" customFormat="1" ht="12.75">
      <c r="A389" s="289"/>
    </row>
    <row r="390" s="124" customFormat="1" ht="12.75">
      <c r="A390" s="289"/>
    </row>
    <row r="391" s="124" customFormat="1" ht="12.75">
      <c r="A391" s="289"/>
    </row>
    <row r="392" s="124" customFormat="1" ht="12.75">
      <c r="A392" s="289"/>
    </row>
    <row r="393" s="124" customFormat="1" ht="12.75">
      <c r="A393" s="289"/>
    </row>
    <row r="394" s="124" customFormat="1" ht="12.75">
      <c r="A394" s="289"/>
    </row>
    <row r="395" s="124" customFormat="1" ht="12.75">
      <c r="A395" s="289"/>
    </row>
    <row r="396" s="124" customFormat="1" ht="12.75">
      <c r="A396" s="289"/>
    </row>
    <row r="397" s="124" customFormat="1" ht="12.75">
      <c r="A397" s="289"/>
    </row>
    <row r="398" s="124" customFormat="1" ht="12.75">
      <c r="A398" s="289"/>
    </row>
    <row r="399" s="124" customFormat="1" ht="12.75">
      <c r="A399" s="289"/>
    </row>
    <row r="400" s="124" customFormat="1" ht="12.75">
      <c r="A400" s="289"/>
    </row>
    <row r="401" s="124" customFormat="1" ht="12.75">
      <c r="A401" s="289"/>
    </row>
    <row r="402" s="124" customFormat="1" ht="12.75">
      <c r="A402" s="289"/>
    </row>
    <row r="403" s="124" customFormat="1" ht="12.75">
      <c r="A403" s="289"/>
    </row>
    <row r="404" s="124" customFormat="1" ht="12.75">
      <c r="A404" s="289"/>
    </row>
    <row r="405" s="124" customFormat="1" ht="12.75">
      <c r="A405" s="289"/>
    </row>
    <row r="406" s="124" customFormat="1" ht="12.75">
      <c r="A406" s="289"/>
    </row>
    <row r="407" s="124" customFormat="1" ht="12.75">
      <c r="A407" s="289"/>
    </row>
    <row r="408" s="124" customFormat="1" ht="12.75">
      <c r="A408" s="289"/>
    </row>
    <row r="409" s="124" customFormat="1" ht="12.75">
      <c r="A409" s="289"/>
    </row>
    <row r="410" s="124" customFormat="1" ht="12.75">
      <c r="A410" s="289"/>
    </row>
    <row r="411" s="124" customFormat="1" ht="12.75">
      <c r="A411" s="289"/>
    </row>
    <row r="412" s="124" customFormat="1" ht="12.75">
      <c r="A412" s="289"/>
    </row>
    <row r="413" s="124" customFormat="1" ht="12.75">
      <c r="A413" s="289"/>
    </row>
    <row r="414" s="124" customFormat="1" ht="12.75">
      <c r="A414" s="289"/>
    </row>
    <row r="415" s="124" customFormat="1" ht="12.75">
      <c r="A415" s="289"/>
    </row>
    <row r="416" s="124" customFormat="1" ht="12.75">
      <c r="A416" s="289"/>
    </row>
    <row r="417" s="124" customFormat="1" ht="12.75">
      <c r="A417" s="289"/>
    </row>
    <row r="418" s="124" customFormat="1" ht="12.75">
      <c r="A418" s="289"/>
    </row>
    <row r="419" s="124" customFormat="1" ht="12.75">
      <c r="A419" s="289"/>
    </row>
    <row r="420" s="124" customFormat="1" ht="12.75">
      <c r="A420" s="289"/>
    </row>
    <row r="421" s="124" customFormat="1" ht="12.75">
      <c r="A421" s="289"/>
    </row>
    <row r="422" s="124" customFormat="1" ht="12.75">
      <c r="A422" s="289"/>
    </row>
    <row r="423" s="124" customFormat="1" ht="12.75">
      <c r="A423" s="289"/>
    </row>
    <row r="424" s="124" customFormat="1" ht="12.75">
      <c r="A424" s="289"/>
    </row>
    <row r="425" s="124" customFormat="1" ht="12.75">
      <c r="A425" s="289"/>
    </row>
    <row r="426" s="124" customFormat="1" ht="12.75">
      <c r="A426" s="289"/>
    </row>
    <row r="427" s="124" customFormat="1" ht="12.75">
      <c r="A427" s="289"/>
    </row>
    <row r="428" s="124" customFormat="1" ht="12.75">
      <c r="A428" s="289"/>
    </row>
    <row r="429" s="124" customFormat="1" ht="12.75">
      <c r="A429" s="289"/>
    </row>
    <row r="430" s="124" customFormat="1" ht="12.75">
      <c r="A430" s="289"/>
    </row>
    <row r="431" s="124" customFormat="1" ht="12.75">
      <c r="A431" s="289"/>
    </row>
    <row r="432" s="124" customFormat="1" ht="12.75">
      <c r="A432" s="289"/>
    </row>
    <row r="433" s="124" customFormat="1" ht="12.75">
      <c r="A433" s="289"/>
    </row>
    <row r="434" s="124" customFormat="1" ht="12.75">
      <c r="A434" s="289"/>
    </row>
    <row r="435" s="124" customFormat="1" ht="12.75">
      <c r="A435" s="289"/>
    </row>
    <row r="436" s="124" customFormat="1" ht="12.75">
      <c r="A436" s="289"/>
    </row>
    <row r="437" s="124" customFormat="1" ht="12.75">
      <c r="A437" s="289"/>
    </row>
    <row r="438" s="124" customFormat="1" ht="12.75">
      <c r="A438" s="289"/>
    </row>
    <row r="439" s="124" customFormat="1" ht="12.75">
      <c r="A439" s="289"/>
    </row>
    <row r="440" s="124" customFormat="1" ht="12.75">
      <c r="A440" s="289"/>
    </row>
    <row r="441" s="124" customFormat="1" ht="12.75">
      <c r="A441" s="289"/>
    </row>
    <row r="442" s="124" customFormat="1" ht="12.75">
      <c r="A442" s="289"/>
    </row>
    <row r="443" s="124" customFormat="1" ht="12.75">
      <c r="A443" s="289"/>
    </row>
    <row r="444" s="124" customFormat="1" ht="12.75">
      <c r="A444" s="289"/>
    </row>
    <row r="445" s="124" customFormat="1" ht="12.75">
      <c r="A445" s="289"/>
    </row>
    <row r="446" s="124" customFormat="1" ht="12.75">
      <c r="A446" s="289"/>
    </row>
    <row r="447" s="124" customFormat="1" ht="12.75">
      <c r="A447" s="289"/>
    </row>
    <row r="448" s="124" customFormat="1" ht="12.75">
      <c r="A448" s="289"/>
    </row>
    <row r="449" s="124" customFormat="1" ht="12.75">
      <c r="A449" s="289"/>
    </row>
    <row r="450" s="124" customFormat="1" ht="12.75">
      <c r="A450" s="289"/>
    </row>
    <row r="451" s="124" customFormat="1" ht="12.75">
      <c r="A451" s="289"/>
    </row>
    <row r="452" s="124" customFormat="1" ht="12.75">
      <c r="A452" s="289"/>
    </row>
    <row r="453" s="124" customFormat="1" ht="12.75">
      <c r="A453" s="289"/>
    </row>
    <row r="454" s="124" customFormat="1" ht="12.75">
      <c r="A454" s="289"/>
    </row>
    <row r="455" s="124" customFormat="1" ht="12.75">
      <c r="A455" s="289"/>
    </row>
    <row r="456" s="124" customFormat="1" ht="12.75">
      <c r="A456" s="289"/>
    </row>
    <row r="457" s="124" customFormat="1" ht="12.75">
      <c r="A457" s="289"/>
    </row>
    <row r="458" s="124" customFormat="1" ht="12.75">
      <c r="A458" s="289"/>
    </row>
    <row r="459" s="124" customFormat="1" ht="12.75">
      <c r="A459" s="289"/>
    </row>
    <row r="460" s="124" customFormat="1" ht="12.75">
      <c r="A460" s="289"/>
    </row>
    <row r="461" s="124" customFormat="1" ht="12.75">
      <c r="A461" s="289"/>
    </row>
    <row r="462" s="124" customFormat="1" ht="12.75">
      <c r="A462" s="289"/>
    </row>
    <row r="463" s="124" customFormat="1" ht="12.75">
      <c r="A463" s="289"/>
    </row>
    <row r="464" s="124" customFormat="1" ht="12.75">
      <c r="A464" s="289"/>
    </row>
    <row r="465" s="124" customFormat="1" ht="12.75">
      <c r="A465" s="289"/>
    </row>
    <row r="466" s="124" customFormat="1" ht="12.75">
      <c r="A466" s="289"/>
    </row>
    <row r="467" s="124" customFormat="1" ht="12.75">
      <c r="A467" s="289"/>
    </row>
    <row r="468" s="124" customFormat="1" ht="12.75">
      <c r="A468" s="289"/>
    </row>
    <row r="469" s="124" customFormat="1" ht="12.75">
      <c r="A469" s="289"/>
    </row>
    <row r="470" s="124" customFormat="1" ht="12.75">
      <c r="A470" s="289"/>
    </row>
    <row r="471" s="124" customFormat="1" ht="12.75">
      <c r="A471" s="289"/>
    </row>
    <row r="472" s="124" customFormat="1" ht="12.75">
      <c r="A472" s="289"/>
    </row>
    <row r="473" s="124" customFormat="1" ht="12.75">
      <c r="A473" s="289"/>
    </row>
    <row r="474" s="124" customFormat="1" ht="12.75">
      <c r="A474" s="289"/>
    </row>
    <row r="475" s="124" customFormat="1" ht="12.75">
      <c r="A475" s="289"/>
    </row>
    <row r="476" s="124" customFormat="1" ht="12.75">
      <c r="A476" s="289"/>
    </row>
    <row r="477" s="124" customFormat="1" ht="12.75">
      <c r="A477" s="289"/>
    </row>
    <row r="478" s="124" customFormat="1" ht="12.75">
      <c r="A478" s="289"/>
    </row>
    <row r="479" s="124" customFormat="1" ht="12.75">
      <c r="A479" s="289"/>
    </row>
    <row r="480" s="124" customFormat="1" ht="12.75">
      <c r="A480" s="289"/>
    </row>
    <row r="481" s="124" customFormat="1" ht="12.75">
      <c r="A481" s="289"/>
    </row>
    <row r="482" s="124" customFormat="1" ht="12.75">
      <c r="A482" s="289"/>
    </row>
    <row r="483" s="124" customFormat="1" ht="12.75">
      <c r="A483" s="289"/>
    </row>
    <row r="484" s="124" customFormat="1" ht="12.75">
      <c r="A484" s="289"/>
    </row>
    <row r="485" s="124" customFormat="1" ht="12.75">
      <c r="A485" s="289"/>
    </row>
    <row r="486" s="124" customFormat="1" ht="12.75">
      <c r="A486" s="289"/>
    </row>
    <row r="487" s="124" customFormat="1" ht="12.75">
      <c r="A487" s="289"/>
    </row>
    <row r="488" s="124" customFormat="1" ht="12.75">
      <c r="A488" s="289"/>
    </row>
    <row r="489" s="124" customFormat="1" ht="12.75">
      <c r="A489" s="289"/>
    </row>
    <row r="490" s="124" customFormat="1" ht="12.75">
      <c r="A490" s="289"/>
    </row>
    <row r="491" s="124" customFormat="1" ht="12.75">
      <c r="A491" s="289"/>
    </row>
    <row r="492" s="124" customFormat="1" ht="12.75">
      <c r="A492" s="289"/>
    </row>
    <row r="493" s="124" customFormat="1" ht="12.75">
      <c r="A493" s="289"/>
    </row>
    <row r="494" s="124" customFormat="1" ht="12.75">
      <c r="A494" s="289"/>
    </row>
    <row r="495" s="124" customFormat="1" ht="12.75">
      <c r="A495" s="289"/>
    </row>
    <row r="496" s="124" customFormat="1" ht="12.75">
      <c r="A496" s="289"/>
    </row>
    <row r="497" s="124" customFormat="1" ht="12.75">
      <c r="A497" s="289"/>
    </row>
    <row r="498" s="124" customFormat="1" ht="12.75">
      <c r="A498" s="289"/>
    </row>
    <row r="499" s="124" customFormat="1" ht="12.75">
      <c r="A499" s="289"/>
    </row>
    <row r="500" s="124" customFormat="1" ht="12.75">
      <c r="A500" s="289"/>
    </row>
    <row r="501" s="124" customFormat="1" ht="12.75">
      <c r="A501" s="289"/>
    </row>
    <row r="502" s="124" customFormat="1" ht="12.75">
      <c r="A502" s="289"/>
    </row>
    <row r="503" s="124" customFormat="1" ht="12.75">
      <c r="A503" s="289"/>
    </row>
    <row r="504" s="124" customFormat="1" ht="12.75">
      <c r="A504" s="289"/>
    </row>
    <row r="505" s="124" customFormat="1" ht="12.75">
      <c r="A505" s="289"/>
    </row>
    <row r="506" s="124" customFormat="1" ht="12.75">
      <c r="A506" s="289"/>
    </row>
    <row r="507" s="124" customFormat="1" ht="12.75">
      <c r="A507" s="289"/>
    </row>
    <row r="508" s="124" customFormat="1" ht="12.75">
      <c r="A508" s="289"/>
    </row>
    <row r="509" s="124" customFormat="1" ht="12.75">
      <c r="A509" s="289"/>
    </row>
    <row r="510" s="124" customFormat="1" ht="12.75">
      <c r="A510" s="289"/>
    </row>
    <row r="511" s="124" customFormat="1" ht="12.75">
      <c r="A511" s="289"/>
    </row>
    <row r="512" s="124" customFormat="1" ht="12.75">
      <c r="A512" s="289"/>
    </row>
    <row r="513" s="124" customFormat="1" ht="12.75">
      <c r="A513" s="289"/>
    </row>
    <row r="514" s="124" customFormat="1" ht="12.75">
      <c r="A514" s="289"/>
    </row>
    <row r="515" s="124" customFormat="1" ht="12.75">
      <c r="A515" s="289"/>
    </row>
    <row r="516" s="124" customFormat="1" ht="12.75">
      <c r="A516" s="289"/>
    </row>
    <row r="517" s="124" customFormat="1" ht="12.75">
      <c r="A517" s="289"/>
    </row>
    <row r="518" s="124" customFormat="1" ht="12.75">
      <c r="A518" s="289"/>
    </row>
    <row r="519" s="124" customFormat="1" ht="12.75">
      <c r="A519" s="289"/>
    </row>
    <row r="520" s="124" customFormat="1" ht="12.75">
      <c r="A520" s="289"/>
    </row>
    <row r="521" s="124" customFormat="1" ht="12.75">
      <c r="A521" s="289"/>
    </row>
    <row r="522" s="124" customFormat="1" ht="12.75">
      <c r="A522" s="289"/>
    </row>
    <row r="523" s="124" customFormat="1" ht="12.75">
      <c r="A523" s="289"/>
    </row>
    <row r="524" s="124" customFormat="1" ht="12.75">
      <c r="A524" s="289"/>
    </row>
    <row r="525" s="124" customFormat="1" ht="12.75">
      <c r="A525" s="289"/>
    </row>
    <row r="526" s="124" customFormat="1" ht="12.75">
      <c r="A526" s="289"/>
    </row>
    <row r="527" s="124" customFormat="1" ht="12.75">
      <c r="A527" s="289"/>
    </row>
    <row r="528" s="124" customFormat="1" ht="12.75">
      <c r="A528" s="289"/>
    </row>
    <row r="529" s="124" customFormat="1" ht="12.75">
      <c r="A529" s="289"/>
    </row>
    <row r="530" s="124" customFormat="1" ht="12.75">
      <c r="A530" s="289"/>
    </row>
    <row r="531" s="124" customFormat="1" ht="12.75">
      <c r="A531" s="289"/>
    </row>
    <row r="532" s="124" customFormat="1" ht="12.75">
      <c r="A532" s="289"/>
    </row>
    <row r="533" s="124" customFormat="1" ht="12.75">
      <c r="A533" s="289"/>
    </row>
    <row r="534" s="124" customFormat="1" ht="12.75">
      <c r="A534" s="289"/>
    </row>
    <row r="535" s="124" customFormat="1" ht="12.75">
      <c r="A535" s="289"/>
    </row>
    <row r="536" s="124" customFormat="1" ht="12.75">
      <c r="A536" s="289"/>
    </row>
    <row r="537" s="124" customFormat="1" ht="12.75">
      <c r="A537" s="289"/>
    </row>
    <row r="538" s="124" customFormat="1" ht="12.75">
      <c r="A538" s="289"/>
    </row>
    <row r="539" s="124" customFormat="1" ht="12.75">
      <c r="A539" s="289"/>
    </row>
    <row r="540" s="124" customFormat="1" ht="12.75">
      <c r="A540" s="289"/>
    </row>
    <row r="541" s="124" customFormat="1" ht="12.75">
      <c r="A541" s="289"/>
    </row>
    <row r="542" s="124" customFormat="1" ht="12.75">
      <c r="A542" s="289"/>
    </row>
    <row r="543" s="124" customFormat="1" ht="12.75">
      <c r="A543" s="289"/>
    </row>
    <row r="544" s="124" customFormat="1" ht="12.75">
      <c r="A544" s="289"/>
    </row>
    <row r="545" s="124" customFormat="1" ht="12.75">
      <c r="A545" s="289"/>
    </row>
    <row r="546" s="124" customFormat="1" ht="12.75">
      <c r="A546" s="289"/>
    </row>
    <row r="547" s="124" customFormat="1" ht="12.75">
      <c r="A547" s="289"/>
    </row>
    <row r="548" s="124" customFormat="1" ht="12.75">
      <c r="A548" s="289"/>
    </row>
    <row r="549" s="124" customFormat="1" ht="12.75">
      <c r="A549" s="289"/>
    </row>
    <row r="550" s="124" customFormat="1" ht="12.75">
      <c r="A550" s="289"/>
    </row>
    <row r="551" s="124" customFormat="1" ht="12.75">
      <c r="A551" s="289"/>
    </row>
    <row r="552" s="124" customFormat="1" ht="12.75">
      <c r="A552" s="289"/>
    </row>
    <row r="553" s="124" customFormat="1" ht="12.75">
      <c r="A553" s="289"/>
    </row>
    <row r="554" s="124" customFormat="1" ht="12.75">
      <c r="A554" s="289"/>
    </row>
    <row r="555" s="124" customFormat="1" ht="12.75">
      <c r="A555" s="289"/>
    </row>
    <row r="556" s="124" customFormat="1" ht="12.75">
      <c r="A556" s="289"/>
    </row>
    <row r="557" s="124" customFormat="1" ht="12.75">
      <c r="A557" s="289"/>
    </row>
    <row r="558" s="124" customFormat="1" ht="12.75">
      <c r="A558" s="289"/>
    </row>
    <row r="559" s="124" customFormat="1" ht="12.75">
      <c r="A559" s="289"/>
    </row>
    <row r="560" s="124" customFormat="1" ht="12.75">
      <c r="A560" s="289"/>
    </row>
    <row r="561" s="124" customFormat="1" ht="12.75">
      <c r="A561" s="289"/>
    </row>
    <row r="562" s="124" customFormat="1" ht="12.75">
      <c r="A562" s="289"/>
    </row>
    <row r="563" s="124" customFormat="1" ht="12.75">
      <c r="A563" s="289"/>
    </row>
    <row r="564" s="124" customFormat="1" ht="12.75">
      <c r="A564" s="289"/>
    </row>
    <row r="565" s="124" customFormat="1" ht="12.75">
      <c r="A565" s="289"/>
    </row>
    <row r="566" s="124" customFormat="1" ht="12.75">
      <c r="A566" s="289"/>
    </row>
    <row r="567" s="124" customFormat="1" ht="12.75">
      <c r="A567" s="289"/>
    </row>
    <row r="568" s="124" customFormat="1" ht="12.75">
      <c r="A568" s="289"/>
    </row>
    <row r="569" s="124" customFormat="1" ht="12.75">
      <c r="A569" s="289"/>
    </row>
    <row r="570" s="124" customFormat="1" ht="12.75">
      <c r="A570" s="289"/>
    </row>
    <row r="571" s="124" customFormat="1" ht="12.75">
      <c r="A571" s="289"/>
    </row>
    <row r="572" s="124" customFormat="1" ht="12.75">
      <c r="A572" s="289"/>
    </row>
    <row r="573" s="124" customFormat="1" ht="12.75">
      <c r="A573" s="289"/>
    </row>
    <row r="574" s="124" customFormat="1" ht="12.75">
      <c r="A574" s="289"/>
    </row>
    <row r="575" s="124" customFormat="1" ht="12.75">
      <c r="A575" s="289"/>
    </row>
    <row r="576" s="124" customFormat="1" ht="12.75">
      <c r="A576" s="289"/>
    </row>
    <row r="577" s="124" customFormat="1" ht="12.75">
      <c r="A577" s="289"/>
    </row>
    <row r="578" s="124" customFormat="1" ht="12.75">
      <c r="A578" s="289"/>
    </row>
    <row r="579" s="124" customFormat="1" ht="12.75">
      <c r="A579" s="289"/>
    </row>
    <row r="580" s="124" customFormat="1" ht="12.75">
      <c r="A580" s="289"/>
    </row>
    <row r="581" s="124" customFormat="1" ht="12.75">
      <c r="A581" s="289"/>
    </row>
    <row r="582" s="124" customFormat="1" ht="12.75">
      <c r="A582" s="289"/>
    </row>
    <row r="583" s="124" customFormat="1" ht="12.75">
      <c r="A583" s="289"/>
    </row>
    <row r="584" s="124" customFormat="1" ht="12.75">
      <c r="A584" s="289"/>
    </row>
    <row r="585" s="124" customFormat="1" ht="12.75">
      <c r="A585" s="289"/>
    </row>
    <row r="586" s="124" customFormat="1" ht="12.75">
      <c r="A586" s="289"/>
    </row>
    <row r="587" s="124" customFormat="1" ht="12.75">
      <c r="A587" s="289"/>
    </row>
    <row r="588" s="124" customFormat="1" ht="12.75">
      <c r="A588" s="289"/>
    </row>
    <row r="589" s="124" customFormat="1" ht="12.75">
      <c r="A589" s="289"/>
    </row>
    <row r="590" s="124" customFormat="1" ht="12.75">
      <c r="A590" s="289"/>
    </row>
    <row r="591" s="124" customFormat="1" ht="12.75">
      <c r="A591" s="289"/>
    </row>
    <row r="592" s="124" customFormat="1" ht="12.75">
      <c r="A592" s="289"/>
    </row>
    <row r="593" s="124" customFormat="1" ht="12.75">
      <c r="A593" s="289"/>
    </row>
    <row r="594" s="124" customFormat="1" ht="12.75">
      <c r="A594" s="289"/>
    </row>
    <row r="595" s="124" customFormat="1" ht="12.75">
      <c r="A595" s="289"/>
    </row>
    <row r="596" s="124" customFormat="1" ht="12.75">
      <c r="A596" s="289"/>
    </row>
    <row r="597" s="124" customFormat="1" ht="12.75">
      <c r="A597" s="289"/>
    </row>
    <row r="598" s="124" customFormat="1" ht="12.75">
      <c r="A598" s="289"/>
    </row>
    <row r="599" s="124" customFormat="1" ht="12.75">
      <c r="A599" s="289"/>
    </row>
    <row r="600" s="124" customFormat="1" ht="12.75">
      <c r="A600" s="289"/>
    </row>
    <row r="601" s="124" customFormat="1" ht="12.75">
      <c r="A601" s="289"/>
    </row>
    <row r="602" s="124" customFormat="1" ht="12.75">
      <c r="A602" s="289"/>
    </row>
    <row r="603" s="124" customFormat="1" ht="12.75">
      <c r="A603" s="289"/>
    </row>
    <row r="604" s="124" customFormat="1" ht="12.75">
      <c r="A604" s="289"/>
    </row>
    <row r="605" s="124" customFormat="1" ht="12.75">
      <c r="A605" s="289"/>
    </row>
    <row r="606" s="124" customFormat="1" ht="12.75">
      <c r="A606" s="289"/>
    </row>
    <row r="607" s="124" customFormat="1" ht="12.75">
      <c r="A607" s="289"/>
    </row>
    <row r="608" s="124" customFormat="1" ht="12.75">
      <c r="A608" s="289"/>
    </row>
    <row r="609" s="124" customFormat="1" ht="12.75">
      <c r="A609" s="289"/>
    </row>
    <row r="610" s="124" customFormat="1" ht="12.75">
      <c r="A610" s="289"/>
    </row>
    <row r="611" s="124" customFormat="1" ht="12.75">
      <c r="A611" s="289"/>
    </row>
    <row r="612" s="124" customFormat="1" ht="12.75">
      <c r="A612" s="289"/>
    </row>
    <row r="613" s="124" customFormat="1" ht="12.75">
      <c r="A613" s="289"/>
    </row>
    <row r="614" s="124" customFormat="1" ht="12.75">
      <c r="A614" s="289"/>
    </row>
    <row r="615" s="124" customFormat="1" ht="12.75">
      <c r="A615" s="289"/>
    </row>
    <row r="616" s="124" customFormat="1" ht="12.75">
      <c r="A616" s="289"/>
    </row>
    <row r="617" s="124" customFormat="1" ht="12.75">
      <c r="A617" s="289"/>
    </row>
    <row r="618" s="124" customFormat="1" ht="12.75">
      <c r="A618" s="289"/>
    </row>
    <row r="619" s="124" customFormat="1" ht="12.75">
      <c r="A619" s="289"/>
    </row>
    <row r="620" s="124" customFormat="1" ht="12.75">
      <c r="A620" s="289"/>
    </row>
    <row r="621" s="124" customFormat="1" ht="12.75">
      <c r="A621" s="289"/>
    </row>
    <row r="622" s="124" customFormat="1" ht="12.75">
      <c r="A622" s="289"/>
    </row>
    <row r="623" s="124" customFormat="1" ht="12.75">
      <c r="A623" s="289"/>
    </row>
    <row r="624" s="124" customFormat="1" ht="12.75">
      <c r="A624" s="289"/>
    </row>
    <row r="625" s="124" customFormat="1" ht="12.75">
      <c r="A625" s="289"/>
    </row>
    <row r="626" s="124" customFormat="1" ht="12.75">
      <c r="A626" s="289"/>
    </row>
    <row r="627" s="124" customFormat="1" ht="12.75">
      <c r="A627" s="289"/>
    </row>
    <row r="628" s="124" customFormat="1" ht="12.75">
      <c r="A628" s="289"/>
    </row>
    <row r="629" s="124" customFormat="1" ht="12.75">
      <c r="A629" s="289"/>
    </row>
    <row r="630" s="124" customFormat="1" ht="12.75">
      <c r="A630" s="289"/>
    </row>
    <row r="631" s="124" customFormat="1" ht="12.75">
      <c r="A631" s="289"/>
    </row>
    <row r="632" s="124" customFormat="1" ht="12.75">
      <c r="A632" s="289"/>
    </row>
    <row r="633" s="124" customFormat="1" ht="12.75">
      <c r="A633" s="289"/>
    </row>
    <row r="634" s="124" customFormat="1" ht="12.75">
      <c r="A634" s="289"/>
    </row>
    <row r="635" s="124" customFormat="1" ht="12.75">
      <c r="A635" s="289"/>
    </row>
    <row r="636" s="124" customFormat="1" ht="12.75">
      <c r="A636" s="289"/>
    </row>
    <row r="637" s="124" customFormat="1" ht="12.75">
      <c r="A637" s="289"/>
    </row>
    <row r="638" s="124" customFormat="1" ht="12.75">
      <c r="A638" s="289"/>
    </row>
    <row r="639" s="124" customFormat="1" ht="12.75">
      <c r="A639" s="289"/>
    </row>
    <row r="640" s="124" customFormat="1" ht="12.75">
      <c r="A640" s="289"/>
    </row>
    <row r="641" s="124" customFormat="1" ht="12.75">
      <c r="A641" s="289"/>
    </row>
    <row r="642" s="124" customFormat="1" ht="12.75">
      <c r="A642" s="289"/>
    </row>
    <row r="643" s="124" customFormat="1" ht="12.75">
      <c r="A643" s="289"/>
    </row>
    <row r="644" s="124" customFormat="1" ht="12.75">
      <c r="A644" s="289"/>
    </row>
    <row r="645" s="124" customFormat="1" ht="12.75">
      <c r="A645" s="289"/>
    </row>
    <row r="646" s="124" customFormat="1" ht="12.75">
      <c r="A646" s="289"/>
    </row>
    <row r="647" s="124" customFormat="1" ht="12.75">
      <c r="A647" s="289"/>
    </row>
    <row r="648" s="124" customFormat="1" ht="12.75">
      <c r="A648" s="289"/>
    </row>
    <row r="649" s="124" customFormat="1" ht="12.75">
      <c r="A649" s="289"/>
    </row>
    <row r="650" s="124" customFormat="1" ht="12.75">
      <c r="A650" s="289"/>
    </row>
    <row r="651" s="124" customFormat="1" ht="12.75">
      <c r="A651" s="289"/>
    </row>
    <row r="652" s="124" customFormat="1" ht="12.75">
      <c r="A652" s="289"/>
    </row>
    <row r="653" s="124" customFormat="1" ht="12.75">
      <c r="A653" s="289"/>
    </row>
    <row r="654" s="124" customFormat="1" ht="12.75">
      <c r="A654" s="289"/>
    </row>
    <row r="655" s="124" customFormat="1" ht="12.75">
      <c r="A655" s="289"/>
    </row>
    <row r="656" s="124" customFormat="1" ht="12.75">
      <c r="A656" s="289"/>
    </row>
    <row r="657" s="124" customFormat="1" ht="12.75">
      <c r="A657" s="289"/>
    </row>
    <row r="658" s="124" customFormat="1" ht="12.75">
      <c r="A658" s="289"/>
    </row>
    <row r="659" s="124" customFormat="1" ht="12.75">
      <c r="A659" s="289"/>
    </row>
    <row r="660" s="124" customFormat="1" ht="13.5" thickBot="1">
      <c r="A660" s="289"/>
    </row>
  </sheetData>
  <sheetProtection/>
  <mergeCells count="103">
    <mergeCell ref="F13:F20"/>
    <mergeCell ref="A1:M1"/>
    <mergeCell ref="A97:I97"/>
    <mergeCell ref="K2:K3"/>
    <mergeCell ref="M2:M3"/>
    <mergeCell ref="L2:L3"/>
    <mergeCell ref="I2:I3"/>
    <mergeCell ref="J2:J3"/>
    <mergeCell ref="B4:B11"/>
    <mergeCell ref="H4:H11"/>
    <mergeCell ref="A99:I99"/>
    <mergeCell ref="H2:H3"/>
    <mergeCell ref="A2:A3"/>
    <mergeCell ref="B2:B3"/>
    <mergeCell ref="C2:E2"/>
    <mergeCell ref="F4:F11"/>
    <mergeCell ref="B96:I96"/>
    <mergeCell ref="G2:G3"/>
    <mergeCell ref="E4:E11"/>
    <mergeCell ref="H32:H39"/>
    <mergeCell ref="B21:I21"/>
    <mergeCell ref="B23:B30"/>
    <mergeCell ref="C23:C30"/>
    <mergeCell ref="F2:F3"/>
    <mergeCell ref="H13:H20"/>
    <mergeCell ref="B13:B20"/>
    <mergeCell ref="C13:C20"/>
    <mergeCell ref="D13:D20"/>
    <mergeCell ref="C4:C11"/>
    <mergeCell ref="F23:F30"/>
    <mergeCell ref="A4:A21"/>
    <mergeCell ref="B32:B39"/>
    <mergeCell ref="C32:C39"/>
    <mergeCell ref="G23:G30"/>
    <mergeCell ref="D4:D11"/>
    <mergeCell ref="E32:E39"/>
    <mergeCell ref="D23:D30"/>
    <mergeCell ref="E23:E30"/>
    <mergeCell ref="G4:G11"/>
    <mergeCell ref="G13:G20"/>
    <mergeCell ref="B12:I12"/>
    <mergeCell ref="F32:F39"/>
    <mergeCell ref="G32:G39"/>
    <mergeCell ref="A41:I41"/>
    <mergeCell ref="B31:I31"/>
    <mergeCell ref="B40:I40"/>
    <mergeCell ref="D32:D39"/>
    <mergeCell ref="A23:A40"/>
    <mergeCell ref="E13:E20"/>
    <mergeCell ref="A22:I22"/>
    <mergeCell ref="A42:A58"/>
    <mergeCell ref="B42:B49"/>
    <mergeCell ref="C42:C49"/>
    <mergeCell ref="B50:I50"/>
    <mergeCell ref="D42:D49"/>
    <mergeCell ref="E42:E49"/>
    <mergeCell ref="F42:F49"/>
    <mergeCell ref="H42:H49"/>
    <mergeCell ref="H23:H30"/>
    <mergeCell ref="F61:F68"/>
    <mergeCell ref="G61:G68"/>
    <mergeCell ref="B61:B68"/>
    <mergeCell ref="C61:C68"/>
    <mergeCell ref="B59:I59"/>
    <mergeCell ref="G42:G49"/>
    <mergeCell ref="D61:D68"/>
    <mergeCell ref="E61:E68"/>
    <mergeCell ref="B88:B95"/>
    <mergeCell ref="C88:C95"/>
    <mergeCell ref="D88:D95"/>
    <mergeCell ref="B70:B77"/>
    <mergeCell ref="C70:C77"/>
    <mergeCell ref="D70:D77"/>
    <mergeCell ref="E70:E77"/>
    <mergeCell ref="H61:H68"/>
    <mergeCell ref="B51:B58"/>
    <mergeCell ref="C51:C58"/>
    <mergeCell ref="D51:D58"/>
    <mergeCell ref="E51:E58"/>
    <mergeCell ref="F51:F58"/>
    <mergeCell ref="G51:G58"/>
    <mergeCell ref="H51:H58"/>
    <mergeCell ref="A60:I60"/>
    <mergeCell ref="E79:E86"/>
    <mergeCell ref="H88:H95"/>
    <mergeCell ref="O2:O3"/>
    <mergeCell ref="P2:P3"/>
    <mergeCell ref="F70:F77"/>
    <mergeCell ref="G70:G77"/>
    <mergeCell ref="F88:F95"/>
    <mergeCell ref="G88:G95"/>
    <mergeCell ref="F79:F86"/>
    <mergeCell ref="G79:G86"/>
    <mergeCell ref="A61:A95"/>
    <mergeCell ref="B69:I69"/>
    <mergeCell ref="B78:I78"/>
    <mergeCell ref="B87:I87"/>
    <mergeCell ref="B79:B86"/>
    <mergeCell ref="C79:C86"/>
    <mergeCell ref="D79:D86"/>
    <mergeCell ref="H70:H77"/>
    <mergeCell ref="H79:H86"/>
    <mergeCell ref="E88:E95"/>
  </mergeCells>
  <printOptions horizontalCentered="1" verticalCentered="1"/>
  <pageMargins left="0.8700000000000001" right="0.42" top="0.34" bottom="0.37" header="0" footer="0"/>
  <pageSetup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indexed="41"/>
  </sheetPr>
  <dimension ref="A1:L251"/>
  <sheetViews>
    <sheetView zoomScale="75" zoomScaleNormal="75" zoomScalePageLayoutView="0" workbookViewId="0" topLeftCell="B31">
      <selection activeCell="N203" sqref="N203"/>
    </sheetView>
  </sheetViews>
  <sheetFormatPr defaultColWidth="11.421875" defaultRowHeight="12.75"/>
  <cols>
    <col min="1" max="1" width="35.421875" style="35" customWidth="1"/>
    <col min="2" max="2" width="43.8515625" style="35" customWidth="1"/>
    <col min="3" max="4" width="22.8515625" style="68" customWidth="1"/>
    <col min="5" max="5" width="16.140625" style="35" customWidth="1"/>
    <col min="6" max="7" width="14.57421875" style="35" bestFit="1" customWidth="1"/>
    <col min="8" max="8" width="16.8515625" style="35" customWidth="1"/>
    <col min="9" max="9" width="11.421875" style="69" customWidth="1"/>
    <col min="10" max="10" width="12.28125" style="69" bestFit="1" customWidth="1"/>
    <col min="11" max="12" width="11.421875" style="69" customWidth="1"/>
    <col min="13" max="16384" width="11.421875" style="35" customWidth="1"/>
  </cols>
  <sheetData>
    <row r="1" spans="3:4" s="69" customFormat="1" ht="15">
      <c r="C1" s="75"/>
      <c r="D1" s="75"/>
    </row>
    <row r="2" spans="1:8" s="69" customFormat="1" ht="22.5">
      <c r="A2" s="70" t="s">
        <v>64</v>
      </c>
      <c r="B2" s="73"/>
      <c r="C2" s="71"/>
      <c r="D2" s="71"/>
      <c r="E2" s="72"/>
      <c r="F2" s="72"/>
      <c r="G2" s="72"/>
      <c r="H2" s="72"/>
    </row>
    <row r="3" spans="1:8" s="69" customFormat="1" ht="17.25" thickBot="1">
      <c r="A3" s="73"/>
      <c r="B3" s="73"/>
      <c r="C3" s="71"/>
      <c r="D3" s="71"/>
      <c r="E3" s="72"/>
      <c r="F3" s="72"/>
      <c r="G3" s="72"/>
      <c r="H3" s="72"/>
    </row>
    <row r="4" spans="1:12" s="30" customFormat="1" ht="18.75" thickBot="1">
      <c r="A4" s="13" t="s">
        <v>65</v>
      </c>
      <c r="B4" s="13" t="s">
        <v>66</v>
      </c>
      <c r="C4" s="14" t="s">
        <v>67</v>
      </c>
      <c r="D4" s="14" t="s">
        <v>138</v>
      </c>
      <c r="E4" s="14" t="s">
        <v>37</v>
      </c>
      <c r="F4" s="14" t="s">
        <v>38</v>
      </c>
      <c r="G4" s="14" t="s">
        <v>39</v>
      </c>
      <c r="H4" s="15" t="s">
        <v>68</v>
      </c>
      <c r="I4" s="62"/>
      <c r="J4" s="62"/>
      <c r="K4" s="62"/>
      <c r="L4" s="62"/>
    </row>
    <row r="5" spans="1:8" ht="30.75" thickBot="1">
      <c r="A5" s="707" t="str">
        <f>'Resultado 1'!A1:N1</f>
        <v>Resultado 1: Fortalecidas las capacidades de revitalización, gestión, producción y administración cultural de los pueblos indígenas y afrodescendientes de la Costa Caribe Nicaragüense: Miskito, Garífuna, Creole, Ulwa, Mayangna y Rama (en adelante llamadas POBLACIONES PARTICIPANTES)</v>
      </c>
      <c r="B5" s="127" t="s">
        <v>183</v>
      </c>
      <c r="C5" s="133" t="s">
        <v>57</v>
      </c>
      <c r="D5" s="128" t="s">
        <v>0</v>
      </c>
      <c r="E5" s="83">
        <f>SUM('Resultado 1'!K12,'Resultado 1'!K21)</f>
        <v>310000</v>
      </c>
      <c r="F5" s="83">
        <f>SUM('Resultado 1'!L12,'Resultado 1'!L21)</f>
        <v>0</v>
      </c>
      <c r="G5" s="83">
        <f>SUM('Resultado 1'!M12,'Resultado 1'!M21)</f>
        <v>38000</v>
      </c>
      <c r="H5" s="83">
        <f>SUM(E5:G5)</f>
        <v>348000</v>
      </c>
    </row>
    <row r="6" spans="1:8" ht="66" customHeight="1" thickBot="1">
      <c r="A6" s="707"/>
      <c r="B6" s="708" t="s">
        <v>184</v>
      </c>
      <c r="C6" s="125" t="s">
        <v>57</v>
      </c>
      <c r="D6" s="129" t="s">
        <v>188</v>
      </c>
      <c r="E6" s="83">
        <f>SUM('Resultado 1'!K32,'Resultado 1'!K41)</f>
        <v>270000</v>
      </c>
      <c r="F6" s="83">
        <f>SUM('Resultado 1'!L32,'Resultado 1'!L41)</f>
        <v>278000</v>
      </c>
      <c r="G6" s="83">
        <f>SUM('Resultado 1'!M32,'Resultado 1'!M41)</f>
        <v>153500</v>
      </c>
      <c r="H6" s="83">
        <f aca="true" t="shared" si="0" ref="H6:H16">SUM(E6:G6)</f>
        <v>701500</v>
      </c>
    </row>
    <row r="7" spans="1:8" ht="30.75" thickBot="1">
      <c r="A7" s="707"/>
      <c r="B7" s="708"/>
      <c r="C7" s="125" t="s">
        <v>55</v>
      </c>
      <c r="D7" s="128" t="s">
        <v>2</v>
      </c>
      <c r="E7" s="83">
        <f>SUM('Resultado 1'!K50)</f>
        <v>54000</v>
      </c>
      <c r="F7" s="83">
        <f>SUM('Resultado 1'!L50)</f>
        <v>44000</v>
      </c>
      <c r="G7" s="83">
        <f>SUM('Resultado 1'!M50)</f>
        <v>44000</v>
      </c>
      <c r="H7" s="83">
        <f t="shared" si="0"/>
        <v>142000</v>
      </c>
    </row>
    <row r="8" spans="1:8" ht="15.75" thickBot="1">
      <c r="A8" s="707"/>
      <c r="B8" s="708"/>
      <c r="C8" s="125" t="s">
        <v>58</v>
      </c>
      <c r="D8" s="128" t="s">
        <v>189</v>
      </c>
      <c r="E8" s="83">
        <f>SUM('Resultado 1'!K59)</f>
        <v>16000</v>
      </c>
      <c r="F8" s="83">
        <f>SUM('Resultado 1'!L59)</f>
        <v>14000</v>
      </c>
      <c r="G8" s="83">
        <f>SUM('Resultado 1'!M59)</f>
        <v>13000</v>
      </c>
      <c r="H8" s="83">
        <f t="shared" si="0"/>
        <v>43000</v>
      </c>
    </row>
    <row r="9" spans="1:8" ht="60.75" thickBot="1">
      <c r="A9" s="707"/>
      <c r="B9" s="708" t="s">
        <v>185</v>
      </c>
      <c r="C9" s="125" t="s">
        <v>58</v>
      </c>
      <c r="D9" s="128" t="s">
        <v>190</v>
      </c>
      <c r="E9" s="83">
        <f>SUM('Resultado 1'!K70,'Resultado 1'!K88)</f>
        <v>160000</v>
      </c>
      <c r="F9" s="83">
        <f>SUM('Resultado 1'!L70,'Resultado 1'!L88)</f>
        <v>195000</v>
      </c>
      <c r="G9" s="83">
        <f>SUM('Resultado 1'!M70,'Resultado 1'!M88)</f>
        <v>145000</v>
      </c>
      <c r="H9" s="83">
        <f t="shared" si="0"/>
        <v>500000</v>
      </c>
    </row>
    <row r="10" spans="1:8" ht="32.25" customHeight="1" thickBot="1">
      <c r="A10" s="707"/>
      <c r="B10" s="708"/>
      <c r="C10" s="125" t="s">
        <v>57</v>
      </c>
      <c r="D10" s="128" t="s">
        <v>0</v>
      </c>
      <c r="E10" s="83">
        <f>SUM('Resultado 1'!K79)</f>
        <v>45000</v>
      </c>
      <c r="F10" s="83">
        <f>SUM('Resultado 1'!L79)</f>
        <v>0</v>
      </c>
      <c r="G10" s="83">
        <f>SUM('Resultado 1'!M79)</f>
        <v>0</v>
      </c>
      <c r="H10" s="83">
        <f t="shared" si="0"/>
        <v>45000</v>
      </c>
    </row>
    <row r="11" spans="1:8" ht="15.75" thickBot="1">
      <c r="A11" s="707"/>
      <c r="B11" s="708" t="s">
        <v>186</v>
      </c>
      <c r="C11" s="125" t="s">
        <v>56</v>
      </c>
      <c r="D11" s="128" t="s">
        <v>191</v>
      </c>
      <c r="E11" s="83">
        <f>SUM('Resultado 1'!K108)</f>
        <v>32500</v>
      </c>
      <c r="F11" s="83">
        <f>SUM('Resultado 1'!L108)</f>
        <v>50300</v>
      </c>
      <c r="G11" s="83">
        <f>SUM('Resultado 1'!M108)</f>
        <v>0</v>
      </c>
      <c r="H11" s="83">
        <f t="shared" si="0"/>
        <v>82800</v>
      </c>
    </row>
    <row r="12" spans="1:8" ht="30.75" thickBot="1">
      <c r="A12" s="707"/>
      <c r="B12" s="708"/>
      <c r="C12" s="125" t="s">
        <v>58</v>
      </c>
      <c r="D12" s="128" t="s">
        <v>0</v>
      </c>
      <c r="E12" s="83">
        <f>SUM('Resultado 1'!K117)</f>
        <v>26700</v>
      </c>
      <c r="F12" s="83">
        <f>SUM('Resultado 1'!L117)</f>
        <v>121500</v>
      </c>
      <c r="G12" s="83">
        <f>SUM('Resultado 1'!M117)</f>
        <v>17400</v>
      </c>
      <c r="H12" s="83">
        <f t="shared" si="0"/>
        <v>165600</v>
      </c>
    </row>
    <row r="13" spans="1:8" ht="33" customHeight="1" thickBot="1">
      <c r="A13" s="707"/>
      <c r="B13" s="708"/>
      <c r="C13" s="125" t="s">
        <v>57</v>
      </c>
      <c r="D13" s="128" t="s">
        <v>0</v>
      </c>
      <c r="E13" s="83">
        <f>SUM('Resultado 1'!K99,'Resultado 1'!K126)</f>
        <v>92500</v>
      </c>
      <c r="F13" s="83">
        <f>SUM('Resultado 1'!L99,'Resultado 1'!L126)</f>
        <v>103600</v>
      </c>
      <c r="G13" s="83">
        <f>SUM('Resultado 1'!M99,'Resultado 1'!M126)</f>
        <v>29500</v>
      </c>
      <c r="H13" s="83">
        <f t="shared" si="0"/>
        <v>225600</v>
      </c>
    </row>
    <row r="14" spans="1:8" ht="33" customHeight="1" thickBot="1">
      <c r="A14" s="707"/>
      <c r="B14" s="709" t="s">
        <v>187</v>
      </c>
      <c r="C14" s="125" t="s">
        <v>57</v>
      </c>
      <c r="D14" s="128" t="s">
        <v>0</v>
      </c>
      <c r="E14" s="83">
        <f>SUM('Resultado 1'!K146,'Resultado 1'!K164)</f>
        <v>10000</v>
      </c>
      <c r="F14" s="83">
        <f>SUM('Resultado 1'!L146,'Resultado 1'!L164)</f>
        <v>34000</v>
      </c>
      <c r="G14" s="83">
        <f>SUM('Resultado 1'!M146,'Resultado 1'!M164)</f>
        <v>0</v>
      </c>
      <c r="H14" s="83">
        <f t="shared" si="0"/>
        <v>44000</v>
      </c>
    </row>
    <row r="15" spans="1:8" ht="33" customHeight="1" thickBot="1">
      <c r="A15" s="707"/>
      <c r="B15" s="710"/>
      <c r="C15" s="125" t="s">
        <v>58</v>
      </c>
      <c r="D15" s="128" t="s">
        <v>0</v>
      </c>
      <c r="E15" s="83">
        <f>SUM('Resultado 1'!K137,'Resultado 1'!K173,'Resultado 1'!K182,'Resultado 1'!K191,'Resultado 1'!K200)</f>
        <v>62000</v>
      </c>
      <c r="F15" s="83">
        <f>SUM('Resultado 1'!L137,'Resultado 1'!L173,'Resultado 1'!L182,'Resultado 1'!L191,'Resultado 1'!L200)</f>
        <v>413000</v>
      </c>
      <c r="G15" s="83">
        <f>SUM('Resultado 1'!M137,'Resultado 1'!M173,'Resultado 1'!M182,'Resultado 1'!M191,'Resultado 1'!M200)</f>
        <v>97000</v>
      </c>
      <c r="H15" s="83">
        <f t="shared" si="0"/>
        <v>572000</v>
      </c>
    </row>
    <row r="16" spans="1:8" ht="30.75" thickBot="1">
      <c r="A16" s="707"/>
      <c r="B16" s="711"/>
      <c r="C16" s="125" t="s">
        <v>56</v>
      </c>
      <c r="D16" s="128" t="s">
        <v>0</v>
      </c>
      <c r="E16" s="83">
        <f>SUM('Resultado 1'!K155)</f>
        <v>38000</v>
      </c>
      <c r="F16" s="83">
        <f>SUM('Resultado 1'!L155)</f>
        <v>24000</v>
      </c>
      <c r="G16" s="83">
        <f>SUM('Resultado 1'!M155)</f>
        <v>25000</v>
      </c>
      <c r="H16" s="83">
        <f t="shared" si="0"/>
        <v>87000</v>
      </c>
    </row>
    <row r="17" spans="1:12" s="30" customFormat="1" ht="18.75" thickBot="1">
      <c r="A17" s="13" t="s">
        <v>69</v>
      </c>
      <c r="B17" s="130"/>
      <c r="C17" s="18"/>
      <c r="D17" s="18"/>
      <c r="E17" s="84">
        <f>SUM(E5:E16)</f>
        <v>1116700</v>
      </c>
      <c r="F17" s="84">
        <f>SUM(F5:F16)</f>
        <v>1277400</v>
      </c>
      <c r="G17" s="84">
        <f>SUM(G5:G16)</f>
        <v>562400</v>
      </c>
      <c r="H17" s="84">
        <f>SUM(H5:H16)</f>
        <v>2956500</v>
      </c>
      <c r="I17" s="62"/>
      <c r="J17" s="62"/>
      <c r="K17" s="62"/>
      <c r="L17" s="62"/>
    </row>
    <row r="18" spans="1:8" ht="45.75" thickBot="1">
      <c r="A18" s="715" t="str">
        <f>'Resultado 2'!A1:M1</f>
        <v>Resultado 2: Políticas Culturales fortalecidas para la revitalización y promoción de la diversidad cultural de los pueblos indígenas y afrodescendientes de la Costa Caribe, y la protección del patrimonio cultural.</v>
      </c>
      <c r="B18" s="719" t="s">
        <v>192</v>
      </c>
      <c r="C18" s="156" t="s">
        <v>57</v>
      </c>
      <c r="D18" s="128" t="s">
        <v>196</v>
      </c>
      <c r="E18" s="83">
        <f>SUM('Resultado 2'!J12)</f>
        <v>27000</v>
      </c>
      <c r="F18" s="83">
        <f>SUM('Resultado 2'!K12)</f>
        <v>24800</v>
      </c>
      <c r="G18" s="83">
        <f>SUM('Resultado 2'!L12)</f>
        <v>17200</v>
      </c>
      <c r="H18" s="83">
        <f aca="true" t="shared" si="1" ref="H18:H24">SUM(E18:G18)</f>
        <v>69000</v>
      </c>
    </row>
    <row r="19" spans="1:8" ht="45.75" thickBot="1">
      <c r="A19" s="716"/>
      <c r="B19" s="719"/>
      <c r="C19" s="157" t="s">
        <v>56</v>
      </c>
      <c r="D19" s="128" t="s">
        <v>197</v>
      </c>
      <c r="E19" s="83">
        <f>SUM('Resultado 2'!J21)</f>
        <v>8000</v>
      </c>
      <c r="F19" s="83">
        <f>SUM('Resultado 2'!K21)</f>
        <v>14000</v>
      </c>
      <c r="G19" s="83">
        <f>SUM('Resultado 2'!L21)</f>
        <v>7500</v>
      </c>
      <c r="H19" s="83">
        <f t="shared" si="1"/>
        <v>29500</v>
      </c>
    </row>
    <row r="20" spans="1:8" ht="45.75" thickBot="1">
      <c r="A20" s="716"/>
      <c r="B20" s="719"/>
      <c r="C20" s="157" t="s">
        <v>58</v>
      </c>
      <c r="D20" s="128" t="s">
        <v>197</v>
      </c>
      <c r="E20" s="83">
        <f>SUM('Resultado 2'!J30)</f>
        <v>20000</v>
      </c>
      <c r="F20" s="83">
        <f>SUM('Resultado 2'!K30)</f>
        <v>25000</v>
      </c>
      <c r="G20" s="83">
        <f>SUM('Resultado 2'!L30)</f>
        <v>24750</v>
      </c>
      <c r="H20" s="83">
        <f t="shared" si="1"/>
        <v>69750</v>
      </c>
    </row>
    <row r="21" spans="1:8" ht="45.75" thickBot="1">
      <c r="A21" s="716"/>
      <c r="B21" s="132" t="s">
        <v>193</v>
      </c>
      <c r="C21" s="156" t="s">
        <v>57</v>
      </c>
      <c r="D21" s="128" t="s">
        <v>197</v>
      </c>
      <c r="E21" s="83">
        <f>SUM('Resultado 2'!J41,'Resultado 2'!J50)</f>
        <v>51000</v>
      </c>
      <c r="F21" s="83">
        <f>SUM('Resultado 2'!K41,'Resultado 2'!K50)</f>
        <v>51000</v>
      </c>
      <c r="G21" s="83">
        <f>SUM('Resultado 2'!L41,'Resultado 2'!L50)</f>
        <v>51000</v>
      </c>
      <c r="H21" s="83">
        <f t="shared" si="1"/>
        <v>153000</v>
      </c>
    </row>
    <row r="22" spans="1:8" ht="30.75" thickBot="1">
      <c r="A22" s="716"/>
      <c r="B22" s="132" t="s">
        <v>194</v>
      </c>
      <c r="C22" s="156" t="s">
        <v>55</v>
      </c>
      <c r="D22" s="128" t="s">
        <v>198</v>
      </c>
      <c r="E22" s="83">
        <f>SUM('Resultado 2'!J61,'Resultado 2'!J70,'Resultado 2'!J79)</f>
        <v>133000</v>
      </c>
      <c r="F22" s="83">
        <f>SUM('Resultado 2'!K61,'Resultado 2'!K70,'Resultado 2'!K79)</f>
        <v>132500</v>
      </c>
      <c r="G22" s="83">
        <f>SUM('Resultado 2'!L61,'Resultado 2'!L70,'Resultado 2'!L79)</f>
        <v>118500</v>
      </c>
      <c r="H22" s="83">
        <f t="shared" si="1"/>
        <v>384000</v>
      </c>
    </row>
    <row r="23" spans="1:8" ht="15.75" thickBot="1">
      <c r="A23" s="716"/>
      <c r="B23" s="712" t="s">
        <v>195</v>
      </c>
      <c r="C23" s="156" t="s">
        <v>58</v>
      </c>
      <c r="D23" s="128" t="s">
        <v>264</v>
      </c>
      <c r="E23" s="83">
        <f>SUM('Resultado 2'!J90)</f>
        <v>14000</v>
      </c>
      <c r="F23" s="83">
        <f>SUM('Resultado 2'!K90)</f>
        <v>18500</v>
      </c>
      <c r="G23" s="83">
        <f>SUM('Resultado 2'!L90)</f>
        <v>18500</v>
      </c>
      <c r="H23" s="83">
        <f t="shared" si="1"/>
        <v>51000</v>
      </c>
    </row>
    <row r="24" spans="1:8" ht="60.75" thickBot="1">
      <c r="A24" s="716"/>
      <c r="B24" s="714"/>
      <c r="C24" s="158" t="s">
        <v>57</v>
      </c>
      <c r="D24" s="128" t="s">
        <v>199</v>
      </c>
      <c r="E24" s="83">
        <f>SUM('Resultado 2'!J99)</f>
        <v>9000</v>
      </c>
      <c r="F24" s="83">
        <f>SUM('Resultado 2'!K99)</f>
        <v>15000</v>
      </c>
      <c r="G24" s="83">
        <f>SUM('Resultado 2'!L99)</f>
        <v>15000</v>
      </c>
      <c r="H24" s="83">
        <f t="shared" si="1"/>
        <v>39000</v>
      </c>
    </row>
    <row r="25" spans="1:12" s="30" customFormat="1" ht="18.75" thickBot="1">
      <c r="A25" s="13" t="s">
        <v>70</v>
      </c>
      <c r="B25" s="131"/>
      <c r="C25" s="18"/>
      <c r="D25" s="18"/>
      <c r="E25" s="84">
        <f>SUM(E18:E24)</f>
        <v>262000</v>
      </c>
      <c r="F25" s="84">
        <f>SUM(F18:F24)</f>
        <v>280800</v>
      </c>
      <c r="G25" s="84">
        <f>SUM(G18:G24)</f>
        <v>252450</v>
      </c>
      <c r="H25" s="84">
        <f>SUM(H18:H24)</f>
        <v>795250</v>
      </c>
      <c r="I25" s="62"/>
      <c r="J25" s="74"/>
      <c r="K25" s="62"/>
      <c r="L25" s="62"/>
    </row>
    <row r="26" spans="1:8" ht="30.75" thickBot="1">
      <c r="A26" s="707" t="str">
        <f>'Resultado 3'!A1:M1</f>
        <v>Resultado 3: Estudios  generados, sistematizados y divulgados sobre el patrimonio cultural material e inmaterial y las expresiones de diversidad y creatividad culturales de los pueblos indígenas y afrodescendientes de la Costa Caribe</v>
      </c>
      <c r="B26" s="720" t="s">
        <v>200</v>
      </c>
      <c r="C26" s="159" t="str">
        <f>'Resultado 1'!F4</f>
        <v>UNESCO</v>
      </c>
      <c r="D26" s="128" t="s">
        <v>209</v>
      </c>
      <c r="E26" s="83">
        <f>SUM('Resultado 3'!J12,'Resultado 3'!J30)</f>
        <v>50000</v>
      </c>
      <c r="F26" s="83">
        <f>SUM('Resultado 3'!K12,'Resultado 3'!K30)</f>
        <v>64000</v>
      </c>
      <c r="G26" s="83">
        <f>SUM('Resultado 3'!L12,'Resultado 3'!L30)</f>
        <v>15000</v>
      </c>
      <c r="H26" s="83">
        <f>SUM(E26:G26)</f>
        <v>129000</v>
      </c>
    </row>
    <row r="27" spans="1:8" ht="45.75" thickBot="1">
      <c r="A27" s="707"/>
      <c r="B27" s="721"/>
      <c r="C27" s="159" t="s">
        <v>60</v>
      </c>
      <c r="D27" s="128" t="s">
        <v>196</v>
      </c>
      <c r="E27" s="83">
        <f>SUM('Resultado 3'!J21)</f>
        <v>0</v>
      </c>
      <c r="F27" s="83">
        <f>SUM('Resultado 3'!K21)</f>
        <v>0</v>
      </c>
      <c r="G27" s="83">
        <f>SUM('Resultado 3'!L21)</f>
        <v>43500</v>
      </c>
      <c r="H27" s="83">
        <f>SUM(E27:G27)</f>
        <v>43500</v>
      </c>
    </row>
    <row r="28" spans="1:8" ht="60.75" thickBot="1">
      <c r="A28" s="707"/>
      <c r="B28" s="125" t="s">
        <v>201</v>
      </c>
      <c r="C28" s="159" t="s">
        <v>57</v>
      </c>
      <c r="D28" s="128" t="s">
        <v>202</v>
      </c>
      <c r="E28" s="85">
        <f>SUM('Resultado 3'!J41,'Resultado 3'!J50)</f>
        <v>170000</v>
      </c>
      <c r="F28" s="85">
        <f>SUM('Resultado 3'!K41,'Resultado 3'!K50)</f>
        <v>110000</v>
      </c>
      <c r="G28" s="85">
        <f>SUM('Resultado 3'!L41,'Resultado 3'!L50)</f>
        <v>110000</v>
      </c>
      <c r="H28" s="83">
        <f>SUM(E28:G28)</f>
        <v>390000</v>
      </c>
    </row>
    <row r="29" spans="1:12" s="30" customFormat="1" ht="18.75" thickBot="1">
      <c r="A29" s="13" t="s">
        <v>71</v>
      </c>
      <c r="B29" s="13"/>
      <c r="C29" s="18"/>
      <c r="D29" s="18"/>
      <c r="E29" s="84">
        <f>SUM(E26:E28)</f>
        <v>220000</v>
      </c>
      <c r="F29" s="84">
        <f>SUM(F26:F28)</f>
        <v>174000</v>
      </c>
      <c r="G29" s="84">
        <f>SUM(G26:G28)</f>
        <v>168500</v>
      </c>
      <c r="H29" s="84">
        <f>SUM(H26:H28)</f>
        <v>562500</v>
      </c>
      <c r="I29" s="62"/>
      <c r="J29" s="62"/>
      <c r="K29" s="62"/>
      <c r="L29" s="62"/>
    </row>
    <row r="30" spans="1:8" ht="45.75" thickBot="1">
      <c r="A30" s="712" t="str">
        <f>'Resultado 4'!A1:M1</f>
        <v>Resultado 4: Fortalecidas las identidades culturales de los pueblos indígenas y afrodescendientes de la Costa Caribe a través de  emprendimientos culturales y creativos. </v>
      </c>
      <c r="B30" s="722" t="s">
        <v>203</v>
      </c>
      <c r="C30" s="159" t="s">
        <v>57</v>
      </c>
      <c r="D30" s="128" t="s">
        <v>207</v>
      </c>
      <c r="E30" s="83">
        <f>SUM('Resultado 4'!J12,'Resultado 4'!J21)</f>
        <v>28000</v>
      </c>
      <c r="F30" s="83">
        <f>SUM('Resultado 4'!K12,'Resultado 4'!K21)</f>
        <v>180600</v>
      </c>
      <c r="G30" s="83">
        <f>SUM('Resultado 4'!L12,'Resultado 4'!L21)</f>
        <v>0</v>
      </c>
      <c r="H30" s="83">
        <f aca="true" t="shared" si="2" ref="H30:H35">SUM(E30:G30)</f>
        <v>208600</v>
      </c>
    </row>
    <row r="31" spans="1:8" ht="15.75" thickBot="1">
      <c r="A31" s="713"/>
      <c r="B31" s="723"/>
      <c r="C31" s="159" t="s">
        <v>59</v>
      </c>
      <c r="D31" s="128" t="s">
        <v>208</v>
      </c>
      <c r="E31" s="83">
        <f>SUM('Resultado 4'!J30,'Resultado 4'!J39,'Resultado 4'!J48)</f>
        <v>65000</v>
      </c>
      <c r="F31" s="83">
        <f>SUM('Resultado 4'!K30,'Resultado 4'!K39,'Resultado 4'!K48)</f>
        <v>162000</v>
      </c>
      <c r="G31" s="83">
        <f>SUM('Resultado 4'!L30,'Resultado 4'!L39,'Resultado 4'!L48)</f>
        <v>72000</v>
      </c>
      <c r="H31" s="83">
        <f t="shared" si="2"/>
        <v>299000</v>
      </c>
    </row>
    <row r="32" spans="1:8" ht="15.75" thickBot="1">
      <c r="A32" s="713"/>
      <c r="B32" s="724"/>
      <c r="C32" s="159" t="s">
        <v>60</v>
      </c>
      <c r="D32" s="128" t="s">
        <v>208</v>
      </c>
      <c r="E32" s="83">
        <f>SUM('Resultado 4'!J57)</f>
        <v>0</v>
      </c>
      <c r="F32" s="83">
        <f>SUM('Resultado 4'!K57)</f>
        <v>0</v>
      </c>
      <c r="G32" s="83">
        <f>SUM('Resultado 4'!L57)</f>
        <v>98250</v>
      </c>
      <c r="H32" s="83">
        <f t="shared" si="2"/>
        <v>98250</v>
      </c>
    </row>
    <row r="33" spans="1:8" ht="45.75" thickBot="1">
      <c r="A33" s="713"/>
      <c r="B33" s="191" t="s">
        <v>204</v>
      </c>
      <c r="C33" s="159" t="s">
        <v>59</v>
      </c>
      <c r="D33" s="128" t="s">
        <v>256</v>
      </c>
      <c r="E33" s="83">
        <f>SUM('Resultado 4'!J68,'Resultado 4'!J77)</f>
        <v>0</v>
      </c>
      <c r="F33" s="83">
        <f>SUM('Resultado 4'!K68,'Resultado 4'!K77)</f>
        <v>135000</v>
      </c>
      <c r="G33" s="83">
        <f>SUM('Resultado 4'!L68,'Resultado 4'!L77)</f>
        <v>28000</v>
      </c>
      <c r="H33" s="83">
        <f t="shared" si="2"/>
        <v>163000</v>
      </c>
    </row>
    <row r="34" spans="1:8" ht="15.75" thickBot="1">
      <c r="A34" s="713"/>
      <c r="B34" s="159" t="s">
        <v>205</v>
      </c>
      <c r="C34" s="160" t="s">
        <v>59</v>
      </c>
      <c r="D34" s="128" t="s">
        <v>208</v>
      </c>
      <c r="E34" s="83">
        <f>SUM('Resultado 4'!J88,'Resultado 4'!J97)</f>
        <v>85000</v>
      </c>
      <c r="F34" s="83">
        <f>SUM('Resultado 4'!K88,'Resultado 4'!K97)</f>
        <v>78500</v>
      </c>
      <c r="G34" s="83">
        <f>SUM('Resultado 4'!L88,'Resultado 4'!L97)</f>
        <v>43500</v>
      </c>
      <c r="H34" s="83">
        <f t="shared" si="2"/>
        <v>207000</v>
      </c>
    </row>
    <row r="35" spans="1:8" ht="30.75" thickBot="1">
      <c r="A35" s="714"/>
      <c r="B35" s="159" t="s">
        <v>206</v>
      </c>
      <c r="C35" s="159" t="s">
        <v>58</v>
      </c>
      <c r="D35" s="128" t="s">
        <v>210</v>
      </c>
      <c r="E35" s="83">
        <f>SUM('Resultado 4'!J108)</f>
        <v>129000</v>
      </c>
      <c r="F35" s="83">
        <f>SUM('Resultado 4'!K108)</f>
        <v>201000</v>
      </c>
      <c r="G35" s="83">
        <f>SUM('Resultado 4'!L108)</f>
        <v>180000</v>
      </c>
      <c r="H35" s="83">
        <f t="shared" si="2"/>
        <v>510000</v>
      </c>
    </row>
    <row r="36" spans="1:12" s="30" customFormat="1" ht="18.75" thickBot="1">
      <c r="A36" s="13" t="s">
        <v>72</v>
      </c>
      <c r="B36" s="13"/>
      <c r="C36" s="18"/>
      <c r="D36" s="18"/>
      <c r="E36" s="84">
        <f>SUM(E30:E35)</f>
        <v>307000</v>
      </c>
      <c r="F36" s="84">
        <f>SUM(F30:F35)</f>
        <v>757100</v>
      </c>
      <c r="G36" s="84">
        <f>SUM(G30:G35)</f>
        <v>421750</v>
      </c>
      <c r="H36" s="84">
        <f>SUM(H30:H35)</f>
        <v>1485850</v>
      </c>
      <c r="I36" s="62"/>
      <c r="J36" s="62"/>
      <c r="K36" s="62"/>
      <c r="L36" s="62"/>
    </row>
    <row r="37" spans="1:8" ht="45.75" thickBot="1">
      <c r="A37" s="712" t="str">
        <f>'Resultado 5'!A1:M1</f>
        <v>Resultado 5: Potenciada la herencia cultural y natural de los pueblos indígenas y afrodescendientes de la Costa Caribe a través de un turismo cultural responsable y sostenible que contribuya al desarrollo social y a la preservación del patrimonio tangible e intangible.</v>
      </c>
      <c r="B37" s="125" t="s">
        <v>211</v>
      </c>
      <c r="C37" s="159" t="s">
        <v>60</v>
      </c>
      <c r="D37" s="128" t="s">
        <v>215</v>
      </c>
      <c r="E37" s="83">
        <f>SUM('Resultado 5'!J22)</f>
        <v>94000</v>
      </c>
      <c r="F37" s="83">
        <f>SUM('Resultado 5'!K22)</f>
        <v>22000</v>
      </c>
      <c r="G37" s="83">
        <f>SUM('Resultado 5'!L22)</f>
        <v>17500</v>
      </c>
      <c r="H37" s="83">
        <f>SUM(E37:G37)</f>
        <v>133500</v>
      </c>
    </row>
    <row r="38" spans="1:8" ht="45.75" thickBot="1">
      <c r="A38" s="713"/>
      <c r="B38" s="717" t="s">
        <v>212</v>
      </c>
      <c r="C38" s="159" t="s">
        <v>57</v>
      </c>
      <c r="D38" s="128" t="s">
        <v>215</v>
      </c>
      <c r="E38" s="83">
        <f>SUM('Resultado 5'!J31)</f>
        <v>30000</v>
      </c>
      <c r="F38" s="83">
        <f>SUM('Resultado 5'!K31)</f>
        <v>0</v>
      </c>
      <c r="G38" s="83">
        <f>SUM('Resultado 5'!L31)</f>
        <v>0</v>
      </c>
      <c r="H38" s="83">
        <f>SUM(E38:G38)</f>
        <v>30000</v>
      </c>
    </row>
    <row r="39" spans="1:8" ht="45.75" thickBot="1">
      <c r="A39" s="714"/>
      <c r="B39" s="718"/>
      <c r="C39" s="159" t="s">
        <v>60</v>
      </c>
      <c r="D39" s="128" t="s">
        <v>215</v>
      </c>
      <c r="E39" s="83">
        <f>SUM('Resultado 5'!J40)</f>
        <v>116000</v>
      </c>
      <c r="F39" s="83">
        <f>SUM('Resultado 5'!K40)</f>
        <v>113000</v>
      </c>
      <c r="G39" s="83">
        <f>SUM('Resultado 5'!L40)</f>
        <v>89000</v>
      </c>
      <c r="H39" s="83">
        <f>SUM(E39:G39)</f>
        <v>318000</v>
      </c>
    </row>
    <row r="40" spans="1:8" ht="45.75" thickBot="1">
      <c r="A40" s="713"/>
      <c r="B40" s="125" t="s">
        <v>213</v>
      </c>
      <c r="C40" s="159" t="s">
        <v>60</v>
      </c>
      <c r="D40" s="128" t="s">
        <v>216</v>
      </c>
      <c r="E40" s="83">
        <f>SUM('Resultado 5'!J60)</f>
        <v>68000</v>
      </c>
      <c r="F40" s="83">
        <f>SUM('Resultado 5'!K60)</f>
        <v>106500</v>
      </c>
      <c r="G40" s="83">
        <f>SUM('Resultado 5'!L60)</f>
        <v>84500</v>
      </c>
      <c r="H40" s="83">
        <f>SUM(E40:G40)</f>
        <v>259000</v>
      </c>
    </row>
    <row r="41" spans="1:8" ht="45.75" thickBot="1">
      <c r="A41" s="713"/>
      <c r="B41" s="125" t="s">
        <v>214</v>
      </c>
      <c r="C41" s="159" t="s">
        <v>60</v>
      </c>
      <c r="D41" s="128" t="s">
        <v>215</v>
      </c>
      <c r="E41" s="83">
        <f>SUM('Resultado 5'!J97)</f>
        <v>106500</v>
      </c>
      <c r="F41" s="83">
        <f>SUM('Resultado 5'!K97)</f>
        <v>207000</v>
      </c>
      <c r="G41" s="83">
        <f>SUM('Resultado 5'!L97)</f>
        <v>178000</v>
      </c>
      <c r="H41" s="83">
        <f>SUM(E41:G41)</f>
        <v>491500</v>
      </c>
    </row>
    <row r="42" spans="1:12" s="30" customFormat="1" ht="18.75" thickBot="1">
      <c r="A42" s="13" t="s">
        <v>74</v>
      </c>
      <c r="B42" s="28"/>
      <c r="C42" s="18"/>
      <c r="D42" s="18"/>
      <c r="E42" s="84">
        <f>SUM(E37:E41)</f>
        <v>414500</v>
      </c>
      <c r="F42" s="84">
        <f>SUM(F37:F41)</f>
        <v>448500</v>
      </c>
      <c r="G42" s="84">
        <f>SUM(G37:G41)</f>
        <v>369000</v>
      </c>
      <c r="H42" s="84">
        <f>SUM(H37:H41)</f>
        <v>1232000</v>
      </c>
      <c r="I42" s="62"/>
      <c r="J42" s="62"/>
      <c r="K42" s="62"/>
      <c r="L42" s="62"/>
    </row>
    <row r="43" spans="3:8" s="62" customFormat="1" ht="18.75" thickBot="1">
      <c r="C43" s="61"/>
      <c r="D43" s="61"/>
      <c r="E43" s="86"/>
      <c r="F43" s="86"/>
      <c r="G43" s="86"/>
      <c r="H43" s="86"/>
    </row>
    <row r="44" spans="1:12" s="30" customFormat="1" ht="19.5" thickBot="1" thickTop="1">
      <c r="A44" s="23" t="s">
        <v>73</v>
      </c>
      <c r="B44" s="24"/>
      <c r="C44" s="25"/>
      <c r="D44" s="25"/>
      <c r="E44" s="87">
        <f>SUM(E36,E29,E25,E17,E42)</f>
        <v>2320200</v>
      </c>
      <c r="F44" s="87">
        <f>SUM(F36,F29,F25,F17,F42)</f>
        <v>2937800</v>
      </c>
      <c r="G44" s="87">
        <f>SUM(G36,G29,G25,G17,G42)</f>
        <v>1774100</v>
      </c>
      <c r="H44" s="87">
        <f>SUM(H36,H29,H25,H17,H42)</f>
        <v>7032100</v>
      </c>
      <c r="I44" s="62"/>
      <c r="J44" s="62"/>
      <c r="K44" s="62"/>
      <c r="L44" s="62"/>
    </row>
    <row r="45" spans="3:4" s="69" customFormat="1" ht="18.75" thickTop="1">
      <c r="C45" s="61"/>
      <c r="D45" s="61"/>
    </row>
    <row r="46" spans="3:4" s="69" customFormat="1" ht="18">
      <c r="C46" s="61"/>
      <c r="D46" s="61"/>
    </row>
    <row r="47" spans="3:4" s="69" customFormat="1" ht="18">
      <c r="C47" s="61"/>
      <c r="D47" s="61"/>
    </row>
    <row r="48" spans="3:4" s="69" customFormat="1" ht="18">
      <c r="C48" s="61"/>
      <c r="D48" s="61"/>
    </row>
    <row r="49" spans="3:4" s="69" customFormat="1" ht="18">
      <c r="C49" s="61"/>
      <c r="D49" s="61"/>
    </row>
    <row r="50" spans="3:5" s="69" customFormat="1" ht="18">
      <c r="C50" s="61"/>
      <c r="D50" s="61"/>
      <c r="E50" s="88">
        <f>+E47-E44</f>
        <v>-2320200</v>
      </c>
    </row>
    <row r="51" spans="3:4" s="69" customFormat="1" ht="18">
      <c r="C51" s="61"/>
      <c r="D51" s="61"/>
    </row>
    <row r="52" spans="3:4" s="69" customFormat="1" ht="18">
      <c r="C52" s="61"/>
      <c r="D52" s="61"/>
    </row>
    <row r="53" spans="3:4" s="69" customFormat="1" ht="18">
      <c r="C53" s="61"/>
      <c r="D53" s="61"/>
    </row>
    <row r="54" spans="3:4" s="69" customFormat="1" ht="18">
      <c r="C54" s="61"/>
      <c r="D54" s="61"/>
    </row>
    <row r="55" spans="3:4" s="69" customFormat="1" ht="18">
      <c r="C55" s="61"/>
      <c r="D55" s="61"/>
    </row>
    <row r="56" spans="3:4" s="69" customFormat="1" ht="18">
      <c r="C56" s="61"/>
      <c r="D56" s="61"/>
    </row>
    <row r="57" spans="3:4" s="69" customFormat="1" ht="18">
      <c r="C57" s="61"/>
      <c r="D57" s="61"/>
    </row>
    <row r="58" spans="3:4" s="69" customFormat="1" ht="18">
      <c r="C58" s="61"/>
      <c r="D58" s="61"/>
    </row>
    <row r="59" spans="3:4" s="69" customFormat="1" ht="18">
      <c r="C59" s="61"/>
      <c r="D59" s="61"/>
    </row>
    <row r="60" spans="3:4" ht="18">
      <c r="C60" s="22"/>
      <c r="D60" s="22"/>
    </row>
    <row r="61" spans="3:4" ht="18">
      <c r="C61" s="22"/>
      <c r="D61" s="22"/>
    </row>
    <row r="62" spans="3:4" ht="18">
      <c r="C62" s="22"/>
      <c r="D62" s="22"/>
    </row>
    <row r="63" spans="3:4" ht="18">
      <c r="C63" s="22"/>
      <c r="D63" s="22"/>
    </row>
    <row r="64" spans="3:4" ht="18">
      <c r="C64" s="22"/>
      <c r="D64" s="22"/>
    </row>
    <row r="65" spans="3:4" ht="18">
      <c r="C65" s="22"/>
      <c r="D65" s="22"/>
    </row>
    <row r="66" spans="3:4" ht="18">
      <c r="C66" s="22"/>
      <c r="D66" s="22"/>
    </row>
    <row r="67" spans="3:4" ht="18">
      <c r="C67" s="22"/>
      <c r="D67" s="22"/>
    </row>
    <row r="68" spans="3:4" ht="18">
      <c r="C68" s="22"/>
      <c r="D68" s="22"/>
    </row>
    <row r="69" spans="3:4" ht="18">
      <c r="C69" s="22"/>
      <c r="D69" s="22"/>
    </row>
    <row r="70" spans="3:4" ht="18">
      <c r="C70" s="22"/>
      <c r="D70" s="22"/>
    </row>
    <row r="71" spans="3:4" ht="18">
      <c r="C71" s="22"/>
      <c r="D71" s="22"/>
    </row>
    <row r="72" spans="3:4" ht="18">
      <c r="C72" s="22"/>
      <c r="D72" s="22"/>
    </row>
    <row r="73" spans="3:4" ht="18">
      <c r="C73" s="22"/>
      <c r="D73" s="22"/>
    </row>
    <row r="74" spans="3:4" ht="18">
      <c r="C74" s="22"/>
      <c r="D74" s="22"/>
    </row>
    <row r="75" spans="3:4" ht="18">
      <c r="C75" s="22"/>
      <c r="D75" s="22"/>
    </row>
    <row r="76" spans="3:4" ht="18">
      <c r="C76" s="22"/>
      <c r="D76" s="22"/>
    </row>
    <row r="77" spans="3:4" ht="18">
      <c r="C77" s="22"/>
      <c r="D77" s="22"/>
    </row>
    <row r="78" spans="3:4" ht="18">
      <c r="C78" s="22"/>
      <c r="D78" s="22"/>
    </row>
    <row r="79" spans="3:4" ht="18">
      <c r="C79" s="22"/>
      <c r="D79" s="22"/>
    </row>
    <row r="80" spans="3:4" ht="18">
      <c r="C80" s="22"/>
      <c r="D80" s="22"/>
    </row>
    <row r="81" spans="3:4" ht="18">
      <c r="C81" s="22"/>
      <c r="D81" s="22"/>
    </row>
    <row r="82" spans="3:4" ht="18">
      <c r="C82" s="22"/>
      <c r="D82" s="22"/>
    </row>
    <row r="83" spans="3:4" ht="18">
      <c r="C83" s="22"/>
      <c r="D83" s="22"/>
    </row>
    <row r="84" spans="3:4" ht="18">
      <c r="C84" s="22"/>
      <c r="D84" s="22"/>
    </row>
    <row r="85" spans="3:4" ht="18">
      <c r="C85" s="22"/>
      <c r="D85" s="22"/>
    </row>
    <row r="86" spans="3:4" ht="18">
      <c r="C86" s="22"/>
      <c r="D86" s="22"/>
    </row>
    <row r="87" spans="3:4" ht="18">
      <c r="C87" s="22"/>
      <c r="D87" s="22"/>
    </row>
    <row r="88" spans="3:4" ht="18">
      <c r="C88" s="22"/>
      <c r="D88" s="22"/>
    </row>
    <row r="89" spans="3:4" ht="18">
      <c r="C89" s="22"/>
      <c r="D89" s="22"/>
    </row>
    <row r="90" spans="3:4" ht="18">
      <c r="C90" s="22"/>
      <c r="D90" s="22"/>
    </row>
    <row r="91" spans="3:4" ht="18">
      <c r="C91" s="22"/>
      <c r="D91" s="22"/>
    </row>
    <row r="92" spans="3:4" ht="18">
      <c r="C92" s="22"/>
      <c r="D92" s="22"/>
    </row>
    <row r="93" spans="3:4" ht="18">
      <c r="C93" s="22"/>
      <c r="D93" s="22"/>
    </row>
    <row r="94" spans="3:4" ht="18">
      <c r="C94" s="22"/>
      <c r="D94" s="22"/>
    </row>
    <row r="95" spans="3:4" ht="18">
      <c r="C95" s="22"/>
      <c r="D95" s="22"/>
    </row>
    <row r="96" spans="3:4" ht="18">
      <c r="C96" s="22"/>
      <c r="D96" s="22"/>
    </row>
    <row r="97" spans="3:4" ht="18">
      <c r="C97" s="22"/>
      <c r="D97" s="22"/>
    </row>
    <row r="98" spans="3:4" ht="18">
      <c r="C98" s="22"/>
      <c r="D98" s="22"/>
    </row>
    <row r="99" spans="3:4" ht="18">
      <c r="C99" s="22"/>
      <c r="D99" s="22"/>
    </row>
    <row r="100" spans="3:4" ht="18">
      <c r="C100" s="22"/>
      <c r="D100" s="22"/>
    </row>
    <row r="101" spans="3:4" ht="18">
      <c r="C101" s="22"/>
      <c r="D101" s="22"/>
    </row>
    <row r="102" spans="3:4" ht="18">
      <c r="C102" s="22"/>
      <c r="D102" s="22"/>
    </row>
    <row r="103" spans="3:4" ht="18">
      <c r="C103" s="22"/>
      <c r="D103" s="22"/>
    </row>
    <row r="104" spans="3:4" ht="18">
      <c r="C104" s="22"/>
      <c r="D104" s="22"/>
    </row>
    <row r="105" spans="3:4" ht="18">
      <c r="C105" s="22"/>
      <c r="D105" s="22"/>
    </row>
    <row r="106" spans="3:4" ht="18">
      <c r="C106" s="22"/>
      <c r="D106" s="22"/>
    </row>
    <row r="107" spans="3:4" ht="18">
      <c r="C107" s="22"/>
      <c r="D107" s="22"/>
    </row>
    <row r="108" spans="3:4" ht="18">
      <c r="C108" s="22"/>
      <c r="D108" s="22"/>
    </row>
    <row r="109" spans="3:4" ht="18">
      <c r="C109" s="22"/>
      <c r="D109" s="22"/>
    </row>
    <row r="110" spans="3:4" ht="18">
      <c r="C110" s="22"/>
      <c r="D110" s="22"/>
    </row>
    <row r="111" spans="3:4" ht="18">
      <c r="C111" s="22"/>
      <c r="D111" s="22"/>
    </row>
    <row r="112" spans="3:4" ht="18">
      <c r="C112" s="22"/>
      <c r="D112" s="22"/>
    </row>
    <row r="113" spans="3:4" ht="18">
      <c r="C113" s="22"/>
      <c r="D113" s="22"/>
    </row>
    <row r="114" spans="3:4" ht="18">
      <c r="C114" s="22"/>
      <c r="D114" s="22"/>
    </row>
    <row r="115" spans="3:4" ht="18">
      <c r="C115" s="22"/>
      <c r="D115" s="22"/>
    </row>
    <row r="116" spans="3:4" ht="18">
      <c r="C116" s="22"/>
      <c r="D116" s="22"/>
    </row>
    <row r="117" spans="3:4" ht="18">
      <c r="C117" s="22"/>
      <c r="D117" s="22"/>
    </row>
    <row r="118" spans="3:4" ht="18">
      <c r="C118" s="22"/>
      <c r="D118" s="22"/>
    </row>
    <row r="119" spans="3:4" ht="18">
      <c r="C119" s="22"/>
      <c r="D119" s="22"/>
    </row>
    <row r="120" spans="3:4" ht="18">
      <c r="C120" s="22"/>
      <c r="D120" s="22"/>
    </row>
    <row r="121" spans="3:4" ht="18">
      <c r="C121" s="22"/>
      <c r="D121" s="22"/>
    </row>
    <row r="122" spans="3:4" ht="18">
      <c r="C122" s="22"/>
      <c r="D122" s="22"/>
    </row>
    <row r="123" spans="3:4" ht="18">
      <c r="C123" s="22"/>
      <c r="D123" s="22"/>
    </row>
    <row r="124" spans="3:4" ht="18">
      <c r="C124" s="22"/>
      <c r="D124" s="22"/>
    </row>
    <row r="125" spans="3:4" ht="18">
      <c r="C125" s="22"/>
      <c r="D125" s="22"/>
    </row>
    <row r="126" spans="3:4" ht="18">
      <c r="C126" s="22"/>
      <c r="D126" s="22"/>
    </row>
    <row r="127" spans="3:4" ht="18">
      <c r="C127" s="22"/>
      <c r="D127" s="22"/>
    </row>
    <row r="128" spans="3:4" ht="18">
      <c r="C128" s="22"/>
      <c r="D128" s="22"/>
    </row>
    <row r="129" spans="3:4" ht="18">
      <c r="C129" s="22"/>
      <c r="D129" s="22"/>
    </row>
    <row r="130" spans="3:4" ht="18">
      <c r="C130" s="22"/>
      <c r="D130" s="22"/>
    </row>
    <row r="131" spans="3:4" ht="18">
      <c r="C131" s="22"/>
      <c r="D131" s="22"/>
    </row>
    <row r="132" spans="3:4" ht="18">
      <c r="C132" s="22"/>
      <c r="D132" s="22"/>
    </row>
    <row r="133" spans="3:4" ht="18">
      <c r="C133" s="22"/>
      <c r="D133" s="22"/>
    </row>
    <row r="134" spans="3:4" ht="18">
      <c r="C134" s="22"/>
      <c r="D134" s="22"/>
    </row>
    <row r="135" spans="3:4" ht="18">
      <c r="C135" s="22"/>
      <c r="D135" s="22"/>
    </row>
    <row r="136" spans="3:4" ht="18">
      <c r="C136" s="22"/>
      <c r="D136" s="22"/>
    </row>
    <row r="137" spans="3:4" ht="18">
      <c r="C137" s="22"/>
      <c r="D137" s="22"/>
    </row>
    <row r="138" spans="3:4" ht="18">
      <c r="C138" s="22"/>
      <c r="D138" s="22"/>
    </row>
    <row r="139" spans="3:4" ht="18">
      <c r="C139" s="22"/>
      <c r="D139" s="22"/>
    </row>
    <row r="140" spans="3:4" ht="18">
      <c r="C140" s="22"/>
      <c r="D140" s="22"/>
    </row>
    <row r="141" spans="3:4" ht="18">
      <c r="C141" s="22"/>
      <c r="D141" s="22"/>
    </row>
    <row r="142" spans="3:4" ht="18">
      <c r="C142" s="22"/>
      <c r="D142" s="22"/>
    </row>
    <row r="143" spans="3:4" ht="18">
      <c r="C143" s="22"/>
      <c r="D143" s="22"/>
    </row>
    <row r="144" spans="3:4" ht="18">
      <c r="C144" s="22"/>
      <c r="D144" s="22"/>
    </row>
    <row r="145" spans="3:4" ht="18">
      <c r="C145" s="22"/>
      <c r="D145" s="22"/>
    </row>
    <row r="146" spans="3:4" ht="18">
      <c r="C146" s="22"/>
      <c r="D146" s="22"/>
    </row>
    <row r="147" spans="3:4" ht="18">
      <c r="C147" s="22"/>
      <c r="D147" s="22"/>
    </row>
    <row r="148" spans="3:4" ht="18">
      <c r="C148" s="22"/>
      <c r="D148" s="22"/>
    </row>
    <row r="149" spans="3:4" ht="18">
      <c r="C149" s="22"/>
      <c r="D149" s="22"/>
    </row>
    <row r="150" spans="3:4" ht="18">
      <c r="C150" s="22"/>
      <c r="D150" s="22"/>
    </row>
    <row r="151" spans="3:4" ht="18">
      <c r="C151" s="22"/>
      <c r="D151" s="22"/>
    </row>
    <row r="152" spans="3:4" ht="18">
      <c r="C152" s="22"/>
      <c r="D152" s="22"/>
    </row>
    <row r="153" spans="3:4" ht="18">
      <c r="C153" s="22"/>
      <c r="D153" s="22"/>
    </row>
    <row r="154" spans="3:4" ht="18">
      <c r="C154" s="22"/>
      <c r="D154" s="22"/>
    </row>
    <row r="155" spans="3:4" ht="18">
      <c r="C155" s="22"/>
      <c r="D155" s="22"/>
    </row>
    <row r="156" spans="3:4" ht="18">
      <c r="C156" s="22"/>
      <c r="D156" s="22"/>
    </row>
    <row r="157" spans="3:4" ht="18">
      <c r="C157" s="22"/>
      <c r="D157" s="22"/>
    </row>
    <row r="158" spans="3:4" ht="18">
      <c r="C158" s="22"/>
      <c r="D158" s="22"/>
    </row>
    <row r="159" spans="3:4" ht="18">
      <c r="C159" s="22"/>
      <c r="D159" s="22"/>
    </row>
    <row r="160" spans="3:4" ht="18">
      <c r="C160" s="22"/>
      <c r="D160" s="22"/>
    </row>
    <row r="161" spans="3:4" ht="18">
      <c r="C161" s="22"/>
      <c r="D161" s="22"/>
    </row>
    <row r="162" spans="3:4" ht="18">
      <c r="C162" s="22"/>
      <c r="D162" s="22"/>
    </row>
    <row r="163" spans="3:4" ht="18">
      <c r="C163" s="22"/>
      <c r="D163" s="22"/>
    </row>
    <row r="164" spans="3:4" ht="18">
      <c r="C164" s="22"/>
      <c r="D164" s="22"/>
    </row>
    <row r="165" spans="3:4" ht="18">
      <c r="C165" s="22"/>
      <c r="D165" s="22"/>
    </row>
    <row r="166" spans="3:4" ht="18">
      <c r="C166" s="22"/>
      <c r="D166" s="22"/>
    </row>
    <row r="167" spans="3:4" ht="18">
      <c r="C167" s="22"/>
      <c r="D167" s="22"/>
    </row>
    <row r="168" spans="3:4" ht="18">
      <c r="C168" s="22"/>
      <c r="D168" s="22"/>
    </row>
    <row r="169" spans="3:4" ht="18">
      <c r="C169" s="22"/>
      <c r="D169" s="22"/>
    </row>
    <row r="170" spans="3:4" ht="18">
      <c r="C170" s="22"/>
      <c r="D170" s="22"/>
    </row>
    <row r="171" spans="3:4" ht="18">
      <c r="C171" s="22"/>
      <c r="D171" s="22"/>
    </row>
    <row r="172" spans="3:4" ht="18">
      <c r="C172" s="22"/>
      <c r="D172" s="22"/>
    </row>
    <row r="173" spans="3:4" ht="18">
      <c r="C173" s="22"/>
      <c r="D173" s="22"/>
    </row>
    <row r="174" spans="3:4" ht="18">
      <c r="C174" s="22"/>
      <c r="D174" s="22"/>
    </row>
    <row r="175" spans="3:4" ht="18">
      <c r="C175" s="22"/>
      <c r="D175" s="22"/>
    </row>
    <row r="176" spans="3:4" ht="18">
      <c r="C176" s="22"/>
      <c r="D176" s="22"/>
    </row>
    <row r="177" spans="3:4" ht="18">
      <c r="C177" s="22"/>
      <c r="D177" s="22"/>
    </row>
    <row r="178" spans="3:4" ht="18">
      <c r="C178" s="22"/>
      <c r="D178" s="22"/>
    </row>
    <row r="179" spans="3:4" ht="18">
      <c r="C179" s="22"/>
      <c r="D179" s="22"/>
    </row>
    <row r="180" spans="3:4" ht="18">
      <c r="C180" s="22"/>
      <c r="D180" s="22"/>
    </row>
    <row r="181" spans="3:4" ht="18">
      <c r="C181" s="22"/>
      <c r="D181" s="22"/>
    </row>
    <row r="182" spans="3:4" ht="18">
      <c r="C182" s="22"/>
      <c r="D182" s="22"/>
    </row>
    <row r="183" spans="3:4" ht="18">
      <c r="C183" s="22"/>
      <c r="D183" s="22"/>
    </row>
    <row r="184" spans="3:4" ht="18">
      <c r="C184" s="22"/>
      <c r="D184" s="22"/>
    </row>
    <row r="185" spans="3:4" ht="18">
      <c r="C185" s="22"/>
      <c r="D185" s="22"/>
    </row>
    <row r="186" spans="3:4" ht="18">
      <c r="C186" s="22"/>
      <c r="D186" s="22"/>
    </row>
    <row r="187" spans="3:4" ht="18">
      <c r="C187" s="22"/>
      <c r="D187" s="22"/>
    </row>
    <row r="188" spans="3:4" ht="18">
      <c r="C188" s="22"/>
      <c r="D188" s="22"/>
    </row>
    <row r="189" spans="3:4" ht="18">
      <c r="C189" s="22"/>
      <c r="D189" s="22"/>
    </row>
    <row r="190" spans="3:4" ht="18">
      <c r="C190" s="22"/>
      <c r="D190" s="22"/>
    </row>
    <row r="191" spans="3:4" ht="18">
      <c r="C191" s="22"/>
      <c r="D191" s="22"/>
    </row>
    <row r="192" spans="3:4" ht="18">
      <c r="C192" s="22"/>
      <c r="D192" s="22"/>
    </row>
    <row r="193" spans="3:4" ht="18">
      <c r="C193" s="22"/>
      <c r="D193" s="22"/>
    </row>
    <row r="194" spans="3:4" ht="18">
      <c r="C194" s="22"/>
      <c r="D194" s="22"/>
    </row>
    <row r="195" spans="3:4" ht="18">
      <c r="C195" s="22"/>
      <c r="D195" s="22"/>
    </row>
    <row r="196" spans="3:4" ht="18">
      <c r="C196" s="22"/>
      <c r="D196" s="22"/>
    </row>
    <row r="197" spans="3:4" ht="18">
      <c r="C197" s="22"/>
      <c r="D197" s="22"/>
    </row>
    <row r="198" spans="3:4" ht="18">
      <c r="C198" s="22"/>
      <c r="D198" s="22"/>
    </row>
    <row r="199" spans="3:4" ht="18">
      <c r="C199" s="22"/>
      <c r="D199" s="22"/>
    </row>
    <row r="200" spans="3:4" ht="18">
      <c r="C200" s="22"/>
      <c r="D200" s="22"/>
    </row>
    <row r="201" spans="3:4" ht="18">
      <c r="C201" s="22"/>
      <c r="D201" s="22"/>
    </row>
    <row r="202" spans="3:4" ht="18">
      <c r="C202" s="22"/>
      <c r="D202" s="22"/>
    </row>
    <row r="203" spans="3:4" ht="18">
      <c r="C203" s="22"/>
      <c r="D203" s="22"/>
    </row>
    <row r="204" spans="3:4" ht="18">
      <c r="C204" s="22"/>
      <c r="D204" s="22"/>
    </row>
    <row r="205" spans="3:4" ht="18">
      <c r="C205" s="22"/>
      <c r="D205" s="22"/>
    </row>
    <row r="206" spans="3:4" ht="18">
      <c r="C206" s="22"/>
      <c r="D206" s="22"/>
    </row>
    <row r="207" spans="3:4" ht="18">
      <c r="C207" s="22"/>
      <c r="D207" s="22"/>
    </row>
    <row r="208" spans="3:4" ht="18">
      <c r="C208" s="22"/>
      <c r="D208" s="22"/>
    </row>
    <row r="209" spans="3:4" ht="18">
      <c r="C209" s="22"/>
      <c r="D209" s="22"/>
    </row>
    <row r="210" spans="3:4" ht="18">
      <c r="C210" s="22"/>
      <c r="D210" s="22"/>
    </row>
    <row r="211" spans="3:4" ht="18">
      <c r="C211" s="22"/>
      <c r="D211" s="22"/>
    </row>
    <row r="212" spans="3:4" ht="18">
      <c r="C212" s="22"/>
      <c r="D212" s="22"/>
    </row>
    <row r="213" spans="3:4" ht="18">
      <c r="C213" s="22"/>
      <c r="D213" s="22"/>
    </row>
    <row r="214" spans="3:4" ht="18">
      <c r="C214" s="22"/>
      <c r="D214" s="22"/>
    </row>
    <row r="215" spans="3:4" ht="18">
      <c r="C215" s="22"/>
      <c r="D215" s="22"/>
    </row>
    <row r="216" spans="3:4" ht="18">
      <c r="C216" s="22"/>
      <c r="D216" s="22"/>
    </row>
    <row r="217" spans="3:4" ht="18">
      <c r="C217" s="22"/>
      <c r="D217" s="22"/>
    </row>
    <row r="218" spans="3:4" ht="18">
      <c r="C218" s="22"/>
      <c r="D218" s="22"/>
    </row>
    <row r="219" spans="3:4" ht="18">
      <c r="C219" s="22"/>
      <c r="D219" s="22"/>
    </row>
    <row r="220" spans="3:4" ht="18">
      <c r="C220" s="22"/>
      <c r="D220" s="22"/>
    </row>
    <row r="221" spans="3:4" ht="18">
      <c r="C221" s="22"/>
      <c r="D221" s="22"/>
    </row>
    <row r="222" spans="3:4" ht="18">
      <c r="C222" s="22"/>
      <c r="D222" s="22"/>
    </row>
    <row r="223" spans="3:4" ht="18">
      <c r="C223" s="22"/>
      <c r="D223" s="22"/>
    </row>
    <row r="224" spans="3:4" ht="18">
      <c r="C224" s="22"/>
      <c r="D224" s="22"/>
    </row>
    <row r="225" spans="3:4" ht="18">
      <c r="C225" s="22"/>
      <c r="D225" s="22"/>
    </row>
    <row r="226" spans="3:4" ht="18">
      <c r="C226" s="22"/>
      <c r="D226" s="22"/>
    </row>
    <row r="227" spans="3:4" ht="18">
      <c r="C227" s="22"/>
      <c r="D227" s="22"/>
    </row>
    <row r="228" spans="3:4" ht="18">
      <c r="C228" s="22"/>
      <c r="D228" s="22"/>
    </row>
    <row r="229" spans="3:4" ht="18">
      <c r="C229" s="22"/>
      <c r="D229" s="22"/>
    </row>
    <row r="230" spans="3:4" ht="18">
      <c r="C230" s="22"/>
      <c r="D230" s="22"/>
    </row>
    <row r="231" spans="3:4" ht="18">
      <c r="C231" s="22"/>
      <c r="D231" s="22"/>
    </row>
    <row r="232" spans="3:4" ht="18">
      <c r="C232" s="22"/>
      <c r="D232" s="22"/>
    </row>
    <row r="233" spans="3:4" ht="18">
      <c r="C233" s="22"/>
      <c r="D233" s="22"/>
    </row>
    <row r="234" spans="3:4" ht="18">
      <c r="C234" s="22"/>
      <c r="D234" s="22"/>
    </row>
    <row r="235" spans="3:4" ht="18">
      <c r="C235" s="22"/>
      <c r="D235" s="22"/>
    </row>
    <row r="236" spans="3:4" ht="18">
      <c r="C236" s="22"/>
      <c r="D236" s="22"/>
    </row>
    <row r="237" spans="3:4" ht="18">
      <c r="C237" s="22"/>
      <c r="D237" s="22"/>
    </row>
    <row r="238" spans="3:4" ht="18">
      <c r="C238" s="22"/>
      <c r="D238" s="22"/>
    </row>
    <row r="239" spans="3:4" ht="18">
      <c r="C239" s="22"/>
      <c r="D239" s="22"/>
    </row>
    <row r="240" spans="3:4" ht="18">
      <c r="C240" s="22"/>
      <c r="D240" s="22"/>
    </row>
    <row r="241" spans="3:4" ht="18">
      <c r="C241" s="22"/>
      <c r="D241" s="22"/>
    </row>
    <row r="242" spans="3:4" ht="18">
      <c r="C242" s="22"/>
      <c r="D242" s="22"/>
    </row>
    <row r="243" spans="3:4" ht="18">
      <c r="C243" s="22"/>
      <c r="D243" s="22"/>
    </row>
    <row r="244" spans="3:4" ht="18">
      <c r="C244" s="22"/>
      <c r="D244" s="22"/>
    </row>
    <row r="245" spans="3:4" ht="18">
      <c r="C245" s="22"/>
      <c r="D245" s="22"/>
    </row>
    <row r="246" spans="3:4" ht="18">
      <c r="C246" s="22"/>
      <c r="D246" s="22"/>
    </row>
    <row r="247" spans="3:4" ht="18">
      <c r="C247" s="22"/>
      <c r="D247" s="22"/>
    </row>
    <row r="248" spans="3:4" ht="18">
      <c r="C248" s="22"/>
      <c r="D248" s="22"/>
    </row>
    <row r="249" spans="3:4" ht="18">
      <c r="C249" s="22"/>
      <c r="D249" s="22"/>
    </row>
    <row r="250" spans="3:4" ht="18">
      <c r="C250" s="22"/>
      <c r="D250" s="22"/>
    </row>
    <row r="251" spans="3:4" ht="18">
      <c r="C251" s="22"/>
      <c r="D251" s="22"/>
    </row>
  </sheetData>
  <sheetProtection/>
  <mergeCells count="14">
    <mergeCell ref="B18:B20"/>
    <mergeCell ref="B26:B27"/>
    <mergeCell ref="B30:B32"/>
    <mergeCell ref="B23:B24"/>
    <mergeCell ref="A5:A16"/>
    <mergeCell ref="B6:B8"/>
    <mergeCell ref="B11:B13"/>
    <mergeCell ref="B9:B10"/>
    <mergeCell ref="B14:B16"/>
    <mergeCell ref="A37:A41"/>
    <mergeCell ref="A26:A28"/>
    <mergeCell ref="A18:A24"/>
    <mergeCell ref="A30:A35"/>
    <mergeCell ref="B38:B39"/>
  </mergeCells>
  <printOptions/>
  <pageMargins left="0.3937007874015748" right="0.3937007874015748" top="0.5905511811023623" bottom="0.5905511811023623" header="0" footer="0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indexed="41"/>
  </sheetPr>
  <dimension ref="A1:R170"/>
  <sheetViews>
    <sheetView zoomScalePageLayoutView="0" workbookViewId="0" topLeftCell="A24">
      <selection activeCell="C37" sqref="C37"/>
    </sheetView>
  </sheetViews>
  <sheetFormatPr defaultColWidth="11.421875" defaultRowHeight="12.75"/>
  <cols>
    <col min="1" max="1" width="43.00390625" style="12" customWidth="1"/>
    <col min="2" max="2" width="22.421875" style="12" customWidth="1"/>
    <col min="3" max="6" width="14.28125" style="12" bestFit="1" customWidth="1"/>
    <col min="7" max="18" width="11.421875" style="63" customWidth="1"/>
    <col min="19" max="16384" width="11.421875" style="12" customWidth="1"/>
  </cols>
  <sheetData>
    <row r="1" ht="12.75">
      <c r="B1" s="27"/>
    </row>
    <row r="2" spans="1:6" ht="22.5">
      <c r="A2" s="8" t="s">
        <v>78</v>
      </c>
      <c r="B2" s="10"/>
      <c r="C2" s="11"/>
      <c r="D2" s="11"/>
      <c r="E2" s="11"/>
      <c r="F2" s="11"/>
    </row>
    <row r="3" spans="1:6" ht="17.25" thickBot="1">
      <c r="A3" s="9"/>
      <c r="B3" s="10"/>
      <c r="C3" s="11"/>
      <c r="D3" s="11"/>
      <c r="E3" s="11"/>
      <c r="F3" s="11"/>
    </row>
    <row r="4" spans="1:18" s="31" customFormat="1" ht="18.75" thickBot="1">
      <c r="A4" s="18" t="s">
        <v>65</v>
      </c>
      <c r="B4" s="14" t="s">
        <v>67</v>
      </c>
      <c r="C4" s="15" t="s">
        <v>37</v>
      </c>
      <c r="D4" s="15" t="s">
        <v>38</v>
      </c>
      <c r="E4" s="15" t="s">
        <v>39</v>
      </c>
      <c r="F4" s="15" t="s">
        <v>68</v>
      </c>
      <c r="G4" s="14" t="s">
        <v>259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7" ht="29.25" customHeight="1" thickBot="1">
      <c r="A5" s="725" t="str">
        <f>'Resultado - Producto - Agencia'!A5:A16</f>
        <v>Resultado 1: Fortalecidas las capacidades de revitalización, gestión, producción y administración cultural de los pueblos indígenas y afrodescendientes de la Costa Caribe Nicaragüense: Miskito, Garífuna, Creole, Ulwa, Mayangna y Rama (en adelante llamadas POBLACIONES PARTICIPANTES)</v>
      </c>
      <c r="B5" s="17" t="s">
        <v>57</v>
      </c>
      <c r="C5" s="292">
        <f>SUM('Resultado - Producto - Agencia'!E5,'Resultado - Producto - Agencia'!E6,'Resultado - Producto - Agencia'!E10,'Resultado - Producto - Agencia'!E13,'Resultado - Producto - Agencia'!E14)</f>
        <v>727500</v>
      </c>
      <c r="D5" s="292">
        <f>SUM('Resultado - Producto - Agencia'!F5,'Resultado - Producto - Agencia'!F6,'Resultado - Producto - Agencia'!F10,'Resultado - Producto - Agencia'!F13,'Resultado - Producto - Agencia'!F14)</f>
        <v>415600</v>
      </c>
      <c r="E5" s="292">
        <f>SUM('Resultado - Producto - Agencia'!G5,'Resultado - Producto - Agencia'!G6,'Resultado - Producto - Agencia'!G10,'Resultado - Producto - Agencia'!G13,'Resultado - Producto - Agencia'!G14)</f>
        <v>221000</v>
      </c>
      <c r="F5" s="292">
        <f>SUM(C5:E5)</f>
        <v>1364100</v>
      </c>
      <c r="G5" s="196"/>
    </row>
    <row r="6" spans="1:7" ht="33" customHeight="1" thickBot="1">
      <c r="A6" s="725"/>
      <c r="B6" s="17" t="s">
        <v>55</v>
      </c>
      <c r="C6" s="292">
        <f>SUM('Resultado - Producto - Agencia'!E7)</f>
        <v>54000</v>
      </c>
      <c r="D6" s="292">
        <f>SUM('Resultado - Producto - Agencia'!F7)</f>
        <v>44000</v>
      </c>
      <c r="E6" s="292">
        <f>SUM('Resultado - Producto - Agencia'!G7)</f>
        <v>44000</v>
      </c>
      <c r="F6" s="292">
        <f>SUM(C6:E6)</f>
        <v>142000</v>
      </c>
      <c r="G6" s="196"/>
    </row>
    <row r="7" spans="1:7" ht="26.25" customHeight="1" thickBot="1">
      <c r="A7" s="725"/>
      <c r="B7" s="17" t="s">
        <v>58</v>
      </c>
      <c r="C7" s="292">
        <f>SUM('Resultado - Producto - Agencia'!E8,'Resultado - Producto - Agencia'!E9,'Resultado - Producto - Agencia'!E12,'Resultado - Producto - Agencia'!E15)</f>
        <v>264700</v>
      </c>
      <c r="D7" s="292">
        <f>SUM('Resultado - Producto - Agencia'!F8,'Resultado - Producto - Agencia'!F9,'Resultado - Producto - Agencia'!F12,'Resultado - Producto - Agencia'!F15)</f>
        <v>743500</v>
      </c>
      <c r="E7" s="292">
        <f>SUM('Resultado - Producto - Agencia'!G8,'Resultado - Producto - Agencia'!G9,'Resultado - Producto - Agencia'!G12,'Resultado - Producto - Agencia'!G15)</f>
        <v>272400</v>
      </c>
      <c r="F7" s="292">
        <f>SUM(C7:E7)</f>
        <v>1280600</v>
      </c>
      <c r="G7" s="196"/>
    </row>
    <row r="8" spans="1:7" ht="18.75" thickBot="1">
      <c r="A8" s="725"/>
      <c r="B8" s="17" t="s">
        <v>56</v>
      </c>
      <c r="C8" s="292">
        <f>SUM('Resultado - Producto - Agencia'!E11,'Resultado - Producto - Agencia'!E16)</f>
        <v>70500</v>
      </c>
      <c r="D8" s="292">
        <f>SUM('Resultado - Producto - Agencia'!F11,'Resultado - Producto - Agencia'!F16)</f>
        <v>74300</v>
      </c>
      <c r="E8" s="292">
        <f>SUM('Resultado - Producto - Agencia'!G11,'Resultado - Producto - Agencia'!G16)</f>
        <v>25000</v>
      </c>
      <c r="F8" s="292">
        <f>SUM(C8:E8)</f>
        <v>169800</v>
      </c>
      <c r="G8" s="196"/>
    </row>
    <row r="9" spans="1:18" s="16" customFormat="1" ht="18.75" thickBot="1">
      <c r="A9" s="13" t="s">
        <v>69</v>
      </c>
      <c r="B9" s="18"/>
      <c r="C9" s="293">
        <f>SUM(C5:C8)</f>
        <v>1116700</v>
      </c>
      <c r="D9" s="293">
        <f>SUM(D5:D8)</f>
        <v>1277400</v>
      </c>
      <c r="E9" s="293">
        <f>SUM(E5:E8)</f>
        <v>562400</v>
      </c>
      <c r="F9" s="293">
        <f>SUM(F5:F8)</f>
        <v>2956500</v>
      </c>
      <c r="G9" s="197">
        <f>+F9/$F$27</f>
        <v>0.4204291747842039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s="59" customFormat="1" ht="18.75" thickBot="1">
      <c r="A10" s="729" t="str">
        <f>'Resultado 2'!A1:M1</f>
        <v>Resultado 2: Políticas Culturales fortalecidas para la revitalización y promoción de la diversidad cultural de los pueblos indígenas y afrodescendientes de la Costa Caribe, y la protección del patrimonio cultural.</v>
      </c>
      <c r="B10" s="20" t="s">
        <v>57</v>
      </c>
      <c r="C10" s="292">
        <f>SUM('Resultado - Producto - Agencia'!E18,'Resultado - Producto - Agencia'!E21,'Resultado - Producto - Agencia'!E24)</f>
        <v>87000</v>
      </c>
      <c r="D10" s="292">
        <f>SUM('Resultado - Producto - Agencia'!F18,'Resultado - Producto - Agencia'!F21,'Resultado - Producto - Agencia'!F24)</f>
        <v>90800</v>
      </c>
      <c r="E10" s="292">
        <f>SUM('Resultado - Producto - Agencia'!G18,'Resultado - Producto - Agencia'!G21,'Resultado - Producto - Agencia'!G24)</f>
        <v>83200</v>
      </c>
      <c r="F10" s="292">
        <f>SUM(C10:E10)</f>
        <v>261000</v>
      </c>
      <c r="G10" s="198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s="59" customFormat="1" ht="18.75" thickBot="1">
      <c r="A11" s="730"/>
      <c r="B11" s="20" t="s">
        <v>56</v>
      </c>
      <c r="C11" s="294">
        <f>SUM('Resultado - Producto - Agencia'!E19)</f>
        <v>8000</v>
      </c>
      <c r="D11" s="294">
        <f>SUM('Resultado - Producto - Agencia'!F19)</f>
        <v>14000</v>
      </c>
      <c r="E11" s="294">
        <f>SUM('Resultado - Producto - Agencia'!G19)</f>
        <v>7500</v>
      </c>
      <c r="F11" s="292">
        <f>SUM(C11:E11)</f>
        <v>29500</v>
      </c>
      <c r="G11" s="198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s="59" customFormat="1" ht="18.75" thickBot="1">
      <c r="A12" s="730"/>
      <c r="B12" s="20" t="s">
        <v>58</v>
      </c>
      <c r="C12" s="292">
        <f>SUM('Resultado - Producto - Agencia'!E20,'Resultado - Producto - Agencia'!E23)</f>
        <v>34000</v>
      </c>
      <c r="D12" s="292">
        <f>SUM('Resultado - Producto - Agencia'!F20,'Resultado - Producto - Agencia'!F23)</f>
        <v>43500</v>
      </c>
      <c r="E12" s="292">
        <f>SUM('Resultado - Producto - Agencia'!G20,'Resultado - Producto - Agencia'!G23)</f>
        <v>43250</v>
      </c>
      <c r="F12" s="292">
        <f>SUM(C12:E12)</f>
        <v>120750</v>
      </c>
      <c r="G12" s="198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 s="59" customFormat="1" ht="18.75" thickBot="1">
      <c r="A13" s="731"/>
      <c r="B13" s="67" t="s">
        <v>55</v>
      </c>
      <c r="C13" s="295">
        <f>SUM('Resultado - Producto - Agencia'!E22)</f>
        <v>133000</v>
      </c>
      <c r="D13" s="295">
        <f>SUM('Resultado - Producto - Agencia'!F22)</f>
        <v>132500</v>
      </c>
      <c r="E13" s="295">
        <f>SUM('Resultado - Producto - Agencia'!G22)</f>
        <v>118500</v>
      </c>
      <c r="F13" s="295">
        <f>SUM(C13:E13)</f>
        <v>384000</v>
      </c>
      <c r="G13" s="198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s="16" customFormat="1" ht="18.75" thickBot="1">
      <c r="A14" s="13" t="s">
        <v>70</v>
      </c>
      <c r="B14" s="18"/>
      <c r="C14" s="293">
        <f>SUM(C10:C13)</f>
        <v>262000</v>
      </c>
      <c r="D14" s="293">
        <f>SUM(D10:D13)</f>
        <v>280800</v>
      </c>
      <c r="E14" s="293">
        <f>SUM(E10:E13)</f>
        <v>252450</v>
      </c>
      <c r="F14" s="293">
        <f>SUM(F10:F13)</f>
        <v>795250</v>
      </c>
      <c r="G14" s="197">
        <f>+F14/$F$27</f>
        <v>0.11308855107293696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s="16" customFormat="1" ht="18.75" thickBot="1">
      <c r="A15" s="726" t="str">
        <f>'Resultado 3'!A1:M1</f>
        <v>Resultado 3: Estudios  generados, sistematizados y divulgados sobre el patrimonio cultural material e inmaterial y las expresiones de diversidad y creatividad culturales de los pueblos indígenas y afrodescendientes de la Costa Caribe</v>
      </c>
      <c r="B15" s="21" t="s">
        <v>60</v>
      </c>
      <c r="C15" s="295">
        <f>SUM('Resultado - Producto - Agencia'!E27)</f>
        <v>0</v>
      </c>
      <c r="D15" s="295">
        <f>SUM('Resultado - Producto - Agencia'!F27)</f>
        <v>0</v>
      </c>
      <c r="E15" s="295">
        <f>SUM('Resultado - Producto - Agencia'!G27)</f>
        <v>43500</v>
      </c>
      <c r="F15" s="292">
        <f>SUM(C15:E15)</f>
        <v>43500</v>
      </c>
      <c r="G15" s="199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7" ht="54.75" customHeight="1" thickBot="1">
      <c r="A16" s="728"/>
      <c r="B16" s="21" t="str">
        <f>'Resultado 1'!F4</f>
        <v>UNESCO</v>
      </c>
      <c r="C16" s="295">
        <f>SUM('Resultado - Producto - Agencia'!E26,'Resultado - Producto - Agencia'!E28)</f>
        <v>220000</v>
      </c>
      <c r="D16" s="295">
        <f>SUM('Resultado - Producto - Agencia'!F26,'Resultado - Producto - Agencia'!F28)</f>
        <v>174000</v>
      </c>
      <c r="E16" s="295">
        <f>SUM('Resultado - Producto - Agencia'!G26,'Resultado - Producto - Agencia'!G28)</f>
        <v>125000</v>
      </c>
      <c r="F16" s="292">
        <f>SUM(C16:E16)</f>
        <v>519000</v>
      </c>
      <c r="G16" s="196"/>
    </row>
    <row r="17" spans="1:18" s="16" customFormat="1" ht="18.75" thickBot="1">
      <c r="A17" s="13" t="s">
        <v>71</v>
      </c>
      <c r="B17" s="18"/>
      <c r="C17" s="293">
        <f>SUM(C15:C16)</f>
        <v>220000</v>
      </c>
      <c r="D17" s="293">
        <f>SUM(D15:D16)</f>
        <v>174000</v>
      </c>
      <c r="E17" s="293">
        <f>SUM(E15:E16)</f>
        <v>168500</v>
      </c>
      <c r="F17" s="293">
        <f>SUM(F15:F16)</f>
        <v>562500</v>
      </c>
      <c r="G17" s="197">
        <f>+F17/$F$27</f>
        <v>0.07999033005787745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7" ht="18.75" thickBot="1">
      <c r="A18" s="727" t="str">
        <f>'Resultado 4'!A1:M1</f>
        <v>Resultado 4: Fortalecidas las identidades culturales de los pueblos indígenas y afrodescendientes de la Costa Caribe a través de  emprendimientos culturales y creativos. </v>
      </c>
      <c r="B18" s="21" t="s">
        <v>59</v>
      </c>
      <c r="C18" s="292">
        <f>SUM('Resultado - Producto - Agencia'!E31,'Resultado - Producto - Agencia'!E33,'Resultado - Producto - Agencia'!E34)</f>
        <v>150000</v>
      </c>
      <c r="D18" s="292">
        <f>SUM('Resultado - Producto - Agencia'!F31,'Resultado - Producto - Agencia'!F33,'Resultado - Producto - Agencia'!F34)</f>
        <v>375500</v>
      </c>
      <c r="E18" s="292">
        <f>SUM('Resultado - Producto - Agencia'!G31,'Resultado - Producto - Agencia'!G33,'Resultado - Producto - Agencia'!G34)</f>
        <v>143500</v>
      </c>
      <c r="F18" s="292">
        <f>SUM(C18:E18)</f>
        <v>669000</v>
      </c>
      <c r="G18" s="196"/>
    </row>
    <row r="19" spans="1:7" ht="18.75" thickBot="1">
      <c r="A19" s="727"/>
      <c r="B19" s="21" t="s">
        <v>57</v>
      </c>
      <c r="C19" s="292">
        <f>SUM('Resultado - Producto - Agencia'!E30)</f>
        <v>28000</v>
      </c>
      <c r="D19" s="292">
        <f>SUM('Resultado - Producto - Agencia'!F30)</f>
        <v>180600</v>
      </c>
      <c r="E19" s="292">
        <f>SUM('Resultado - Producto - Agencia'!G30)</f>
        <v>0</v>
      </c>
      <c r="F19" s="292">
        <f>SUM(C19:E19)</f>
        <v>208600</v>
      </c>
      <c r="G19" s="196"/>
    </row>
    <row r="20" spans="1:7" ht="18.75" thickBot="1">
      <c r="A20" s="727"/>
      <c r="B20" s="21" t="s">
        <v>60</v>
      </c>
      <c r="C20" s="292">
        <f>SUM('Resultado - Producto - Agencia'!E32)</f>
        <v>0</v>
      </c>
      <c r="D20" s="292">
        <f>SUM('Resultado - Producto - Agencia'!F32)</f>
        <v>0</v>
      </c>
      <c r="E20" s="292">
        <f>SUM('Resultado - Producto - Agencia'!G32)</f>
        <v>98250</v>
      </c>
      <c r="F20" s="292">
        <f>SUM(C20:E20)</f>
        <v>98250</v>
      </c>
      <c r="G20" s="196"/>
    </row>
    <row r="21" spans="1:7" ht="18.75" thickBot="1">
      <c r="A21" s="728"/>
      <c r="B21" s="21" t="s">
        <v>58</v>
      </c>
      <c r="C21" s="292">
        <f>SUM('Resultado - Producto - Agencia'!E35)</f>
        <v>129000</v>
      </c>
      <c r="D21" s="292">
        <f>SUM('Resultado - Producto - Agencia'!F35)</f>
        <v>201000</v>
      </c>
      <c r="E21" s="292">
        <f>SUM('Resultado - Producto - Agencia'!G35)</f>
        <v>180000</v>
      </c>
      <c r="F21" s="292">
        <f>SUM(C21:E21)</f>
        <v>510000</v>
      </c>
      <c r="G21" s="196"/>
    </row>
    <row r="22" spans="1:18" s="16" customFormat="1" ht="18.75" thickBot="1">
      <c r="A22" s="13" t="s">
        <v>72</v>
      </c>
      <c r="B22" s="18"/>
      <c r="C22" s="293">
        <f>SUM(C18:C21)</f>
        <v>307000</v>
      </c>
      <c r="D22" s="293">
        <f>SUM(D18:D21)</f>
        <v>757100</v>
      </c>
      <c r="E22" s="293">
        <f>SUM(E18:E21)</f>
        <v>421750</v>
      </c>
      <c r="F22" s="293">
        <f>SUM(F18:F21)</f>
        <v>1485850</v>
      </c>
      <c r="G22" s="197">
        <f>+F22/$F$27</f>
        <v>0.21129534562932836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7" ht="36" customHeight="1" thickBot="1">
      <c r="A23" s="726" t="str">
        <f>'Resultado 5'!A1:M1</f>
        <v>Resultado 5: Potenciada la herencia cultural y natural de los pueblos indígenas y afrodescendientes de la Costa Caribe a través de un turismo cultural responsable y sostenible que contribuya al desarrollo social y a la preservación del patrimonio tangible e intangible.</v>
      </c>
      <c r="B23" s="21" t="s">
        <v>60</v>
      </c>
      <c r="C23" s="292">
        <f>SUM('Resultado - Producto - Agencia'!E37,'Resultado - Producto - Agencia'!E39,'Resultado - Producto - Agencia'!E40,'Resultado - Producto - Agencia'!E41)</f>
        <v>384500</v>
      </c>
      <c r="D23" s="292">
        <f>SUM('Resultado - Producto - Agencia'!F37,'Resultado - Producto - Agencia'!F39,'Resultado - Producto - Agencia'!F40,'Resultado - Producto - Agencia'!F41)</f>
        <v>448500</v>
      </c>
      <c r="E23" s="292">
        <f>SUM('Resultado - Producto - Agencia'!G37,'Resultado - Producto - Agencia'!G39,'Resultado - Producto - Agencia'!G40,'Resultado - Producto - Agencia'!G41)</f>
        <v>369000</v>
      </c>
      <c r="F23" s="292">
        <f>SUM(C23:E23)</f>
        <v>1202000</v>
      </c>
      <c r="G23" s="196"/>
    </row>
    <row r="24" spans="1:7" ht="50.25" customHeight="1" thickBot="1">
      <c r="A24" s="727"/>
      <c r="B24" s="21" t="s">
        <v>57</v>
      </c>
      <c r="C24" s="292">
        <f>SUM('Resultado - Producto - Agencia'!E38)</f>
        <v>30000</v>
      </c>
      <c r="D24" s="292">
        <f>SUM('Resultado - Producto - Agencia'!F38)</f>
        <v>0</v>
      </c>
      <c r="E24" s="292">
        <f>SUM('Resultado - Producto - Agencia'!G38)</f>
        <v>0</v>
      </c>
      <c r="F24" s="292">
        <f>SUM(C24:E24)</f>
        <v>30000</v>
      </c>
      <c r="G24" s="196"/>
    </row>
    <row r="25" spans="1:18" s="16" customFormat="1" ht="18.75" thickBot="1">
      <c r="A25" s="13" t="s">
        <v>74</v>
      </c>
      <c r="B25" s="18"/>
      <c r="C25" s="293">
        <f>SUM(C23:C24)</f>
        <v>414500</v>
      </c>
      <c r="D25" s="293">
        <f>SUM(D23:D24)</f>
        <v>448500</v>
      </c>
      <c r="E25" s="293">
        <f>SUM(E23:E24)</f>
        <v>369000</v>
      </c>
      <c r="F25" s="293">
        <f>SUM(F23:F24)</f>
        <v>1232000</v>
      </c>
      <c r="G25" s="197">
        <f>+F25/$F$27</f>
        <v>0.17519659845565336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7" s="60" customFormat="1" ht="18.75" thickBot="1">
      <c r="A26" s="200"/>
      <c r="B26" s="201"/>
      <c r="C26" s="296"/>
      <c r="D26" s="296"/>
      <c r="E26" s="296"/>
      <c r="F26" s="296"/>
      <c r="G26" s="199"/>
    </row>
    <row r="27" spans="1:18" s="16" customFormat="1" ht="19.5" thickBot="1" thickTop="1">
      <c r="A27" s="202" t="s">
        <v>73</v>
      </c>
      <c r="B27" s="203"/>
      <c r="C27" s="297">
        <f>SUM(C22,C17,C14,C9,C25)</f>
        <v>2320200</v>
      </c>
      <c r="D27" s="297">
        <f>SUM(D22,D17,D14,D9,D25)</f>
        <v>2937800</v>
      </c>
      <c r="E27" s="297">
        <f>SUM(E22,E17,E14,E9,E25)</f>
        <v>1774100</v>
      </c>
      <c r="F27" s="298">
        <f>SUM(F22,F17,F14,F9,F25)</f>
        <v>7032100</v>
      </c>
      <c r="G27" s="204">
        <f>+F27/$F$27</f>
        <v>1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="63" customFormat="1" ht="18">
      <c r="B28" s="61"/>
    </row>
    <row r="29" s="63" customFormat="1" ht="18.75" thickBot="1">
      <c r="B29" s="61"/>
    </row>
    <row r="30" spans="2:7" s="63" customFormat="1" ht="19.5" thickBot="1" thickTop="1">
      <c r="B30" s="61"/>
      <c r="D30" s="208" t="s">
        <v>257</v>
      </c>
      <c r="E30" s="209"/>
      <c r="F30" s="205">
        <v>811636.261682243</v>
      </c>
      <c r="G30" s="194"/>
    </row>
    <row r="31" spans="2:6" s="63" customFormat="1" ht="19.5" thickBot="1" thickTop="1">
      <c r="B31" s="61"/>
      <c r="D31" s="206" t="s">
        <v>258</v>
      </c>
      <c r="E31" s="207"/>
      <c r="F31" s="205">
        <v>542319.138317757</v>
      </c>
    </row>
    <row r="32" spans="2:6" s="63" customFormat="1" ht="18.75" thickBot="1">
      <c r="B32" s="61"/>
      <c r="D32" s="60"/>
      <c r="F32" s="193"/>
    </row>
    <row r="33" spans="2:6" s="63" customFormat="1" ht="19.5" thickBot="1" thickTop="1">
      <c r="B33" s="61"/>
      <c r="D33" s="208" t="s">
        <v>124</v>
      </c>
      <c r="E33" s="210"/>
      <c r="F33" s="205">
        <f>+F31+F30+F27</f>
        <v>8386055.4</v>
      </c>
    </row>
    <row r="34" s="63" customFormat="1" ht="18">
      <c r="B34" s="61"/>
    </row>
    <row r="35" s="63" customFormat="1" ht="18">
      <c r="B35" s="61"/>
    </row>
    <row r="36" ht="18">
      <c r="B36" s="22"/>
    </row>
    <row r="37" ht="18">
      <c r="B37" s="22"/>
    </row>
    <row r="38" ht="18">
      <c r="B38" s="22"/>
    </row>
    <row r="39" ht="18">
      <c r="B39" s="22"/>
    </row>
    <row r="40" ht="18">
      <c r="B40" s="22"/>
    </row>
    <row r="41" ht="18">
      <c r="B41" s="22"/>
    </row>
    <row r="42" ht="18">
      <c r="B42" s="22"/>
    </row>
    <row r="43" ht="18">
      <c r="B43" s="22"/>
    </row>
    <row r="44" ht="18">
      <c r="B44" s="22"/>
    </row>
    <row r="45" ht="18">
      <c r="B45" s="22"/>
    </row>
    <row r="46" ht="18">
      <c r="B46" s="22"/>
    </row>
    <row r="47" ht="18">
      <c r="B47" s="22"/>
    </row>
    <row r="48" ht="18">
      <c r="B48" s="22"/>
    </row>
    <row r="49" ht="18">
      <c r="B49" s="22"/>
    </row>
    <row r="50" ht="18">
      <c r="B50" s="22"/>
    </row>
    <row r="51" ht="18">
      <c r="B51" s="22"/>
    </row>
    <row r="52" ht="18">
      <c r="B52" s="22"/>
    </row>
    <row r="53" ht="18">
      <c r="B53" s="22"/>
    </row>
    <row r="54" ht="18">
      <c r="B54" s="22"/>
    </row>
    <row r="55" ht="18">
      <c r="B55" s="22"/>
    </row>
    <row r="56" ht="18">
      <c r="B56" s="22"/>
    </row>
    <row r="57" ht="18">
      <c r="B57" s="22"/>
    </row>
    <row r="58" ht="18">
      <c r="B58" s="22"/>
    </row>
    <row r="59" ht="18">
      <c r="B59" s="22"/>
    </row>
    <row r="60" ht="18">
      <c r="B60" s="22"/>
    </row>
    <row r="61" ht="18">
      <c r="B61" s="22"/>
    </row>
    <row r="62" ht="18">
      <c r="B62" s="22"/>
    </row>
    <row r="63" ht="18">
      <c r="B63" s="22"/>
    </row>
    <row r="64" ht="18">
      <c r="B64" s="22"/>
    </row>
    <row r="65" ht="18">
      <c r="B65" s="22"/>
    </row>
    <row r="66" ht="18">
      <c r="B66" s="22"/>
    </row>
    <row r="67" ht="18">
      <c r="B67" s="22"/>
    </row>
    <row r="68" ht="18">
      <c r="B68" s="22"/>
    </row>
    <row r="69" ht="18">
      <c r="B69" s="22"/>
    </row>
    <row r="70" ht="18">
      <c r="B70" s="22"/>
    </row>
    <row r="71" ht="18">
      <c r="B71" s="22"/>
    </row>
    <row r="72" ht="18">
      <c r="B72" s="22"/>
    </row>
    <row r="73" ht="18">
      <c r="B73" s="22"/>
    </row>
    <row r="74" ht="18">
      <c r="B74" s="22"/>
    </row>
    <row r="75" ht="18">
      <c r="B75" s="22"/>
    </row>
    <row r="76" ht="18">
      <c r="B76" s="22"/>
    </row>
    <row r="77" ht="18">
      <c r="B77" s="22"/>
    </row>
    <row r="78" ht="18">
      <c r="B78" s="22"/>
    </row>
    <row r="79" ht="18">
      <c r="B79" s="22"/>
    </row>
    <row r="80" ht="18">
      <c r="B80" s="22"/>
    </row>
    <row r="81" ht="18">
      <c r="B81" s="22"/>
    </row>
    <row r="82" ht="18">
      <c r="B82" s="22"/>
    </row>
    <row r="83" ht="18">
      <c r="B83" s="22"/>
    </row>
    <row r="84" ht="18">
      <c r="B84" s="22"/>
    </row>
    <row r="85" ht="18">
      <c r="B85" s="22"/>
    </row>
    <row r="86" ht="18">
      <c r="B86" s="22"/>
    </row>
    <row r="87" ht="18">
      <c r="B87" s="22"/>
    </row>
    <row r="88" ht="18">
      <c r="B88" s="22"/>
    </row>
    <row r="89" ht="18">
      <c r="B89" s="22"/>
    </row>
    <row r="90" ht="18">
      <c r="B90" s="22"/>
    </row>
    <row r="91" ht="18">
      <c r="B91" s="22"/>
    </row>
    <row r="92" ht="18">
      <c r="B92" s="22"/>
    </row>
    <row r="93" ht="18">
      <c r="B93" s="22"/>
    </row>
    <row r="94" ht="18">
      <c r="B94" s="22"/>
    </row>
    <row r="95" ht="18">
      <c r="B95" s="22"/>
    </row>
    <row r="96" ht="18">
      <c r="B96" s="22"/>
    </row>
    <row r="97" ht="18">
      <c r="B97" s="22"/>
    </row>
    <row r="98" ht="18">
      <c r="B98" s="22"/>
    </row>
    <row r="99" ht="18">
      <c r="B99" s="22"/>
    </row>
    <row r="100" ht="18">
      <c r="B100" s="22"/>
    </row>
    <row r="101" ht="18">
      <c r="B101" s="22"/>
    </row>
    <row r="102" ht="18">
      <c r="B102" s="22"/>
    </row>
    <row r="103" ht="18">
      <c r="B103" s="22"/>
    </row>
    <row r="104" ht="18">
      <c r="B104" s="22"/>
    </row>
    <row r="105" ht="18">
      <c r="B105" s="22"/>
    </row>
    <row r="106" ht="18">
      <c r="B106" s="22"/>
    </row>
    <row r="107" ht="18">
      <c r="B107" s="22"/>
    </row>
    <row r="108" ht="18">
      <c r="B108" s="22"/>
    </row>
    <row r="109" ht="18">
      <c r="B109" s="22"/>
    </row>
    <row r="110" ht="18">
      <c r="B110" s="22"/>
    </row>
    <row r="111" ht="18">
      <c r="B111" s="22"/>
    </row>
    <row r="112" ht="18">
      <c r="B112" s="22"/>
    </row>
    <row r="113" ht="18">
      <c r="B113" s="22"/>
    </row>
    <row r="114" ht="18">
      <c r="B114" s="22"/>
    </row>
    <row r="115" ht="18">
      <c r="B115" s="22"/>
    </row>
    <row r="116" ht="18">
      <c r="B116" s="22"/>
    </row>
    <row r="117" ht="18">
      <c r="B117" s="22"/>
    </row>
    <row r="118" ht="18">
      <c r="B118" s="22"/>
    </row>
    <row r="119" ht="18">
      <c r="B119" s="22"/>
    </row>
    <row r="120" ht="18">
      <c r="B120" s="22"/>
    </row>
    <row r="121" ht="18">
      <c r="B121" s="22"/>
    </row>
    <row r="122" ht="18">
      <c r="B122" s="22"/>
    </row>
    <row r="123" ht="18">
      <c r="B123" s="22"/>
    </row>
    <row r="124" ht="18">
      <c r="B124" s="22"/>
    </row>
    <row r="125" ht="18">
      <c r="B125" s="22"/>
    </row>
    <row r="126" ht="18">
      <c r="B126" s="22"/>
    </row>
    <row r="127" ht="18">
      <c r="B127" s="22"/>
    </row>
    <row r="128" ht="18">
      <c r="B128" s="22"/>
    </row>
    <row r="129" ht="18">
      <c r="B129" s="22"/>
    </row>
    <row r="130" ht="18">
      <c r="B130" s="22"/>
    </row>
    <row r="131" ht="18">
      <c r="B131" s="22"/>
    </row>
    <row r="132" ht="18">
      <c r="B132" s="22"/>
    </row>
    <row r="133" ht="18">
      <c r="B133" s="22"/>
    </row>
    <row r="134" ht="18">
      <c r="B134" s="22"/>
    </row>
    <row r="135" ht="18">
      <c r="B135" s="22"/>
    </row>
    <row r="136" ht="18">
      <c r="B136" s="22"/>
    </row>
    <row r="137" ht="18">
      <c r="B137" s="22"/>
    </row>
    <row r="138" ht="18">
      <c r="B138" s="22"/>
    </row>
    <row r="139" ht="18">
      <c r="B139" s="22"/>
    </row>
    <row r="140" ht="18">
      <c r="B140" s="22"/>
    </row>
    <row r="141" ht="18">
      <c r="B141" s="22"/>
    </row>
    <row r="142" ht="18">
      <c r="B142" s="22"/>
    </row>
    <row r="143" ht="18">
      <c r="B143" s="22"/>
    </row>
    <row r="144" ht="18">
      <c r="B144" s="22"/>
    </row>
    <row r="145" ht="18">
      <c r="B145" s="22"/>
    </row>
    <row r="146" ht="18">
      <c r="B146" s="22"/>
    </row>
    <row r="147" ht="18">
      <c r="B147" s="22"/>
    </row>
    <row r="148" ht="18">
      <c r="B148" s="22"/>
    </row>
    <row r="149" ht="18">
      <c r="B149" s="22"/>
    </row>
    <row r="150" ht="18">
      <c r="B150" s="22"/>
    </row>
    <row r="151" ht="18">
      <c r="B151" s="22"/>
    </row>
    <row r="152" ht="18">
      <c r="B152" s="22"/>
    </row>
    <row r="153" ht="18">
      <c r="B153" s="22"/>
    </row>
    <row r="154" ht="18">
      <c r="B154" s="22"/>
    </row>
    <row r="155" ht="18">
      <c r="B155" s="22"/>
    </row>
    <row r="156" ht="18">
      <c r="B156" s="22"/>
    </row>
    <row r="157" ht="18">
      <c r="B157" s="22"/>
    </row>
    <row r="158" ht="18">
      <c r="B158" s="22"/>
    </row>
    <row r="159" ht="18">
      <c r="B159" s="22"/>
    </row>
    <row r="160" ht="18">
      <c r="B160" s="22"/>
    </row>
    <row r="161" ht="18">
      <c r="B161" s="22"/>
    </row>
    <row r="162" ht="18">
      <c r="B162" s="22"/>
    </row>
    <row r="163" ht="18">
      <c r="B163" s="22"/>
    </row>
    <row r="164" ht="18">
      <c r="B164" s="22"/>
    </row>
    <row r="165" ht="18">
      <c r="B165" s="22"/>
    </row>
    <row r="166" ht="18">
      <c r="B166" s="22"/>
    </row>
    <row r="167" ht="18">
      <c r="B167" s="22"/>
    </row>
    <row r="168" ht="18">
      <c r="B168" s="22"/>
    </row>
    <row r="169" ht="18">
      <c r="B169" s="22"/>
    </row>
    <row r="170" ht="18">
      <c r="B170" s="22"/>
    </row>
  </sheetData>
  <sheetProtection/>
  <mergeCells count="5">
    <mergeCell ref="A5:A8"/>
    <mergeCell ref="A23:A24"/>
    <mergeCell ref="A18:A21"/>
    <mergeCell ref="A10:A13"/>
    <mergeCell ref="A15:A1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tabColor indexed="41"/>
  </sheetPr>
  <dimension ref="A1:L269"/>
  <sheetViews>
    <sheetView zoomScale="80" zoomScaleNormal="80" zoomScalePageLayoutView="0" workbookViewId="0" topLeftCell="A127">
      <selection activeCell="N203" sqref="N203"/>
    </sheetView>
  </sheetViews>
  <sheetFormatPr defaultColWidth="11.421875" defaultRowHeight="12.75"/>
  <cols>
    <col min="1" max="1" width="29.57421875" style="35" customWidth="1"/>
    <col min="2" max="2" width="13.7109375" style="35" customWidth="1"/>
    <col min="3" max="3" width="13.00390625" style="35" bestFit="1" customWidth="1"/>
    <col min="4" max="6" width="14.57421875" style="35" bestFit="1" customWidth="1"/>
    <col min="7" max="7" width="19.28125" style="35" customWidth="1"/>
    <col min="8" max="12" width="11.421875" style="69" customWidth="1"/>
    <col min="13" max="16384" width="11.421875" style="35" customWidth="1"/>
  </cols>
  <sheetData>
    <row r="1" spans="1:7" ht="15">
      <c r="A1" s="69"/>
      <c r="B1" s="69"/>
      <c r="C1" s="69"/>
      <c r="D1" s="69"/>
      <c r="E1" s="69"/>
      <c r="F1" s="69"/>
      <c r="G1" s="69"/>
    </row>
    <row r="2" spans="1:7" ht="15">
      <c r="A2" s="69" t="s">
        <v>83</v>
      </c>
      <c r="B2" s="75"/>
      <c r="C2" s="75"/>
      <c r="D2" s="89"/>
      <c r="E2" s="89"/>
      <c r="F2" s="89"/>
      <c r="G2" s="89"/>
    </row>
    <row r="3" spans="1:7" ht="15.75" thickBot="1">
      <c r="A3" s="69"/>
      <c r="B3" s="75"/>
      <c r="C3" s="75"/>
      <c r="D3" s="89"/>
      <c r="E3" s="89"/>
      <c r="F3" s="89"/>
      <c r="G3" s="89"/>
    </row>
    <row r="4" spans="1:7" ht="15.75" thickBot="1">
      <c r="A4" s="90" t="s">
        <v>65</v>
      </c>
      <c r="B4" s="82" t="s">
        <v>67</v>
      </c>
      <c r="C4" s="82" t="s">
        <v>81</v>
      </c>
      <c r="D4" s="91" t="s">
        <v>37</v>
      </c>
      <c r="E4" s="91" t="s">
        <v>38</v>
      </c>
      <c r="F4" s="91" t="s">
        <v>39</v>
      </c>
      <c r="G4" s="91" t="s">
        <v>68</v>
      </c>
    </row>
    <row r="5" spans="1:7" ht="13.5" customHeight="1" thickBot="1">
      <c r="A5" s="707" t="str">
        <f>'Resultado - Agencia'!A5</f>
        <v>Resultado 1: Fortalecidas las capacidades de revitalización, gestión, producción y administración cultural de los pueblos indígenas y afrodescendientes de la Costa Caribe Nicaragüense: Miskito, Garífuna, Creole, Ulwa, Mayangna y Rama (en adelante llamadas POBLACIONES PARTICIPANTES)</v>
      </c>
      <c r="B5" s="717" t="str">
        <f>'Resultado - Agencia'!B5</f>
        <v>UNESCO</v>
      </c>
      <c r="C5" s="135" t="s">
        <v>40</v>
      </c>
      <c r="D5" s="136">
        <f>SUM('Resultado 1'!K4,'Resultado 1'!K13,'Resultado 1'!K24,'Resultado 1'!K33,'Resultado 1'!K71,'Resultado 1'!K91,'Resultado 1'!K118,'Resultado 1'!K138,'Resultado 1'!K156)</f>
        <v>148000</v>
      </c>
      <c r="E5" s="136">
        <f>SUM('Resultado 1'!L4,'Resultado 1'!L13,'Resultado 1'!L24,'Resultado 1'!L33,'Resultado 1'!L71,'Resultado 1'!L91,'Resultado 1'!L118,'Resultado 1'!L138,'Resultado 1'!L156)</f>
        <v>80000</v>
      </c>
      <c r="F5" s="136">
        <f>SUM('Resultado 1'!M4,'Resultado 1'!M13,'Resultado 1'!M24,'Resultado 1'!M33,'Resultado 1'!M71,'Resultado 1'!M91,'Resultado 1'!M118,'Resultado 1'!M138,'Resultado 1'!M156)</f>
        <v>74000</v>
      </c>
      <c r="G5" s="137">
        <f>SUM(D5:F5)</f>
        <v>302000</v>
      </c>
    </row>
    <row r="6" spans="1:7" ht="13.5" customHeight="1" thickBot="1">
      <c r="A6" s="707"/>
      <c r="B6" s="732"/>
      <c r="C6" s="138" t="s">
        <v>41</v>
      </c>
      <c r="D6" s="139">
        <f>SUM('Resultado 1'!K5,'Resultado 1'!K14,'Resultado 1'!K25,'Resultado 1'!K34,'Resultado 1'!K72,'Resultado 1'!K92,'Resultado 1'!K119,'Resultado 1'!K139,'Resultado 1'!K157)</f>
        <v>245500</v>
      </c>
      <c r="E6" s="139">
        <f>SUM('Resultado 1'!L5,'Resultado 1'!L14,'Resultado 1'!L25,'Resultado 1'!L34,'Resultado 1'!L72,'Resultado 1'!L92,'Resultado 1'!L119,'Resultado 1'!L139,'Resultado 1'!L157)</f>
        <v>58900</v>
      </c>
      <c r="F6" s="139">
        <f>SUM('Resultado 1'!M5,'Resultado 1'!M14,'Resultado 1'!M25,'Resultado 1'!M34,'Resultado 1'!M72,'Resultado 1'!M92,'Resultado 1'!M119,'Resultado 1'!M139,'Resultado 1'!M157)</f>
        <v>72000</v>
      </c>
      <c r="G6" s="140">
        <f aca="true" t="shared" si="0" ref="G6:G36">SUM(D6:F6)</f>
        <v>376400</v>
      </c>
    </row>
    <row r="7" spans="1:7" ht="13.5" customHeight="1" thickBot="1">
      <c r="A7" s="707"/>
      <c r="B7" s="732"/>
      <c r="C7" s="138" t="s">
        <v>42</v>
      </c>
      <c r="D7" s="139">
        <f>SUM('Resultado 1'!K6,'Resultado 1'!K15,'Resultado 1'!K26,'Resultado 1'!K35,'Resultado 1'!K73,'Resultado 1'!K93,'Resultado 1'!K120,'Resultado 1'!K140,'Resultado 1'!K158)</f>
        <v>60500</v>
      </c>
      <c r="E7" s="139">
        <f>SUM('Resultado 1'!L6,'Resultado 1'!L15,'Resultado 1'!L26,'Resultado 1'!L35,'Resultado 1'!L73,'Resultado 1'!L93,'Resultado 1'!L120,'Resultado 1'!L140,'Resultado 1'!L158)</f>
        <v>8000</v>
      </c>
      <c r="F7" s="139">
        <f>SUM('Resultado 1'!M6,'Resultado 1'!M15,'Resultado 1'!M26,'Resultado 1'!M35,'Resultado 1'!M73,'Resultado 1'!M93,'Resultado 1'!M120,'Resultado 1'!M140,'Resultado 1'!M158)</f>
        <v>2000</v>
      </c>
      <c r="G7" s="140">
        <f t="shared" si="0"/>
        <v>70500</v>
      </c>
    </row>
    <row r="8" spans="1:7" ht="13.5" customHeight="1" thickBot="1">
      <c r="A8" s="707"/>
      <c r="B8" s="732"/>
      <c r="C8" s="138" t="s">
        <v>43</v>
      </c>
      <c r="D8" s="139">
        <f>SUM('Resultado 1'!K7,'Resultado 1'!K16,'Resultado 1'!K27,'Resultado 1'!K36,'Resultado 1'!K74,'Resultado 1'!K94,'Resultado 1'!K121,'Resultado 1'!K141,'Resultado 1'!K159)</f>
        <v>20750</v>
      </c>
      <c r="E8" s="139">
        <f>SUM('Resultado 1'!L7,'Resultado 1'!L16,'Resultado 1'!L27,'Resultado 1'!L36,'Resultado 1'!L74,'Resultado 1'!L94,'Resultado 1'!L121,'Resultado 1'!L141,'Resultado 1'!L159)</f>
        <v>15300</v>
      </c>
      <c r="F8" s="139">
        <f>SUM('Resultado 1'!M7,'Resultado 1'!M16,'Resultado 1'!M27,'Resultado 1'!M36,'Resultado 1'!M74,'Resultado 1'!M94,'Resultado 1'!M121,'Resultado 1'!M141,'Resultado 1'!M159)</f>
        <v>22000</v>
      </c>
      <c r="G8" s="140">
        <f t="shared" si="0"/>
        <v>58050</v>
      </c>
    </row>
    <row r="9" spans="1:7" ht="13.5" customHeight="1" thickBot="1">
      <c r="A9" s="707"/>
      <c r="B9" s="732"/>
      <c r="C9" s="138" t="s">
        <v>84</v>
      </c>
      <c r="D9" s="139">
        <f>SUM('Resultado 1'!K8,'Resultado 1'!K17,'Resultado 1'!K28,'Resultado 1'!K37,'Resultado 1'!K75,'Resultado 1'!K95,'Resultado 1'!K122,'Resultado 1'!K142,'Resultado 1'!K160)</f>
        <v>17550</v>
      </c>
      <c r="E9" s="139">
        <f>SUM('Resultado 1'!L8,'Resultado 1'!L17,'Resultado 1'!L28,'Resultado 1'!L37,'Resultado 1'!L75,'Resultado 1'!L95,'Resultado 1'!L122,'Resultado 1'!L142,'Resultado 1'!L160)</f>
        <v>12200</v>
      </c>
      <c r="F9" s="139">
        <f>SUM('Resultado 1'!M8,'Resultado 1'!M17,'Resultado 1'!M28,'Resultado 1'!M37,'Resultado 1'!M75,'Resultado 1'!M95,'Resultado 1'!M122,'Resultado 1'!M142,'Resultado 1'!M160)</f>
        <v>9000</v>
      </c>
      <c r="G9" s="140">
        <f t="shared" si="0"/>
        <v>38750</v>
      </c>
    </row>
    <row r="10" spans="1:7" ht="13.5" customHeight="1" thickBot="1">
      <c r="A10" s="707"/>
      <c r="B10" s="732"/>
      <c r="C10" s="138" t="s">
        <v>44</v>
      </c>
      <c r="D10" s="139">
        <f>SUM('Resultado 1'!K9,'Resultado 1'!K18,'Resultado 1'!K29,'Resultado 1'!K38,'Resultado 1'!K76,'Resultado 1'!K96,'Resultado 1'!K123,'Resultado 1'!K143,'Resultado 1'!K161)</f>
        <v>96500</v>
      </c>
      <c r="E10" s="139">
        <f>SUM('Resultado 1'!L9,'Resultado 1'!L18,'Resultado 1'!L29,'Resultado 1'!L38,'Resultado 1'!L76,'Resultado 1'!L96,'Resultado 1'!L123,'Resultado 1'!L143,'Resultado 1'!L161)</f>
        <v>70800</v>
      </c>
      <c r="F10" s="139">
        <f>SUM('Resultado 1'!M9,'Resultado 1'!M18,'Resultado 1'!M29,'Resultado 1'!M38,'Resultado 1'!M76,'Resultado 1'!M96,'Resultado 1'!M123,'Resultado 1'!M143,'Resultado 1'!M161)</f>
        <v>26000</v>
      </c>
      <c r="G10" s="140">
        <f t="shared" si="0"/>
        <v>193300</v>
      </c>
    </row>
    <row r="11" spans="1:7" ht="13.5" customHeight="1" thickBot="1">
      <c r="A11" s="707"/>
      <c r="B11" s="732"/>
      <c r="C11" s="141" t="s">
        <v>79</v>
      </c>
      <c r="D11" s="139">
        <f>SUM('Resultado 1'!K10,'Resultado 1'!K19,'Resultado 1'!K30,'Resultado 1'!K39,'Resultado 1'!K77,'Resultado 1'!K97,'Resultado 1'!K124,'Resultado 1'!K144,'Resultado 1'!K162)</f>
        <v>105850</v>
      </c>
      <c r="E11" s="139">
        <f>SUM('Resultado 1'!L10,'Resultado 1'!L19,'Resultado 1'!L30,'Resultado 1'!L39,'Resultado 1'!L77,'Resultado 1'!L97,'Resultado 1'!L124,'Resultado 1'!L144,'Resultado 1'!L162)</f>
        <v>164500</v>
      </c>
      <c r="F11" s="139">
        <f>SUM('Resultado 1'!M10,'Resultado 1'!M19,'Resultado 1'!M30,'Resultado 1'!M39,'Resultado 1'!M77,'Resultado 1'!M97,'Resultado 1'!M124,'Resultado 1'!M144,'Resultado 1'!M162)</f>
        <v>2000</v>
      </c>
      <c r="G11" s="140">
        <f>SUM(D11:F11)</f>
        <v>272350</v>
      </c>
    </row>
    <row r="12" spans="1:7" ht="13.5" customHeight="1" thickBot="1">
      <c r="A12" s="707"/>
      <c r="B12" s="718"/>
      <c r="C12" s="142" t="s">
        <v>77</v>
      </c>
      <c r="D12" s="143">
        <f>SUM('Resultado 1'!K11,'Resultado 1'!K20,'Resultado 1'!K31,'Resultado 1'!K40,'Resultado 1'!K78,'Resultado 1'!K98,'Resultado 1'!K125,'Resultado 1'!K145,'Resultado 1'!K163)</f>
        <v>32850</v>
      </c>
      <c r="E12" s="143">
        <f>SUM('Resultado 1'!L11,'Resultado 1'!L20,'Resultado 1'!L31,'Resultado 1'!L40,'Resultado 1'!L78,'Resultado 1'!L98,'Resultado 1'!L125,'Resultado 1'!L145,'Resultado 1'!L163)</f>
        <v>5900</v>
      </c>
      <c r="F12" s="143">
        <f>SUM('Resultado 1'!M11,'Resultado 1'!M20,'Resultado 1'!M31,'Resultado 1'!M40,'Resultado 1'!M78,'Resultado 1'!M98,'Resultado 1'!M125,'Resultado 1'!M145,'Resultado 1'!M163)</f>
        <v>14000</v>
      </c>
      <c r="G12" s="144">
        <f t="shared" si="0"/>
        <v>52750</v>
      </c>
    </row>
    <row r="13" spans="1:7" ht="13.5" customHeight="1" thickBot="1">
      <c r="A13" s="707"/>
      <c r="B13" s="717" t="s">
        <v>55</v>
      </c>
      <c r="C13" s="135" t="s">
        <v>40</v>
      </c>
      <c r="D13" s="136">
        <f>SUM('Resultado 1'!K42)</f>
        <v>8000</v>
      </c>
      <c r="E13" s="136">
        <f>SUM('Resultado 1'!L42)</f>
        <v>8000</v>
      </c>
      <c r="F13" s="136">
        <f>SUM('Resultado 1'!M42)</f>
        <v>8000</v>
      </c>
      <c r="G13" s="137">
        <f t="shared" si="0"/>
        <v>24000</v>
      </c>
    </row>
    <row r="14" spans="1:7" ht="13.5" customHeight="1" thickBot="1">
      <c r="A14" s="707"/>
      <c r="B14" s="732"/>
      <c r="C14" s="138" t="s">
        <v>41</v>
      </c>
      <c r="D14" s="139">
        <f>SUM('Resultado 1'!K43)</f>
        <v>15000</v>
      </c>
      <c r="E14" s="139">
        <f>SUM('Resultado 1'!L43)</f>
        <v>15000</v>
      </c>
      <c r="F14" s="139">
        <f>SUM('Resultado 1'!M43)</f>
        <v>15000</v>
      </c>
      <c r="G14" s="140">
        <f t="shared" si="0"/>
        <v>45000</v>
      </c>
    </row>
    <row r="15" spans="1:7" ht="13.5" customHeight="1" thickBot="1">
      <c r="A15" s="707"/>
      <c r="B15" s="732"/>
      <c r="C15" s="138" t="s">
        <v>42</v>
      </c>
      <c r="D15" s="139">
        <f>SUM('Resultado 1'!K44)</f>
        <v>10000</v>
      </c>
      <c r="E15" s="139">
        <f>SUM('Resultado 1'!L44)</f>
        <v>0</v>
      </c>
      <c r="F15" s="139">
        <f>SUM('Resultado 1'!M44)</f>
        <v>0</v>
      </c>
      <c r="G15" s="140">
        <f t="shared" si="0"/>
        <v>10000</v>
      </c>
    </row>
    <row r="16" spans="1:7" ht="13.5" customHeight="1" thickBot="1">
      <c r="A16" s="707"/>
      <c r="B16" s="732"/>
      <c r="C16" s="138" t="s">
        <v>43</v>
      </c>
      <c r="D16" s="139">
        <f>SUM('Resultado 1'!K45)</f>
        <v>5000</v>
      </c>
      <c r="E16" s="139">
        <f>SUM('Resultado 1'!L45)</f>
        <v>5000</v>
      </c>
      <c r="F16" s="139">
        <f>SUM('Resultado 1'!M45)</f>
        <v>5000</v>
      </c>
      <c r="G16" s="140">
        <f t="shared" si="0"/>
        <v>15000</v>
      </c>
    </row>
    <row r="17" spans="1:7" ht="13.5" customHeight="1" thickBot="1">
      <c r="A17" s="707"/>
      <c r="B17" s="732"/>
      <c r="C17" s="138" t="s">
        <v>84</v>
      </c>
      <c r="D17" s="139">
        <f>SUM('Resultado 1'!K46)</f>
        <v>0</v>
      </c>
      <c r="E17" s="139">
        <f>SUM('Resultado 1'!L46)</f>
        <v>0</v>
      </c>
      <c r="F17" s="139">
        <f>SUM('Resultado 1'!M46)</f>
        <v>0</v>
      </c>
      <c r="G17" s="140">
        <f t="shared" si="0"/>
        <v>0</v>
      </c>
    </row>
    <row r="18" spans="1:7" ht="13.5" customHeight="1" thickBot="1">
      <c r="A18" s="707"/>
      <c r="B18" s="732"/>
      <c r="C18" s="138" t="s">
        <v>44</v>
      </c>
      <c r="D18" s="139">
        <f>SUM('Resultado 1'!K47)</f>
        <v>6000</v>
      </c>
      <c r="E18" s="139">
        <f>SUM('Resultado 1'!L47)</f>
        <v>6000</v>
      </c>
      <c r="F18" s="139">
        <f>SUM('Resultado 1'!M47)</f>
        <v>6000</v>
      </c>
      <c r="G18" s="140">
        <f t="shared" si="0"/>
        <v>18000</v>
      </c>
    </row>
    <row r="19" spans="1:7" ht="13.5" customHeight="1" thickBot="1">
      <c r="A19" s="707"/>
      <c r="B19" s="732"/>
      <c r="C19" s="141" t="s">
        <v>79</v>
      </c>
      <c r="D19" s="139">
        <f>SUM('Resultado 1'!K48)</f>
        <v>10000</v>
      </c>
      <c r="E19" s="139">
        <f>SUM('Resultado 1'!L48)</f>
        <v>10000</v>
      </c>
      <c r="F19" s="139">
        <f>SUM('Resultado 1'!M48)</f>
        <v>10000</v>
      </c>
      <c r="G19" s="140">
        <f t="shared" si="0"/>
        <v>30000</v>
      </c>
    </row>
    <row r="20" spans="1:7" ht="13.5" customHeight="1" thickBot="1">
      <c r="A20" s="707"/>
      <c r="B20" s="718"/>
      <c r="C20" s="142" t="s">
        <v>77</v>
      </c>
      <c r="D20" s="143">
        <f>SUM('Resultado 1'!K49)</f>
        <v>0</v>
      </c>
      <c r="E20" s="143">
        <f>SUM('Resultado 1'!L49)</f>
        <v>0</v>
      </c>
      <c r="F20" s="143">
        <f>SUM('Resultado 1'!M49)</f>
        <v>0</v>
      </c>
      <c r="G20" s="144">
        <f t="shared" si="0"/>
        <v>0</v>
      </c>
    </row>
    <row r="21" spans="1:7" ht="13.5" customHeight="1" thickBot="1">
      <c r="A21" s="707"/>
      <c r="B21" s="717" t="s">
        <v>58</v>
      </c>
      <c r="C21" s="135" t="s">
        <v>40</v>
      </c>
      <c r="D21" s="136">
        <f>SUM('Resultado 1'!K51,'Resultado 1'!K62,'Resultado 1'!K80,'Resultado 1'!K109,'Resultado 1'!K129,'Resultado 1'!K165,'Resultado 1'!K174,'Resultado 1'!K183,'Resultado 1'!K192)</f>
        <v>55000</v>
      </c>
      <c r="E21" s="136">
        <f>SUM('Resultado 1'!L51,'Resultado 1'!L62,'Resultado 1'!L80,'Resultado 1'!L109,'Resultado 1'!L129,'Resultado 1'!L165,'Resultado 1'!L174,'Resultado 1'!L183,'Resultado 1'!L192)</f>
        <v>84000</v>
      </c>
      <c r="F21" s="136">
        <f>SUM('Resultado 1'!M51,'Resultado 1'!M62,'Resultado 1'!M80,'Resultado 1'!M109,'Resultado 1'!M129,'Resultado 1'!M165,'Resultado 1'!M174,'Resultado 1'!M183,'Resultado 1'!M192)</f>
        <v>69000</v>
      </c>
      <c r="G21" s="137">
        <f t="shared" si="0"/>
        <v>208000</v>
      </c>
    </row>
    <row r="22" spans="1:7" ht="13.5" customHeight="1" thickBot="1">
      <c r="A22" s="707"/>
      <c r="B22" s="732"/>
      <c r="C22" s="138" t="s">
        <v>41</v>
      </c>
      <c r="D22" s="139">
        <f>SUM('Resultado 1'!K52,'Resultado 1'!K63,'Resultado 1'!K81,'Resultado 1'!K110,'Resultado 1'!K130,'Resultado 1'!K166,'Resultado 1'!K175,'Resultado 1'!K184,'Resultado 1'!K193)</f>
        <v>130200</v>
      </c>
      <c r="E22" s="139">
        <f>SUM('Resultado 1'!L52,'Resultado 1'!L63,'Resultado 1'!L81,'Resultado 1'!L110,'Resultado 1'!L130,'Resultado 1'!L166,'Resultado 1'!L175,'Resultado 1'!L184,'Resultado 1'!L193)</f>
        <v>508000</v>
      </c>
      <c r="F22" s="139">
        <f>SUM('Resultado 1'!M52,'Resultado 1'!M63,'Resultado 1'!M81,'Resultado 1'!M110,'Resultado 1'!M130,'Resultado 1'!M166,'Resultado 1'!M175,'Resultado 1'!M184,'Resultado 1'!M193)</f>
        <v>129400</v>
      </c>
      <c r="G22" s="140">
        <f t="shared" si="0"/>
        <v>767600</v>
      </c>
    </row>
    <row r="23" spans="1:7" ht="13.5" customHeight="1" thickBot="1">
      <c r="A23" s="707"/>
      <c r="B23" s="732"/>
      <c r="C23" s="138" t="s">
        <v>42</v>
      </c>
      <c r="D23" s="139">
        <f>SUM('Resultado 1'!K53,'Resultado 1'!K64,'Resultado 1'!K82,'Resultado 1'!K111,'Resultado 1'!K131,'Resultado 1'!K167,'Resultado 1'!K176,'Resultado 1'!K185,'Resultado 1'!K194)</f>
        <v>14000</v>
      </c>
      <c r="E23" s="139">
        <f>SUM('Resultado 1'!L53,'Resultado 1'!L64,'Resultado 1'!L82,'Resultado 1'!L111,'Resultado 1'!L131,'Resultado 1'!L167,'Resultado 1'!L176,'Resultado 1'!L185,'Resultado 1'!L194)</f>
        <v>80000</v>
      </c>
      <c r="F23" s="139">
        <f>SUM('Resultado 1'!M53,'Resultado 1'!M64,'Resultado 1'!M82,'Resultado 1'!M111,'Resultado 1'!M131,'Resultado 1'!M167,'Resultado 1'!M176,'Resultado 1'!M185,'Resultado 1'!M194)</f>
        <v>10000</v>
      </c>
      <c r="G23" s="140">
        <f t="shared" si="0"/>
        <v>104000</v>
      </c>
    </row>
    <row r="24" spans="1:7" ht="13.5" customHeight="1" thickBot="1">
      <c r="A24" s="707"/>
      <c r="B24" s="732"/>
      <c r="C24" s="138" t="s">
        <v>43</v>
      </c>
      <c r="D24" s="139">
        <f>SUM('Resultado 1'!K54,'Resultado 1'!K65,'Resultado 1'!K83,'Resultado 1'!K112,'Resultado 1'!K132,'Resultado 1'!K168,'Resultado 1'!K177,'Resultado 1'!K186,'Resultado 1'!K195)</f>
        <v>9500</v>
      </c>
      <c r="E24" s="139">
        <f>SUM('Resultado 1'!L54,'Resultado 1'!L65,'Resultado 1'!L83,'Resultado 1'!L112,'Resultado 1'!L132,'Resultado 1'!L168,'Resultado 1'!L177,'Resultado 1'!L186,'Resultado 1'!L195)</f>
        <v>13500</v>
      </c>
      <c r="F24" s="139">
        <f>SUM('Resultado 1'!M54,'Resultado 1'!M65,'Resultado 1'!M83,'Resultado 1'!M112,'Resultado 1'!M132,'Resultado 1'!M168,'Resultado 1'!M177,'Resultado 1'!M186,'Resultado 1'!M195)</f>
        <v>13500</v>
      </c>
      <c r="G24" s="140">
        <f t="shared" si="0"/>
        <v>36500</v>
      </c>
    </row>
    <row r="25" spans="1:7" ht="13.5" customHeight="1" thickBot="1">
      <c r="A25" s="707"/>
      <c r="B25" s="732"/>
      <c r="C25" s="138" t="s">
        <v>84</v>
      </c>
      <c r="D25" s="139">
        <f>SUM('Resultado 1'!K55,'Resultado 1'!K66,'Resultado 1'!K84,'Resultado 1'!K113,'Resultado 1'!K133,'Resultado 1'!K169,'Resultado 1'!K178,'Resultado 1'!K187,'Resultado 1'!K196)</f>
        <v>3000</v>
      </c>
      <c r="E25" s="139">
        <f>SUM('Resultado 1'!L55,'Resultado 1'!L66,'Resultado 1'!L84,'Resultado 1'!L113,'Resultado 1'!L133,'Resultado 1'!L169,'Resultado 1'!L178,'Resultado 1'!L187,'Resultado 1'!L196)</f>
        <v>6500</v>
      </c>
      <c r="F25" s="139">
        <f>SUM('Resultado 1'!M55,'Resultado 1'!M66,'Resultado 1'!M84,'Resultado 1'!M113,'Resultado 1'!M133,'Resultado 1'!M169,'Resultado 1'!M178,'Resultado 1'!M187,'Resultado 1'!M196)</f>
        <v>5500</v>
      </c>
      <c r="G25" s="140">
        <f t="shared" si="0"/>
        <v>15000</v>
      </c>
    </row>
    <row r="26" spans="1:7" ht="13.5" customHeight="1" thickBot="1">
      <c r="A26" s="707"/>
      <c r="B26" s="732"/>
      <c r="C26" s="138" t="s">
        <v>44</v>
      </c>
      <c r="D26" s="139">
        <f>SUM('Resultado 1'!K56,'Resultado 1'!K67,'Resultado 1'!K85,'Resultado 1'!K114,'Resultado 1'!K134,'Resultado 1'!K170,'Resultado 1'!K179,'Resultado 1'!K188,'Resultado 1'!K197)</f>
        <v>48000</v>
      </c>
      <c r="E26" s="139">
        <f>SUM('Resultado 1'!L56,'Resultado 1'!L67,'Resultado 1'!L85,'Resultado 1'!L114,'Resultado 1'!L134,'Resultado 1'!L170,'Resultado 1'!L179,'Resultado 1'!L188,'Resultado 1'!L197)</f>
        <v>50000</v>
      </c>
      <c r="F26" s="139">
        <f>SUM('Resultado 1'!M56,'Resultado 1'!M67,'Resultado 1'!M85,'Resultado 1'!M114,'Resultado 1'!M134,'Resultado 1'!M170,'Resultado 1'!M179,'Resultado 1'!M188,'Resultado 1'!M197)</f>
        <v>44000</v>
      </c>
      <c r="G26" s="140">
        <f t="shared" si="0"/>
        <v>142000</v>
      </c>
    </row>
    <row r="27" spans="1:7" ht="13.5" customHeight="1" thickBot="1">
      <c r="A27" s="707"/>
      <c r="B27" s="732"/>
      <c r="C27" s="141" t="s">
        <v>79</v>
      </c>
      <c r="D27" s="139">
        <f>SUM('Resultado 1'!K57,'Resultado 1'!K68,'Resultado 1'!K86,'Resultado 1'!K115,'Resultado 1'!K135,'Resultado 1'!K171,'Resultado 1'!K180,'Resultado 1'!K189,'Resultado 1'!K198)</f>
        <v>5000</v>
      </c>
      <c r="E27" s="139">
        <f>SUM('Resultado 1'!L57,'Resultado 1'!L68,'Resultado 1'!L86,'Resultado 1'!L115,'Resultado 1'!L135,'Resultado 1'!L171,'Resultado 1'!L180,'Resultado 1'!L189,'Resultado 1'!L198)</f>
        <v>0</v>
      </c>
      <c r="F27" s="139">
        <f>SUM('Resultado 1'!M57,'Resultado 1'!M68,'Resultado 1'!M86,'Resultado 1'!M115,'Resultado 1'!M135,'Resultado 1'!M171,'Resultado 1'!M180,'Resultado 1'!M189,'Resultado 1'!M198)</f>
        <v>0</v>
      </c>
      <c r="G27" s="140">
        <f t="shared" si="0"/>
        <v>5000</v>
      </c>
    </row>
    <row r="28" spans="1:7" ht="13.5" customHeight="1" thickBot="1">
      <c r="A28" s="707"/>
      <c r="B28" s="718"/>
      <c r="C28" s="142" t="s">
        <v>77</v>
      </c>
      <c r="D28" s="143">
        <f>SUM('Resultado 1'!K58,'Resultado 1'!K69,'Resultado 1'!K87,'Resultado 1'!K116,'Resultado 1'!K136,'Resultado 1'!K172,'Resultado 1'!K181,'Resultado 1'!K190,'Resultado 1'!K199)</f>
        <v>0</v>
      </c>
      <c r="E28" s="143">
        <f>SUM('Resultado 1'!L58,'Resultado 1'!L69,'Resultado 1'!L87,'Resultado 1'!L116,'Resultado 1'!L136,'Resultado 1'!L172,'Resultado 1'!L181,'Resultado 1'!L190,'Resultado 1'!L199)</f>
        <v>1500</v>
      </c>
      <c r="F28" s="143">
        <f>SUM('Resultado 1'!M58,'Resultado 1'!M69,'Resultado 1'!M87,'Resultado 1'!M116,'Resultado 1'!M136,'Resultado 1'!M172,'Resultado 1'!M181,'Resultado 1'!M190,'Resultado 1'!M199)</f>
        <v>1000</v>
      </c>
      <c r="G28" s="144">
        <f t="shared" si="0"/>
        <v>2500</v>
      </c>
    </row>
    <row r="29" spans="1:7" ht="13.5" customHeight="1" thickBot="1">
      <c r="A29" s="707"/>
      <c r="B29" s="717" t="str">
        <f>'Resultado - Agencia'!B8</f>
        <v>OIT</v>
      </c>
      <c r="C29" s="135" t="s">
        <v>40</v>
      </c>
      <c r="D29" s="136">
        <f>SUM('Resultado 1'!K147,'Resultado 1'!K100)</f>
        <v>14000</v>
      </c>
      <c r="E29" s="136">
        <f>SUM('Resultado 1'!L147,'Resultado 1'!L100)</f>
        <v>15000</v>
      </c>
      <c r="F29" s="136">
        <f>SUM('Resultado 1'!M147,'Resultado 1'!M100)</f>
        <v>10000</v>
      </c>
      <c r="G29" s="137">
        <f t="shared" si="0"/>
        <v>39000</v>
      </c>
    </row>
    <row r="30" spans="1:7" ht="13.5" customHeight="1" thickBot="1">
      <c r="A30" s="707"/>
      <c r="B30" s="732"/>
      <c r="C30" s="138" t="s">
        <v>41</v>
      </c>
      <c r="D30" s="139">
        <f>SUM('Resultado 1'!K148,'Resultado 1'!K101)</f>
        <v>10000</v>
      </c>
      <c r="E30" s="139">
        <f>SUM('Resultado 1'!L148,'Resultado 1'!L101)</f>
        <v>9000</v>
      </c>
      <c r="F30" s="139">
        <f>SUM('Resultado 1'!M148,'Resultado 1'!M101)</f>
        <v>5000</v>
      </c>
      <c r="G30" s="140">
        <f t="shared" si="0"/>
        <v>24000</v>
      </c>
    </row>
    <row r="31" spans="1:7" ht="13.5" customHeight="1" thickBot="1">
      <c r="A31" s="707"/>
      <c r="B31" s="732"/>
      <c r="C31" s="138" t="s">
        <v>42</v>
      </c>
      <c r="D31" s="139">
        <f>SUM('Resultado 1'!K149,'Resultado 1'!K102)</f>
        <v>7000</v>
      </c>
      <c r="E31" s="139">
        <f>SUM('Resultado 1'!L149,'Resultado 1'!L102)</f>
        <v>2000</v>
      </c>
      <c r="F31" s="139">
        <f>SUM('Resultado 1'!M149,'Resultado 1'!M102)</f>
        <v>0</v>
      </c>
      <c r="G31" s="140">
        <f t="shared" si="0"/>
        <v>9000</v>
      </c>
    </row>
    <row r="32" spans="1:7" ht="13.5" customHeight="1" thickBot="1">
      <c r="A32" s="707"/>
      <c r="B32" s="732"/>
      <c r="C32" s="138" t="s">
        <v>43</v>
      </c>
      <c r="D32" s="139">
        <f>SUM('Resultado 1'!K150,'Resultado 1'!K103)</f>
        <v>2000</v>
      </c>
      <c r="E32" s="139">
        <f>SUM('Resultado 1'!L150,'Resultado 1'!L103)</f>
        <v>1000</v>
      </c>
      <c r="F32" s="139">
        <f>SUM('Resultado 1'!M150,'Resultado 1'!M103)</f>
        <v>2000</v>
      </c>
      <c r="G32" s="140">
        <f t="shared" si="0"/>
        <v>5000</v>
      </c>
    </row>
    <row r="33" spans="1:7" ht="13.5" customHeight="1" thickBot="1">
      <c r="A33" s="707"/>
      <c r="B33" s="732"/>
      <c r="C33" s="138" t="s">
        <v>84</v>
      </c>
      <c r="D33" s="139">
        <f>SUM('Resultado 1'!K151,'Resultado 1'!K104)</f>
        <v>500</v>
      </c>
      <c r="E33" s="139">
        <f>SUM('Resultado 1'!L151,'Resultado 1'!L104)</f>
        <v>0</v>
      </c>
      <c r="F33" s="139">
        <f>SUM('Resultado 1'!M151,'Resultado 1'!M104)</f>
        <v>0</v>
      </c>
      <c r="G33" s="140">
        <f t="shared" si="0"/>
        <v>500</v>
      </c>
    </row>
    <row r="34" spans="1:7" ht="13.5" customHeight="1" thickBot="1">
      <c r="A34" s="707"/>
      <c r="B34" s="732"/>
      <c r="C34" s="138" t="s">
        <v>44</v>
      </c>
      <c r="D34" s="139">
        <f>SUM('Resultado 1'!K152,'Resultado 1'!K105)</f>
        <v>7000</v>
      </c>
      <c r="E34" s="139">
        <f>SUM('Resultado 1'!L152,'Resultado 1'!L105)</f>
        <v>8000</v>
      </c>
      <c r="F34" s="139">
        <f>SUM('Resultado 1'!M152,'Resultado 1'!M105)</f>
        <v>3000</v>
      </c>
      <c r="G34" s="140">
        <f t="shared" si="0"/>
        <v>18000</v>
      </c>
    </row>
    <row r="35" spans="1:7" ht="13.5" customHeight="1" thickBot="1">
      <c r="A35" s="707"/>
      <c r="B35" s="732"/>
      <c r="C35" s="141" t="s">
        <v>79</v>
      </c>
      <c r="D35" s="139">
        <f>SUM('Resultado 1'!K153,'Resultado 1'!K106)</f>
        <v>30000</v>
      </c>
      <c r="E35" s="139">
        <f>SUM('Resultado 1'!L153,'Resultado 1'!L106)</f>
        <v>38800</v>
      </c>
      <c r="F35" s="139">
        <f>SUM('Resultado 1'!M153,'Resultado 1'!M106)</f>
        <v>5000</v>
      </c>
      <c r="G35" s="140">
        <f t="shared" si="0"/>
        <v>73800</v>
      </c>
    </row>
    <row r="36" spans="1:7" ht="13.5" customHeight="1" thickBot="1">
      <c r="A36" s="707"/>
      <c r="B36" s="718"/>
      <c r="C36" s="142" t="s">
        <v>77</v>
      </c>
      <c r="D36" s="143">
        <f>SUM('Resultado 1'!K154,'Resultado 1'!K107)</f>
        <v>0</v>
      </c>
      <c r="E36" s="143">
        <f>SUM('Resultado 1'!L154,'Resultado 1'!L107)</f>
        <v>500</v>
      </c>
      <c r="F36" s="143">
        <f>SUM('Resultado 1'!M154,'Resultado 1'!M107)</f>
        <v>0</v>
      </c>
      <c r="G36" s="144">
        <f t="shared" si="0"/>
        <v>500</v>
      </c>
    </row>
    <row r="37" spans="1:7" ht="15.75" thickBot="1">
      <c r="A37" s="90" t="s">
        <v>69</v>
      </c>
      <c r="B37" s="92"/>
      <c r="C37" s="92"/>
      <c r="D37" s="93">
        <f>SUM(D5:D36)</f>
        <v>1116700</v>
      </c>
      <c r="E37" s="93">
        <f>SUM(E5:E36)</f>
        <v>1277400</v>
      </c>
      <c r="F37" s="93">
        <f>SUM(F5:F36)</f>
        <v>562400</v>
      </c>
      <c r="G37" s="93">
        <f>SUM(G5:G36)</f>
        <v>2956500</v>
      </c>
    </row>
    <row r="38" spans="1:7" ht="13.5" customHeight="1">
      <c r="A38" s="712" t="str">
        <f>'Resultado - Agencia'!A10</f>
        <v>Resultado 2: Políticas Culturales fortalecidas para la revitalización y promoción de la diversidad cultural de los pueblos indígenas y afrodescendientes de la Costa Caribe, y la protección del patrimonio cultural.</v>
      </c>
      <c r="B38" s="717" t="str">
        <f>'Resultado - Agencia'!B10</f>
        <v>UNESCO</v>
      </c>
      <c r="C38" s="135" t="s">
        <v>40</v>
      </c>
      <c r="D38" s="136">
        <f>SUM('Resultado 2'!J4,'Resultado 2'!J33,'Resultado 2'!J42,'Resultado 2'!J91)</f>
        <v>10000</v>
      </c>
      <c r="E38" s="136">
        <f>SUM('Resultado 2'!K4,'Resultado 2'!K33,'Resultado 2'!K42,'Resultado 2'!K91)</f>
        <v>13000</v>
      </c>
      <c r="F38" s="136">
        <f>SUM('Resultado 2'!L4,'Resultado 2'!L33,'Resultado 2'!L42,'Resultado 2'!L91)</f>
        <v>12500</v>
      </c>
      <c r="G38" s="137">
        <f>SUM(D38:F38)</f>
        <v>35500</v>
      </c>
    </row>
    <row r="39" spans="1:7" ht="13.5" customHeight="1">
      <c r="A39" s="713"/>
      <c r="B39" s="732"/>
      <c r="C39" s="138" t="s">
        <v>41</v>
      </c>
      <c r="D39" s="139">
        <f>SUM('Resultado 2'!J5,'Resultado 2'!J34,'Resultado 2'!J43,'Resultado 2'!J92)</f>
        <v>27750</v>
      </c>
      <c r="E39" s="139">
        <f>SUM('Resultado 2'!K5,'Resultado 2'!K34,'Resultado 2'!K43,'Resultado 2'!K92)</f>
        <v>26750</v>
      </c>
      <c r="F39" s="139">
        <f>SUM('Resultado 2'!L5,'Resultado 2'!L34,'Resultado 2'!L43,'Resultado 2'!L92)</f>
        <v>23750</v>
      </c>
      <c r="G39" s="140">
        <f aca="true" t="shared" si="1" ref="G39:G61">SUM(D39:F39)</f>
        <v>78250</v>
      </c>
    </row>
    <row r="40" spans="1:7" ht="13.5" customHeight="1">
      <c r="A40" s="713"/>
      <c r="B40" s="732"/>
      <c r="C40" s="138" t="s">
        <v>42</v>
      </c>
      <c r="D40" s="139">
        <f>SUM('Resultado 2'!J6,'Resultado 2'!J35,'Resultado 2'!J44,'Resultado 2'!J93)</f>
        <v>5500</v>
      </c>
      <c r="E40" s="139">
        <f>SUM('Resultado 2'!K6,'Resultado 2'!K35,'Resultado 2'!K44,'Resultado 2'!K93)</f>
        <v>4500</v>
      </c>
      <c r="F40" s="139">
        <f>SUM('Resultado 2'!L6,'Resultado 2'!L35,'Resultado 2'!L44,'Resultado 2'!L93)</f>
        <v>4500</v>
      </c>
      <c r="G40" s="140">
        <f t="shared" si="1"/>
        <v>14500</v>
      </c>
    </row>
    <row r="41" spans="1:7" ht="13.5" customHeight="1">
      <c r="A41" s="713"/>
      <c r="B41" s="732"/>
      <c r="C41" s="138" t="s">
        <v>43</v>
      </c>
      <c r="D41" s="139">
        <f>SUM('Resultado 2'!J7,'Resultado 2'!J36,'Resultado 2'!J45,'Resultado 2'!J94)</f>
        <v>11250</v>
      </c>
      <c r="E41" s="139">
        <f>SUM('Resultado 2'!K7,'Resultado 2'!K36,'Resultado 2'!K45,'Resultado 2'!K94)</f>
        <v>14250</v>
      </c>
      <c r="F41" s="139">
        <f>SUM('Resultado 2'!L7,'Resultado 2'!L36,'Resultado 2'!L45,'Resultado 2'!L94)</f>
        <v>14250</v>
      </c>
      <c r="G41" s="140">
        <f t="shared" si="1"/>
        <v>39750</v>
      </c>
    </row>
    <row r="42" spans="1:7" ht="13.5" customHeight="1">
      <c r="A42" s="713"/>
      <c r="B42" s="732"/>
      <c r="C42" s="138" t="s">
        <v>84</v>
      </c>
      <c r="D42" s="139">
        <f>SUM('Resultado 2'!J8,'Resultado 2'!J37,'Resultado 2'!J46,'Resultado 2'!J95)</f>
        <v>3250</v>
      </c>
      <c r="E42" s="139">
        <f>SUM('Resultado 2'!K8,'Resultado 2'!K37,'Resultado 2'!K46,'Resultado 2'!K95)</f>
        <v>2550</v>
      </c>
      <c r="F42" s="139">
        <f>SUM('Resultado 2'!L8,'Resultado 2'!L37,'Resultado 2'!L46,'Resultado 2'!L95)</f>
        <v>1950</v>
      </c>
      <c r="G42" s="140">
        <f t="shared" si="1"/>
        <v>7750</v>
      </c>
    </row>
    <row r="43" spans="1:7" ht="13.5" customHeight="1">
      <c r="A43" s="713"/>
      <c r="B43" s="732"/>
      <c r="C43" s="138" t="s">
        <v>44</v>
      </c>
      <c r="D43" s="139">
        <f>SUM('Resultado 2'!J9,'Resultado 2'!J38,'Resultado 2'!J47,'Resultado 2'!J96)</f>
        <v>19750</v>
      </c>
      <c r="E43" s="139">
        <f>SUM('Resultado 2'!K9,'Resultado 2'!K38,'Resultado 2'!K47,'Resultado 2'!K96)</f>
        <v>19750</v>
      </c>
      <c r="F43" s="139">
        <f>SUM('Resultado 2'!L9,'Resultado 2'!L38,'Resultado 2'!L47,'Resultado 2'!L96)</f>
        <v>18750</v>
      </c>
      <c r="G43" s="140">
        <f t="shared" si="1"/>
        <v>58250</v>
      </c>
    </row>
    <row r="44" spans="1:7" ht="13.5" customHeight="1">
      <c r="A44" s="713"/>
      <c r="B44" s="732"/>
      <c r="C44" s="141" t="s">
        <v>79</v>
      </c>
      <c r="D44" s="139">
        <f>SUM('Resultado 2'!J10,'Resultado 2'!J39,'Resultado 2'!J48,'Resultado 2'!J97)</f>
        <v>7250</v>
      </c>
      <c r="E44" s="139">
        <f>SUM('Resultado 2'!K10,'Resultado 2'!K39,'Resultado 2'!K48,'Resultado 2'!K97)</f>
        <v>7250</v>
      </c>
      <c r="F44" s="139">
        <f>SUM('Resultado 2'!L10,'Resultado 2'!L39,'Resultado 2'!L48,'Resultado 2'!L97)</f>
        <v>5250</v>
      </c>
      <c r="G44" s="140">
        <f t="shared" si="1"/>
        <v>19750</v>
      </c>
    </row>
    <row r="45" spans="1:7" ht="13.5" customHeight="1" thickBot="1">
      <c r="A45" s="713"/>
      <c r="B45" s="718"/>
      <c r="C45" s="142" t="s">
        <v>77</v>
      </c>
      <c r="D45" s="143">
        <f>SUM('Resultado 2'!J11,'Resultado 2'!J40,'Resultado 2'!J49,'Resultado 2'!J98)</f>
        <v>2250</v>
      </c>
      <c r="E45" s="143">
        <f>SUM('Resultado 2'!K11,'Resultado 2'!K40,'Resultado 2'!K49,'Resultado 2'!K98)</f>
        <v>2750</v>
      </c>
      <c r="F45" s="143">
        <f>SUM('Resultado 2'!L11,'Resultado 2'!L40,'Resultado 2'!L49,'Resultado 2'!L98)</f>
        <v>2250</v>
      </c>
      <c r="G45" s="144">
        <f t="shared" si="1"/>
        <v>7250</v>
      </c>
    </row>
    <row r="46" spans="1:7" ht="13.5" customHeight="1">
      <c r="A46" s="713"/>
      <c r="B46" s="717" t="s">
        <v>56</v>
      </c>
      <c r="C46" s="135" t="s">
        <v>40</v>
      </c>
      <c r="D46" s="136">
        <f>SUM('Resultado 2'!J13)</f>
        <v>2000</v>
      </c>
      <c r="E46" s="136">
        <f>SUM('Resultado 2'!K13)</f>
        <v>2500</v>
      </c>
      <c r="F46" s="136">
        <f>SUM('Resultado 2'!L13)</f>
        <v>2500</v>
      </c>
      <c r="G46" s="137">
        <f t="shared" si="1"/>
        <v>7000</v>
      </c>
    </row>
    <row r="47" spans="1:7" ht="13.5" customHeight="1">
      <c r="A47" s="713"/>
      <c r="B47" s="732"/>
      <c r="C47" s="138" t="s">
        <v>41</v>
      </c>
      <c r="D47" s="139">
        <f>SUM('Resultado 2'!J14)</f>
        <v>1000</v>
      </c>
      <c r="E47" s="139">
        <f>SUM('Resultado 2'!K14)</f>
        <v>1000</v>
      </c>
      <c r="F47" s="139">
        <f>SUM('Resultado 2'!L14)</f>
        <v>1000</v>
      </c>
      <c r="G47" s="140">
        <f t="shared" si="1"/>
        <v>3000</v>
      </c>
    </row>
    <row r="48" spans="1:7" ht="13.5" customHeight="1">
      <c r="A48" s="713"/>
      <c r="B48" s="732"/>
      <c r="C48" s="138" t="s">
        <v>42</v>
      </c>
      <c r="D48" s="139">
        <f>SUM('Resultado 2'!J15)</f>
        <v>500</v>
      </c>
      <c r="E48" s="139">
        <f>SUM('Resultado 2'!K15)</f>
        <v>0</v>
      </c>
      <c r="F48" s="139">
        <f>SUM('Resultado 2'!L15)</f>
        <v>0</v>
      </c>
      <c r="G48" s="140">
        <f t="shared" si="1"/>
        <v>500</v>
      </c>
    </row>
    <row r="49" spans="1:7" ht="13.5" customHeight="1">
      <c r="A49" s="713"/>
      <c r="B49" s="732"/>
      <c r="C49" s="138" t="s">
        <v>43</v>
      </c>
      <c r="D49" s="139">
        <f>SUM('Resultado 2'!J16)</f>
        <v>200</v>
      </c>
      <c r="E49" s="139">
        <f>SUM('Resultado 2'!K16)</f>
        <v>500</v>
      </c>
      <c r="F49" s="139">
        <f>SUM('Resultado 2'!L16)</f>
        <v>200</v>
      </c>
      <c r="G49" s="140">
        <f t="shared" si="1"/>
        <v>900</v>
      </c>
    </row>
    <row r="50" spans="1:7" ht="13.5" customHeight="1">
      <c r="A50" s="713"/>
      <c r="B50" s="732"/>
      <c r="C50" s="138" t="s">
        <v>84</v>
      </c>
      <c r="D50" s="139">
        <f>SUM('Resultado 2'!J17)</f>
        <v>300</v>
      </c>
      <c r="E50" s="139">
        <f>SUM('Resultado 2'!K17)</f>
        <v>500</v>
      </c>
      <c r="F50" s="139">
        <f>SUM('Resultado 2'!L17)</f>
        <v>300</v>
      </c>
      <c r="G50" s="140">
        <f t="shared" si="1"/>
        <v>1100</v>
      </c>
    </row>
    <row r="51" spans="1:7" ht="13.5" customHeight="1">
      <c r="A51" s="713"/>
      <c r="B51" s="732"/>
      <c r="C51" s="138" t="s">
        <v>44</v>
      </c>
      <c r="D51" s="139">
        <f>SUM('Resultado 2'!J18)</f>
        <v>1500</v>
      </c>
      <c r="E51" s="139">
        <f>SUM('Resultado 2'!K18)</f>
        <v>4000</v>
      </c>
      <c r="F51" s="139">
        <f>SUM('Resultado 2'!L18)</f>
        <v>3000</v>
      </c>
      <c r="G51" s="140">
        <f t="shared" si="1"/>
        <v>8500</v>
      </c>
    </row>
    <row r="52" spans="1:7" ht="13.5" customHeight="1">
      <c r="A52" s="713"/>
      <c r="B52" s="732"/>
      <c r="C52" s="141" t="s">
        <v>79</v>
      </c>
      <c r="D52" s="139">
        <f>SUM('Resultado 2'!J19)</f>
        <v>2000</v>
      </c>
      <c r="E52" s="139">
        <f>SUM('Resultado 2'!K19)</f>
        <v>5000</v>
      </c>
      <c r="F52" s="139">
        <f>SUM('Resultado 2'!L19)</f>
        <v>0</v>
      </c>
      <c r="G52" s="140">
        <f t="shared" si="1"/>
        <v>7000</v>
      </c>
    </row>
    <row r="53" spans="1:7" ht="13.5" customHeight="1" thickBot="1">
      <c r="A53" s="713"/>
      <c r="B53" s="718"/>
      <c r="C53" s="142" t="s">
        <v>77</v>
      </c>
      <c r="D53" s="143">
        <f>SUM('Resultado 2'!J20)</f>
        <v>500</v>
      </c>
      <c r="E53" s="143">
        <f>SUM('Resultado 2'!K20)</f>
        <v>500</v>
      </c>
      <c r="F53" s="143">
        <f>SUM('Resultado 2'!L20)</f>
        <v>500</v>
      </c>
      <c r="G53" s="144">
        <f t="shared" si="1"/>
        <v>1500</v>
      </c>
    </row>
    <row r="54" spans="1:7" ht="13.5" customHeight="1">
      <c r="A54" s="713"/>
      <c r="B54" s="717" t="str">
        <f>'Resultado - Agencia'!B12</f>
        <v>PNUD</v>
      </c>
      <c r="C54" s="135" t="s">
        <v>40</v>
      </c>
      <c r="D54" s="136">
        <f>SUM('Resultado 2'!J22,'Resultado 2'!J82)</f>
        <v>6500</v>
      </c>
      <c r="E54" s="136">
        <f>SUM('Resultado 2'!K22,'Resultado 2'!K82)</f>
        <v>7500</v>
      </c>
      <c r="F54" s="136">
        <f>SUM('Resultado 2'!L22,'Resultado 2'!L82)</f>
        <v>7500</v>
      </c>
      <c r="G54" s="137">
        <f t="shared" si="1"/>
        <v>21500</v>
      </c>
    </row>
    <row r="55" spans="1:7" ht="13.5" customHeight="1">
      <c r="A55" s="713"/>
      <c r="B55" s="732"/>
      <c r="C55" s="138" t="s">
        <v>41</v>
      </c>
      <c r="D55" s="139">
        <f>SUM('Resultado 2'!J23,'Resultado 2'!J83)</f>
        <v>8000</v>
      </c>
      <c r="E55" s="139">
        <f>SUM('Resultado 2'!K23,'Resultado 2'!K83)</f>
        <v>2500</v>
      </c>
      <c r="F55" s="139">
        <f>SUM('Resultado 2'!L23,'Resultado 2'!L83)</f>
        <v>10000</v>
      </c>
      <c r="G55" s="140">
        <f t="shared" si="1"/>
        <v>20500</v>
      </c>
    </row>
    <row r="56" spans="1:7" ht="13.5" customHeight="1">
      <c r="A56" s="713"/>
      <c r="B56" s="732"/>
      <c r="C56" s="138" t="s">
        <v>42</v>
      </c>
      <c r="D56" s="139">
        <f>SUM('Resultado 2'!J24,'Resultado 2'!J84)</f>
        <v>3000</v>
      </c>
      <c r="E56" s="139">
        <f>SUM('Resultado 2'!K24,'Resultado 2'!K84)</f>
        <v>1250</v>
      </c>
      <c r="F56" s="139">
        <f>SUM('Resultado 2'!L24,'Resultado 2'!L84)</f>
        <v>1250</v>
      </c>
      <c r="G56" s="140">
        <f t="shared" si="1"/>
        <v>5500</v>
      </c>
    </row>
    <row r="57" spans="1:7" ht="13.5" customHeight="1">
      <c r="A57" s="713"/>
      <c r="B57" s="732"/>
      <c r="C57" s="138" t="s">
        <v>43</v>
      </c>
      <c r="D57" s="139">
        <f>SUM('Resultado 2'!J25,'Resultado 2'!J85)</f>
        <v>2500</v>
      </c>
      <c r="E57" s="139">
        <f>SUM('Resultado 2'!K25,'Resultado 2'!K85)</f>
        <v>1750</v>
      </c>
      <c r="F57" s="139">
        <f>SUM('Resultado 2'!L25,'Resultado 2'!L85)</f>
        <v>3500</v>
      </c>
      <c r="G57" s="140">
        <f t="shared" si="1"/>
        <v>7750</v>
      </c>
    </row>
    <row r="58" spans="1:7" ht="13.5" customHeight="1">
      <c r="A58" s="713"/>
      <c r="B58" s="732"/>
      <c r="C58" s="138" t="s">
        <v>84</v>
      </c>
      <c r="D58" s="139">
        <f>SUM('Resultado 2'!J26,'Resultado 2'!J86)</f>
        <v>1000</v>
      </c>
      <c r="E58" s="139">
        <f>SUM('Resultado 2'!K26,'Resultado 2'!K86)</f>
        <v>500</v>
      </c>
      <c r="F58" s="139">
        <f>SUM('Resultado 2'!L26,'Resultado 2'!L86)</f>
        <v>1250</v>
      </c>
      <c r="G58" s="140">
        <f t="shared" si="1"/>
        <v>2750</v>
      </c>
    </row>
    <row r="59" spans="1:7" ht="13.5" customHeight="1">
      <c r="A59" s="713"/>
      <c r="B59" s="732"/>
      <c r="C59" s="138" t="s">
        <v>44</v>
      </c>
      <c r="D59" s="139">
        <f>SUM('Resultado 2'!J27,'Resultado 2'!J87)</f>
        <v>12000</v>
      </c>
      <c r="E59" s="139">
        <f>SUM('Resultado 2'!K27,'Resultado 2'!K87)</f>
        <v>19500</v>
      </c>
      <c r="F59" s="139">
        <f>SUM('Resultado 2'!L27,'Resultado 2'!L87)</f>
        <v>18750</v>
      </c>
      <c r="G59" s="140">
        <f t="shared" si="1"/>
        <v>50250</v>
      </c>
    </row>
    <row r="60" spans="1:7" ht="13.5" customHeight="1">
      <c r="A60" s="713"/>
      <c r="B60" s="732"/>
      <c r="C60" s="141" t="s">
        <v>79</v>
      </c>
      <c r="D60" s="139">
        <f>SUM('Resultado 2'!J28,'Resultado 2'!J88)</f>
        <v>0</v>
      </c>
      <c r="E60" s="139">
        <f>SUM('Resultado 2'!K28,'Resultado 2'!K88)</f>
        <v>10000</v>
      </c>
      <c r="F60" s="139">
        <f>SUM('Resultado 2'!L28,'Resultado 2'!L88)</f>
        <v>0</v>
      </c>
      <c r="G60" s="140">
        <f t="shared" si="1"/>
        <v>10000</v>
      </c>
    </row>
    <row r="61" spans="1:7" ht="13.5" customHeight="1" thickBot="1">
      <c r="A61" s="713"/>
      <c r="B61" s="718"/>
      <c r="C61" s="142" t="s">
        <v>77</v>
      </c>
      <c r="D61" s="143">
        <f>SUM('Resultado 2'!J29,'Resultado 2'!J89)</f>
        <v>1000</v>
      </c>
      <c r="E61" s="143">
        <f>SUM('Resultado 2'!K29,'Resultado 2'!K89)</f>
        <v>500</v>
      </c>
      <c r="F61" s="143">
        <f>SUM('Resultado 2'!L29,'Resultado 2'!L89)</f>
        <v>1000</v>
      </c>
      <c r="G61" s="144">
        <f t="shared" si="1"/>
        <v>2500</v>
      </c>
    </row>
    <row r="62" spans="1:7" ht="13.5" customHeight="1">
      <c r="A62" s="713"/>
      <c r="B62" s="733" t="str">
        <f>'Resultado - Agencia'!B13</f>
        <v>UNICEF</v>
      </c>
      <c r="C62" s="135" t="s">
        <v>40</v>
      </c>
      <c r="D62" s="136">
        <f>SUM('Resultado 2'!J53,'Resultado 2'!J62,'Resultado 2'!J71)</f>
        <v>22000</v>
      </c>
      <c r="E62" s="136">
        <f>SUM('Resultado 2'!K53,'Resultado 2'!K62,'Resultado 2'!K71)</f>
        <v>22000</v>
      </c>
      <c r="F62" s="136">
        <f>SUM('Resultado 2'!L53,'Resultado 2'!L62,'Resultado 2'!L71)</f>
        <v>17000</v>
      </c>
      <c r="G62" s="137">
        <f aca="true" t="shared" si="2" ref="G62:G69">SUM(D62:F62)</f>
        <v>61000</v>
      </c>
    </row>
    <row r="63" spans="1:7" ht="13.5" customHeight="1">
      <c r="A63" s="713"/>
      <c r="B63" s="734"/>
      <c r="C63" s="138" t="s">
        <v>41</v>
      </c>
      <c r="D63" s="139">
        <f>SUM('Resultado 2'!J54,'Resultado 2'!J63,'Resultado 2'!J72)</f>
        <v>15000</v>
      </c>
      <c r="E63" s="139">
        <f>SUM('Resultado 2'!K54,'Resultado 2'!K63,'Resultado 2'!K72)</f>
        <v>15000</v>
      </c>
      <c r="F63" s="139">
        <f>SUM('Resultado 2'!L54,'Resultado 2'!L63,'Resultado 2'!L72)</f>
        <v>10000</v>
      </c>
      <c r="G63" s="140">
        <f t="shared" si="2"/>
        <v>40000</v>
      </c>
    </row>
    <row r="64" spans="1:7" ht="13.5" customHeight="1">
      <c r="A64" s="713"/>
      <c r="B64" s="734"/>
      <c r="C64" s="138" t="s">
        <v>42</v>
      </c>
      <c r="D64" s="139">
        <f>SUM('Resultado 2'!J55,'Resultado 2'!J64,'Resultado 2'!J73)</f>
        <v>9000</v>
      </c>
      <c r="E64" s="139">
        <f>SUM('Resultado 2'!K55,'Resultado 2'!K64,'Resultado 2'!K73)</f>
        <v>0</v>
      </c>
      <c r="F64" s="139">
        <f>SUM('Resultado 2'!L55,'Resultado 2'!L64,'Resultado 2'!L73)</f>
        <v>0</v>
      </c>
      <c r="G64" s="140">
        <f t="shared" si="2"/>
        <v>9000</v>
      </c>
    </row>
    <row r="65" spans="1:7" ht="13.5" customHeight="1">
      <c r="A65" s="713"/>
      <c r="B65" s="734"/>
      <c r="C65" s="138" t="s">
        <v>43</v>
      </c>
      <c r="D65" s="139">
        <f>SUM('Resultado 2'!J56,'Resultado 2'!J65,'Resultado 2'!J74)</f>
        <v>52000</v>
      </c>
      <c r="E65" s="139">
        <f>SUM('Resultado 2'!K56,'Resultado 2'!K65,'Resultado 2'!K74)</f>
        <v>67000</v>
      </c>
      <c r="F65" s="139">
        <f>SUM('Resultado 2'!L56,'Resultado 2'!L65,'Resultado 2'!L74)</f>
        <v>65000</v>
      </c>
      <c r="G65" s="140">
        <f t="shared" si="2"/>
        <v>184000</v>
      </c>
    </row>
    <row r="66" spans="1:7" ht="13.5" customHeight="1">
      <c r="A66" s="713"/>
      <c r="B66" s="734"/>
      <c r="C66" s="138" t="s">
        <v>84</v>
      </c>
      <c r="D66" s="139">
        <f>SUM('Resultado 2'!J57,'Resultado 2'!J66,'Resultado 2'!J75)</f>
        <v>2000</v>
      </c>
      <c r="E66" s="139">
        <f>SUM('Resultado 2'!K57,'Resultado 2'!K66,'Resultado 2'!K75)</f>
        <v>1000</v>
      </c>
      <c r="F66" s="139">
        <f>SUM('Resultado 2'!L57,'Resultado 2'!L66,'Resultado 2'!L75)</f>
        <v>0</v>
      </c>
      <c r="G66" s="140">
        <f t="shared" si="2"/>
        <v>3000</v>
      </c>
    </row>
    <row r="67" spans="1:7" ht="13.5" customHeight="1">
      <c r="A67" s="713"/>
      <c r="B67" s="734"/>
      <c r="C67" s="138" t="s">
        <v>44</v>
      </c>
      <c r="D67" s="139">
        <f>SUM('Resultado 2'!J58,'Resultado 2'!J67,'Resultado 2'!J76)</f>
        <v>8000</v>
      </c>
      <c r="E67" s="139">
        <f>SUM('Resultado 2'!K58,'Resultado 2'!K67,'Resultado 2'!K76)</f>
        <v>7500</v>
      </c>
      <c r="F67" s="139">
        <f>SUM('Resultado 2'!L58,'Resultado 2'!L67,'Resultado 2'!L76)</f>
        <v>6500</v>
      </c>
      <c r="G67" s="140">
        <f t="shared" si="2"/>
        <v>22000</v>
      </c>
    </row>
    <row r="68" spans="1:7" ht="13.5" customHeight="1">
      <c r="A68" s="713"/>
      <c r="B68" s="734"/>
      <c r="C68" s="141" t="s">
        <v>79</v>
      </c>
      <c r="D68" s="139">
        <f>SUM('Resultado 2'!J59,'Resultado 2'!J68,'Resultado 2'!J77)</f>
        <v>25000</v>
      </c>
      <c r="E68" s="139">
        <f>SUM('Resultado 2'!K59,'Resultado 2'!K68,'Resultado 2'!K77)</f>
        <v>20000</v>
      </c>
      <c r="F68" s="139">
        <f>SUM('Resultado 2'!L59,'Resultado 2'!L68,'Resultado 2'!L77)</f>
        <v>20000</v>
      </c>
      <c r="G68" s="140">
        <f t="shared" si="2"/>
        <v>65000</v>
      </c>
    </row>
    <row r="69" spans="1:7" ht="13.5" customHeight="1" thickBot="1">
      <c r="A69" s="714"/>
      <c r="B69" s="735"/>
      <c r="C69" s="142" t="s">
        <v>77</v>
      </c>
      <c r="D69" s="143">
        <f>SUM('Resultado 2'!J60,'Resultado 2'!J69,'Resultado 2'!J78)</f>
        <v>0</v>
      </c>
      <c r="E69" s="143">
        <f>SUM('Resultado 2'!K60,'Resultado 2'!K69,'Resultado 2'!K78)</f>
        <v>0</v>
      </c>
      <c r="F69" s="143">
        <f>SUM('Resultado 2'!L60,'Resultado 2'!L69,'Resultado 2'!L78)</f>
        <v>0</v>
      </c>
      <c r="G69" s="144">
        <f t="shared" si="2"/>
        <v>0</v>
      </c>
    </row>
    <row r="70" spans="1:7" ht="15.75" thickBot="1">
      <c r="A70" s="90" t="s">
        <v>70</v>
      </c>
      <c r="B70" s="92"/>
      <c r="C70" s="92"/>
      <c r="D70" s="93">
        <f>SUM(D38:D69)</f>
        <v>262000</v>
      </c>
      <c r="E70" s="93">
        <f>SUM(E38:E69)</f>
        <v>280800</v>
      </c>
      <c r="F70" s="93">
        <f>SUM(F38:F69)</f>
        <v>252450</v>
      </c>
      <c r="G70" s="93">
        <f>SUM(G38:G69)</f>
        <v>795250</v>
      </c>
    </row>
    <row r="71" spans="1:12" s="134" customFormat="1" ht="15">
      <c r="A71" s="712" t="str">
        <f>'Resultado - Agencia'!A15</f>
        <v>Resultado 3: Estudios  generados, sistematizados y divulgados sobre el patrimonio cultural material e inmaterial y las expresiones de diversidad y creatividad culturales de los pueblos indígenas y afrodescendientes de la Costa Caribe</v>
      </c>
      <c r="B71" s="722" t="s">
        <v>60</v>
      </c>
      <c r="C71" s="145" t="s">
        <v>40</v>
      </c>
      <c r="D71" s="148">
        <f>SUM('Resultado 3'!J13)</f>
        <v>0</v>
      </c>
      <c r="E71" s="148">
        <f>SUM('Resultado 3'!K13)</f>
        <v>0</v>
      </c>
      <c r="F71" s="148">
        <f>SUM('Resultado 3'!L13)</f>
        <v>5000</v>
      </c>
      <c r="G71" s="137">
        <f aca="true" t="shared" si="3" ref="G71:G78">SUM(D71:F71)</f>
        <v>5000</v>
      </c>
      <c r="H71" s="69"/>
      <c r="I71" s="69"/>
      <c r="J71" s="69"/>
      <c r="K71" s="69"/>
      <c r="L71" s="69"/>
    </row>
    <row r="72" spans="1:12" s="134" customFormat="1" ht="15">
      <c r="A72" s="713"/>
      <c r="B72" s="723"/>
      <c r="C72" s="146" t="s">
        <v>41</v>
      </c>
      <c r="D72" s="149">
        <f>SUM('Resultado 3'!J14)</f>
        <v>0</v>
      </c>
      <c r="E72" s="149">
        <f>SUM('Resultado 3'!K14)</f>
        <v>0</v>
      </c>
      <c r="F72" s="149">
        <f>SUM('Resultado 3'!L14)</f>
        <v>25000</v>
      </c>
      <c r="G72" s="140">
        <f t="shared" si="3"/>
        <v>25000</v>
      </c>
      <c r="H72" s="69"/>
      <c r="I72" s="69"/>
      <c r="J72" s="69"/>
      <c r="K72" s="69"/>
      <c r="L72" s="69"/>
    </row>
    <row r="73" spans="1:12" s="134" customFormat="1" ht="15">
      <c r="A73" s="713"/>
      <c r="B73" s="723"/>
      <c r="C73" s="146" t="s">
        <v>42</v>
      </c>
      <c r="D73" s="149">
        <f>SUM('Resultado 3'!J15)</f>
        <v>0</v>
      </c>
      <c r="E73" s="149">
        <f>SUM('Resultado 3'!K15)</f>
        <v>0</v>
      </c>
      <c r="F73" s="149">
        <f>SUM('Resultado 3'!L15)</f>
        <v>0</v>
      </c>
      <c r="G73" s="140">
        <f t="shared" si="3"/>
        <v>0</v>
      </c>
      <c r="H73" s="69"/>
      <c r="I73" s="69"/>
      <c r="J73" s="69"/>
      <c r="K73" s="69"/>
      <c r="L73" s="69"/>
    </row>
    <row r="74" spans="1:12" s="134" customFormat="1" ht="15">
      <c r="A74" s="713"/>
      <c r="B74" s="723"/>
      <c r="C74" s="146" t="s">
        <v>43</v>
      </c>
      <c r="D74" s="149">
        <f>SUM('Resultado 3'!J16)</f>
        <v>0</v>
      </c>
      <c r="E74" s="149">
        <f>SUM('Resultado 3'!K16)</f>
        <v>0</v>
      </c>
      <c r="F74" s="149">
        <f>SUM('Resultado 3'!L16)</f>
        <v>0</v>
      </c>
      <c r="G74" s="140">
        <f t="shared" si="3"/>
        <v>0</v>
      </c>
      <c r="H74" s="69"/>
      <c r="I74" s="69"/>
      <c r="J74" s="69"/>
      <c r="K74" s="69"/>
      <c r="L74" s="69"/>
    </row>
    <row r="75" spans="1:12" s="134" customFormat="1" ht="15">
      <c r="A75" s="713"/>
      <c r="B75" s="723"/>
      <c r="C75" s="146" t="s">
        <v>84</v>
      </c>
      <c r="D75" s="149">
        <f>SUM('Resultado 3'!J17)</f>
        <v>0</v>
      </c>
      <c r="E75" s="149">
        <f>SUM('Resultado 3'!K17)</f>
        <v>0</v>
      </c>
      <c r="F75" s="149">
        <f>SUM('Resultado 3'!L17)</f>
        <v>0</v>
      </c>
      <c r="G75" s="140">
        <f t="shared" si="3"/>
        <v>0</v>
      </c>
      <c r="H75" s="69"/>
      <c r="I75" s="69"/>
      <c r="J75" s="69"/>
      <c r="K75" s="69"/>
      <c r="L75" s="69"/>
    </row>
    <row r="76" spans="1:12" s="134" customFormat="1" ht="15">
      <c r="A76" s="713"/>
      <c r="B76" s="723"/>
      <c r="C76" s="146" t="s">
        <v>44</v>
      </c>
      <c r="D76" s="149">
        <f>SUM('Resultado 3'!J18)</f>
        <v>0</v>
      </c>
      <c r="E76" s="149">
        <f>SUM('Resultado 3'!K18)</f>
        <v>0</v>
      </c>
      <c r="F76" s="149">
        <f>SUM('Resultado 3'!L18)</f>
        <v>6000</v>
      </c>
      <c r="G76" s="140">
        <f t="shared" si="3"/>
        <v>6000</v>
      </c>
      <c r="H76" s="69"/>
      <c r="I76" s="69"/>
      <c r="J76" s="69"/>
      <c r="K76" s="69"/>
      <c r="L76" s="69"/>
    </row>
    <row r="77" spans="1:12" s="134" customFormat="1" ht="15">
      <c r="A77" s="713"/>
      <c r="B77" s="723"/>
      <c r="C77" s="146" t="s">
        <v>79</v>
      </c>
      <c r="D77" s="149">
        <f>SUM('Resultado 3'!J19)</f>
        <v>0</v>
      </c>
      <c r="E77" s="149">
        <f>SUM('Resultado 3'!K19)</f>
        <v>0</v>
      </c>
      <c r="F77" s="149">
        <f>SUM('Resultado 3'!L19)</f>
        <v>6500</v>
      </c>
      <c r="G77" s="140">
        <f t="shared" si="3"/>
        <v>6500</v>
      </c>
      <c r="H77" s="69"/>
      <c r="I77" s="69"/>
      <c r="J77" s="69"/>
      <c r="K77" s="69"/>
      <c r="L77" s="69"/>
    </row>
    <row r="78" spans="1:12" s="134" customFormat="1" ht="15.75" thickBot="1">
      <c r="A78" s="713"/>
      <c r="B78" s="724"/>
      <c r="C78" s="147" t="s">
        <v>77</v>
      </c>
      <c r="D78" s="150">
        <f>SUM('Resultado 3'!J20)</f>
        <v>0</v>
      </c>
      <c r="E78" s="150">
        <f>SUM('Resultado 3'!K20)</f>
        <v>0</v>
      </c>
      <c r="F78" s="150">
        <f>SUM('Resultado 3'!L20)</f>
        <v>1000</v>
      </c>
      <c r="G78" s="144">
        <f t="shared" si="3"/>
        <v>1000</v>
      </c>
      <c r="H78" s="69"/>
      <c r="I78" s="69"/>
      <c r="J78" s="69"/>
      <c r="K78" s="69"/>
      <c r="L78" s="69"/>
    </row>
    <row r="79" spans="1:7" ht="13.5" customHeight="1">
      <c r="A79" s="713"/>
      <c r="B79" s="722" t="str">
        <f>'Resultado - Agencia'!B16</f>
        <v>UNESCO</v>
      </c>
      <c r="C79" s="135" t="s">
        <v>40</v>
      </c>
      <c r="D79" s="136">
        <f>SUM('Resultado 3'!J4,'Resultado 3'!J22,'Resultado 3'!J33,'Resultado 3'!J42)</f>
        <v>24500</v>
      </c>
      <c r="E79" s="136">
        <f>SUM('Resultado 3'!K4,'Resultado 3'!K22,'Resultado 3'!K33,'Resultado 3'!K42)</f>
        <v>12500</v>
      </c>
      <c r="F79" s="136">
        <f>SUM('Resultado 3'!L4,'Resultado 3'!L22,'Resultado 3'!L33,'Resultado 3'!L42)</f>
        <v>8500</v>
      </c>
      <c r="G79" s="137">
        <f>SUM(D79:F79)</f>
        <v>45500</v>
      </c>
    </row>
    <row r="80" spans="1:7" ht="13.5" customHeight="1">
      <c r="A80" s="713"/>
      <c r="B80" s="723"/>
      <c r="C80" s="138" t="s">
        <v>41</v>
      </c>
      <c r="D80" s="139">
        <f>SUM('Resultado 3'!J5,'Resultado 3'!J23,'Resultado 3'!J34,'Resultado 3'!J43)</f>
        <v>129000</v>
      </c>
      <c r="E80" s="139">
        <f>SUM('Resultado 3'!K5,'Resultado 3'!K23,'Resultado 3'!K34,'Resultado 3'!K43)</f>
        <v>117500</v>
      </c>
      <c r="F80" s="139">
        <f>SUM('Resultado 3'!L5,'Resultado 3'!L23,'Resultado 3'!L34,'Resultado 3'!L43)</f>
        <v>97500</v>
      </c>
      <c r="G80" s="140">
        <f aca="true" t="shared" si="4" ref="G80:G86">SUM(D80:F80)</f>
        <v>344000</v>
      </c>
    </row>
    <row r="81" spans="1:7" ht="13.5" customHeight="1">
      <c r="A81" s="713"/>
      <c r="B81" s="723"/>
      <c r="C81" s="138" t="s">
        <v>42</v>
      </c>
      <c r="D81" s="139">
        <f>SUM('Resultado 3'!J6,'Resultado 3'!J24,'Resultado 3'!J35,'Resultado 3'!J44)</f>
        <v>16500</v>
      </c>
      <c r="E81" s="139">
        <f>SUM('Resultado 3'!K6,'Resultado 3'!K24,'Resultado 3'!K35,'Resultado 3'!K44)</f>
        <v>6000</v>
      </c>
      <c r="F81" s="139">
        <f>SUM('Resultado 3'!L6,'Resultado 3'!L24,'Resultado 3'!L35,'Resultado 3'!L44)</f>
        <v>0</v>
      </c>
      <c r="G81" s="140">
        <f t="shared" si="4"/>
        <v>22500</v>
      </c>
    </row>
    <row r="82" spans="1:7" ht="13.5" customHeight="1">
      <c r="A82" s="713"/>
      <c r="B82" s="723"/>
      <c r="C82" s="138" t="s">
        <v>43</v>
      </c>
      <c r="D82" s="139">
        <f>SUM('Resultado 3'!J7,'Resultado 3'!J25,'Resultado 3'!J36,'Resultado 3'!J45)</f>
        <v>9800</v>
      </c>
      <c r="E82" s="139">
        <f>SUM('Resultado 3'!K7,'Resultado 3'!K25,'Resultado 3'!K36,'Resultado 3'!K45)</f>
        <v>17650</v>
      </c>
      <c r="F82" s="139">
        <f>SUM('Resultado 3'!L7,'Resultado 3'!L25,'Resultado 3'!L36,'Resultado 3'!L45)</f>
        <v>6150</v>
      </c>
      <c r="G82" s="140">
        <f t="shared" si="4"/>
        <v>33600</v>
      </c>
    </row>
    <row r="83" spans="1:7" ht="13.5" customHeight="1">
      <c r="A83" s="713"/>
      <c r="B83" s="723"/>
      <c r="C83" s="138" t="s">
        <v>84</v>
      </c>
      <c r="D83" s="139">
        <f>SUM('Resultado 3'!J8,'Resultado 3'!J26,'Resultado 3'!J37,'Resultado 3'!J46)</f>
        <v>9800</v>
      </c>
      <c r="E83" s="139">
        <f>SUM('Resultado 3'!K8,'Resultado 3'!K26,'Resultado 3'!K37,'Resultado 3'!K46)</f>
        <v>6900</v>
      </c>
      <c r="F83" s="139">
        <f>SUM('Resultado 3'!L8,'Resultado 3'!L26,'Resultado 3'!L37,'Resultado 3'!L46)</f>
        <v>6100</v>
      </c>
      <c r="G83" s="140">
        <f t="shared" si="4"/>
        <v>22800</v>
      </c>
    </row>
    <row r="84" spans="1:7" ht="13.5" customHeight="1">
      <c r="A84" s="713"/>
      <c r="B84" s="723"/>
      <c r="C84" s="138" t="s">
        <v>44</v>
      </c>
      <c r="D84" s="139">
        <f>SUM('Resultado 3'!J9,'Resultado 3'!J27,'Resultado 3'!J38,'Resultado 3'!J47)</f>
        <v>9500</v>
      </c>
      <c r="E84" s="139">
        <f>SUM('Resultado 3'!K9,'Resultado 3'!K27,'Resultado 3'!K38,'Resultado 3'!K47)</f>
        <v>12500</v>
      </c>
      <c r="F84" s="139">
        <f>SUM('Resultado 3'!L9,'Resultado 3'!L27,'Resultado 3'!L38,'Resultado 3'!L47)</f>
        <v>2000</v>
      </c>
      <c r="G84" s="140">
        <f t="shared" si="4"/>
        <v>24000</v>
      </c>
    </row>
    <row r="85" spans="1:7" ht="13.5" customHeight="1">
      <c r="A85" s="713"/>
      <c r="B85" s="723"/>
      <c r="C85" s="141" t="s">
        <v>79</v>
      </c>
      <c r="D85" s="139">
        <f>SUM('Resultado 3'!J10,'Resultado 3'!J28,'Resultado 3'!J39,'Resultado 3'!J48)</f>
        <v>16400</v>
      </c>
      <c r="E85" s="139">
        <f>SUM('Resultado 3'!K10,'Resultado 3'!K28,'Resultado 3'!K39,'Resultado 3'!K48)</f>
        <v>0</v>
      </c>
      <c r="F85" s="139">
        <f>SUM('Resultado 3'!L10,'Resultado 3'!L28,'Resultado 3'!L39,'Resultado 3'!L48)</f>
        <v>4000</v>
      </c>
      <c r="G85" s="140">
        <f t="shared" si="4"/>
        <v>20400</v>
      </c>
    </row>
    <row r="86" spans="1:7" ht="13.5" customHeight="1" thickBot="1">
      <c r="A86" s="714"/>
      <c r="B86" s="724"/>
      <c r="C86" s="142" t="s">
        <v>77</v>
      </c>
      <c r="D86" s="143">
        <f>SUM('Resultado 3'!J11,'Resultado 3'!J29,'Resultado 3'!J40,'Resultado 3'!J49)</f>
        <v>4500</v>
      </c>
      <c r="E86" s="143">
        <f>SUM('Resultado 3'!K11,'Resultado 3'!K29,'Resultado 3'!K40,'Resultado 3'!K49)</f>
        <v>950</v>
      </c>
      <c r="F86" s="143">
        <f>SUM('Resultado 3'!L11,'Resultado 3'!L29,'Resultado 3'!L40,'Resultado 3'!L49)</f>
        <v>750</v>
      </c>
      <c r="G86" s="144">
        <f t="shared" si="4"/>
        <v>6200</v>
      </c>
    </row>
    <row r="87" spans="1:7" ht="15.75" thickBot="1">
      <c r="A87" s="90" t="s">
        <v>71</v>
      </c>
      <c r="B87" s="92"/>
      <c r="C87" s="92"/>
      <c r="D87" s="93">
        <f>SUM(D71:D86)</f>
        <v>220000</v>
      </c>
      <c r="E87" s="93">
        <f>SUM(E71:E86)</f>
        <v>174000</v>
      </c>
      <c r="F87" s="93">
        <f>SUM(F71:F86)</f>
        <v>168500</v>
      </c>
      <c r="G87" s="93">
        <f>SUM(G71:G86)</f>
        <v>562500</v>
      </c>
    </row>
    <row r="88" spans="1:7" ht="13.5" customHeight="1">
      <c r="A88" s="713" t="str">
        <f>'Resultado 4'!A1:M1</f>
        <v>Resultado 4: Fortalecidas las identidades culturales de los pueblos indígenas y afrodescendientes de la Costa Caribe a través de  emprendimientos culturales y creativos. </v>
      </c>
      <c r="B88" s="722" t="s">
        <v>59</v>
      </c>
      <c r="C88" s="135" t="s">
        <v>40</v>
      </c>
      <c r="D88" s="136">
        <f>SUM('Resultado 4'!J22,'Resultado 4'!J31,'Resultado 4'!J40,'Resultado 4'!J60,'Resultado 4'!J69,'Resultado 4'!J80,'Resultado 4'!J89)</f>
        <v>31000</v>
      </c>
      <c r="E88" s="136">
        <f>SUM('Resultado 4'!K22,'Resultado 4'!K31,'Resultado 4'!K40,'Resultado 4'!K60,'Resultado 4'!K69,'Resultado 4'!K80,'Resultado 4'!K89)</f>
        <v>59500</v>
      </c>
      <c r="F88" s="136">
        <f>SUM('Resultado 4'!L22,'Resultado 4'!L31,'Resultado 4'!L40,'Resultado 4'!L60,'Resultado 4'!L69,'Resultado 4'!L80,'Resultado 4'!L89)</f>
        <v>32500</v>
      </c>
      <c r="G88" s="137">
        <f aca="true" t="shared" si="5" ref="G88:G111">SUM(D88:F88)</f>
        <v>123000</v>
      </c>
    </row>
    <row r="89" spans="1:7" ht="13.5" customHeight="1">
      <c r="A89" s="713"/>
      <c r="B89" s="723"/>
      <c r="C89" s="138" t="s">
        <v>41</v>
      </c>
      <c r="D89" s="139">
        <f>SUM('Resultado 4'!J23,'Resultado 4'!J32,'Resultado 4'!J41,'Resultado 4'!J61,'Resultado 4'!J70,'Resultado 4'!J81,'Resultado 4'!J90)</f>
        <v>32000</v>
      </c>
      <c r="E89" s="139">
        <f>SUM('Resultado 4'!K23,'Resultado 4'!K32,'Resultado 4'!K41,'Resultado 4'!K61,'Resultado 4'!K70,'Resultado 4'!K81,'Resultado 4'!K90)</f>
        <v>64000</v>
      </c>
      <c r="F89" s="139">
        <f>SUM('Resultado 4'!L23,'Resultado 4'!L32,'Resultado 4'!L41,'Resultado 4'!L61,'Resultado 4'!L70,'Resultado 4'!L81,'Resultado 4'!L90)</f>
        <v>23000</v>
      </c>
      <c r="G89" s="140">
        <f t="shared" si="5"/>
        <v>119000</v>
      </c>
    </row>
    <row r="90" spans="1:7" ht="13.5" customHeight="1">
      <c r="A90" s="713"/>
      <c r="B90" s="723"/>
      <c r="C90" s="138" t="s">
        <v>42</v>
      </c>
      <c r="D90" s="139">
        <f>SUM('Resultado 4'!J24,'Resultado 4'!J33,'Resultado 4'!J42,'Resultado 4'!J62,'Resultado 4'!J71,'Resultado 4'!J82,'Resultado 4'!J91)</f>
        <v>20000</v>
      </c>
      <c r="E90" s="139">
        <f>SUM('Resultado 4'!K24,'Resultado 4'!K33,'Resultado 4'!K42,'Resultado 4'!K62,'Resultado 4'!K71,'Resultado 4'!K82,'Resultado 4'!K91)</f>
        <v>38800</v>
      </c>
      <c r="F90" s="139">
        <f>SUM('Resultado 4'!L24,'Resultado 4'!L33,'Resultado 4'!L42,'Resultado 4'!L62,'Resultado 4'!L71,'Resultado 4'!L82,'Resultado 4'!L91)</f>
        <v>0</v>
      </c>
      <c r="G90" s="140">
        <f t="shared" si="5"/>
        <v>58800</v>
      </c>
    </row>
    <row r="91" spans="1:7" ht="13.5" customHeight="1">
      <c r="A91" s="713"/>
      <c r="B91" s="723"/>
      <c r="C91" s="138" t="s">
        <v>43</v>
      </c>
      <c r="D91" s="139">
        <f>SUM('Resultado 4'!J25,'Resultado 4'!J34,'Resultado 4'!J43,'Resultado 4'!J63,'Resultado 4'!J72,'Resultado 4'!J83,'Resultado 4'!J92)</f>
        <v>12000</v>
      </c>
      <c r="E91" s="139">
        <f>SUM('Resultado 4'!K25,'Resultado 4'!K34,'Resultado 4'!K43,'Resultado 4'!K63,'Resultado 4'!K72,'Resultado 4'!K83,'Resultado 4'!K92)</f>
        <v>27100</v>
      </c>
      <c r="F91" s="139">
        <f>SUM('Resultado 4'!L25,'Resultado 4'!L34,'Resultado 4'!L43,'Resultado 4'!L63,'Resultado 4'!L72,'Resultado 4'!L83,'Resultado 4'!L92)</f>
        <v>17500</v>
      </c>
      <c r="G91" s="140">
        <f t="shared" si="5"/>
        <v>56600</v>
      </c>
    </row>
    <row r="92" spans="1:7" ht="13.5" customHeight="1">
      <c r="A92" s="713"/>
      <c r="B92" s="723"/>
      <c r="C92" s="138" t="s">
        <v>84</v>
      </c>
      <c r="D92" s="139">
        <f>SUM('Resultado 4'!J26,'Resultado 4'!J35,'Resultado 4'!J44,'Resultado 4'!J64,'Resultado 4'!J73,'Resultado 4'!J84,'Resultado 4'!J93)</f>
        <v>2000</v>
      </c>
      <c r="E92" s="139">
        <f>SUM('Resultado 4'!K26,'Resultado 4'!K35,'Resultado 4'!K44,'Resultado 4'!K64,'Resultado 4'!K73,'Resultado 4'!K84,'Resultado 4'!K93)</f>
        <v>3100</v>
      </c>
      <c r="F92" s="139">
        <f>SUM('Resultado 4'!L26,'Resultado 4'!L35,'Resultado 4'!L44,'Resultado 4'!L64,'Resultado 4'!L73,'Resultado 4'!L84,'Resultado 4'!L93)</f>
        <v>1500</v>
      </c>
      <c r="G92" s="140">
        <f t="shared" si="5"/>
        <v>6600</v>
      </c>
    </row>
    <row r="93" spans="1:7" ht="13.5" customHeight="1">
      <c r="A93" s="713"/>
      <c r="B93" s="723"/>
      <c r="C93" s="138" t="s">
        <v>44</v>
      </c>
      <c r="D93" s="139">
        <f>SUM('Resultado 4'!J27,'Resultado 4'!J36,'Resultado 4'!J45,'Resultado 4'!J65,'Resultado 4'!J74,'Resultado 4'!J85,'Resultado 4'!J94)</f>
        <v>38000</v>
      </c>
      <c r="E93" s="139">
        <f>SUM('Resultado 4'!K27,'Resultado 4'!K36,'Resultado 4'!K45,'Resultado 4'!K65,'Resultado 4'!K74,'Resultado 4'!K85,'Resultado 4'!K94)</f>
        <v>71900</v>
      </c>
      <c r="F93" s="139">
        <f>SUM('Resultado 4'!L27,'Resultado 4'!L36,'Resultado 4'!L45,'Resultado 4'!L65,'Resultado 4'!L74,'Resultado 4'!L85,'Resultado 4'!L94)</f>
        <v>42500</v>
      </c>
      <c r="G93" s="140">
        <f t="shared" si="5"/>
        <v>152400</v>
      </c>
    </row>
    <row r="94" spans="1:7" ht="13.5" customHeight="1">
      <c r="A94" s="713"/>
      <c r="B94" s="723"/>
      <c r="C94" s="141" t="s">
        <v>79</v>
      </c>
      <c r="D94" s="139">
        <f>SUM('Resultado 4'!J28,'Resultado 4'!J37,'Resultado 4'!J46,'Resultado 4'!J66,'Resultado 4'!J75,'Resultado 4'!J86,'Resultado 4'!J95)</f>
        <v>15000</v>
      </c>
      <c r="E94" s="139">
        <f>SUM('Resultado 4'!K28,'Resultado 4'!K37,'Resultado 4'!K46,'Resultado 4'!K66,'Resultado 4'!K75,'Resultado 4'!K86,'Resultado 4'!K95)</f>
        <v>110000</v>
      </c>
      <c r="F94" s="139">
        <f>SUM('Resultado 4'!L28,'Resultado 4'!L37,'Resultado 4'!L46,'Resultado 4'!L66,'Resultado 4'!L75,'Resultado 4'!L86,'Resultado 4'!L95)</f>
        <v>26500</v>
      </c>
      <c r="G94" s="140">
        <f t="shared" si="5"/>
        <v>151500</v>
      </c>
    </row>
    <row r="95" spans="1:7" ht="13.5" customHeight="1" thickBot="1">
      <c r="A95" s="713"/>
      <c r="B95" s="724"/>
      <c r="C95" s="142" t="s">
        <v>77</v>
      </c>
      <c r="D95" s="143">
        <f>SUM('Resultado 4'!J29,'Resultado 4'!J38,'Resultado 4'!J47,'Resultado 4'!J67,'Resultado 4'!J76,'Resultado 4'!J87,'Resultado 4'!J96)</f>
        <v>0</v>
      </c>
      <c r="E95" s="143">
        <f>SUM('Resultado 4'!K29,'Resultado 4'!K38,'Resultado 4'!K47,'Resultado 4'!K67,'Resultado 4'!K76,'Resultado 4'!K87,'Resultado 4'!K96)</f>
        <v>1100</v>
      </c>
      <c r="F95" s="143">
        <f>SUM('Resultado 4'!L29,'Resultado 4'!L38,'Resultado 4'!L47,'Resultado 4'!L67,'Resultado 4'!L76,'Resultado 4'!L87,'Resultado 4'!L96)</f>
        <v>0</v>
      </c>
      <c r="G95" s="144">
        <f t="shared" si="5"/>
        <v>1100</v>
      </c>
    </row>
    <row r="96" spans="1:7" ht="13.5" customHeight="1">
      <c r="A96" s="713"/>
      <c r="B96" s="722" t="s">
        <v>60</v>
      </c>
      <c r="C96" s="135" t="s">
        <v>40</v>
      </c>
      <c r="D96" s="136">
        <f>SUM('Resultado 4'!J49)</f>
        <v>0</v>
      </c>
      <c r="E96" s="136">
        <f>SUM('Resultado 4'!K49)</f>
        <v>0</v>
      </c>
      <c r="F96" s="136">
        <f>SUM('Resultado 4'!L49)</f>
        <v>10000</v>
      </c>
      <c r="G96" s="137">
        <f t="shared" si="5"/>
        <v>10000</v>
      </c>
    </row>
    <row r="97" spans="1:7" ht="13.5" customHeight="1">
      <c r="A97" s="713"/>
      <c r="B97" s="723"/>
      <c r="C97" s="138" t="s">
        <v>41</v>
      </c>
      <c r="D97" s="139">
        <f>SUM('Resultado 4'!J50)</f>
        <v>0</v>
      </c>
      <c r="E97" s="139">
        <f>SUM('Resultado 4'!K50)</f>
        <v>0</v>
      </c>
      <c r="F97" s="139">
        <f>SUM('Resultado 4'!L50)</f>
        <v>55000</v>
      </c>
      <c r="G97" s="140">
        <f t="shared" si="5"/>
        <v>55000</v>
      </c>
    </row>
    <row r="98" spans="1:7" ht="13.5" customHeight="1">
      <c r="A98" s="713"/>
      <c r="B98" s="723"/>
      <c r="C98" s="138" t="s">
        <v>42</v>
      </c>
      <c r="D98" s="139">
        <f>SUM('Resultado 4'!J51)</f>
        <v>0</v>
      </c>
      <c r="E98" s="139">
        <f>SUM('Resultado 4'!K51)</f>
        <v>0</v>
      </c>
      <c r="F98" s="139">
        <f>SUM('Resultado 4'!L51)</f>
        <v>10000</v>
      </c>
      <c r="G98" s="140">
        <f t="shared" si="5"/>
        <v>10000</v>
      </c>
    </row>
    <row r="99" spans="1:7" ht="13.5" customHeight="1">
      <c r="A99" s="713"/>
      <c r="B99" s="723"/>
      <c r="C99" s="138" t="s">
        <v>43</v>
      </c>
      <c r="D99" s="139">
        <f>SUM('Resultado 4'!J52)</f>
        <v>0</v>
      </c>
      <c r="E99" s="139">
        <f>SUM('Resultado 4'!K52)</f>
        <v>0</v>
      </c>
      <c r="F99" s="139">
        <f>SUM('Resultado 4'!L52)</f>
        <v>8000</v>
      </c>
      <c r="G99" s="140">
        <f t="shared" si="5"/>
        <v>8000</v>
      </c>
    </row>
    <row r="100" spans="1:7" ht="13.5" customHeight="1">
      <c r="A100" s="713"/>
      <c r="B100" s="723"/>
      <c r="C100" s="138" t="s">
        <v>84</v>
      </c>
      <c r="D100" s="139">
        <f>SUM('Resultado 4'!J53)</f>
        <v>0</v>
      </c>
      <c r="E100" s="139">
        <f>SUM('Resultado 4'!K53)</f>
        <v>0</v>
      </c>
      <c r="F100" s="139">
        <f>SUM('Resultado 4'!L53)</f>
        <v>750</v>
      </c>
      <c r="G100" s="140">
        <f t="shared" si="5"/>
        <v>750</v>
      </c>
    </row>
    <row r="101" spans="1:7" ht="13.5" customHeight="1">
      <c r="A101" s="713"/>
      <c r="B101" s="723"/>
      <c r="C101" s="138" t="s">
        <v>44</v>
      </c>
      <c r="D101" s="139">
        <f>SUM('Resultado 4'!J54)</f>
        <v>0</v>
      </c>
      <c r="E101" s="139">
        <f>SUM('Resultado 4'!K54)</f>
        <v>0</v>
      </c>
      <c r="F101" s="139">
        <f>SUM('Resultado 4'!L54)</f>
        <v>14500</v>
      </c>
      <c r="G101" s="140">
        <f t="shared" si="5"/>
        <v>14500</v>
      </c>
    </row>
    <row r="102" spans="1:7" ht="13.5" customHeight="1">
      <c r="A102" s="713"/>
      <c r="B102" s="723"/>
      <c r="C102" s="141" t="s">
        <v>79</v>
      </c>
      <c r="D102" s="139">
        <f>SUM('Resultado 4'!J55)</f>
        <v>0</v>
      </c>
      <c r="E102" s="139">
        <f>SUM('Resultado 4'!K55)</f>
        <v>0</v>
      </c>
      <c r="F102" s="139">
        <f>SUM('Resultado 4'!L55)</f>
        <v>0</v>
      </c>
      <c r="G102" s="140">
        <f t="shared" si="5"/>
        <v>0</v>
      </c>
    </row>
    <row r="103" spans="1:7" ht="13.5" customHeight="1" thickBot="1">
      <c r="A103" s="713"/>
      <c r="B103" s="724"/>
      <c r="C103" s="142" t="s">
        <v>77</v>
      </c>
      <c r="D103" s="143">
        <f>SUM('Resultado 4'!J56)</f>
        <v>0</v>
      </c>
      <c r="E103" s="143">
        <f>SUM('Resultado 4'!K56)</f>
        <v>0</v>
      </c>
      <c r="F103" s="143">
        <f>SUM('Resultado 4'!L56)</f>
        <v>0</v>
      </c>
      <c r="G103" s="144">
        <f t="shared" si="5"/>
        <v>0</v>
      </c>
    </row>
    <row r="104" spans="1:7" ht="13.5" customHeight="1">
      <c r="A104" s="713"/>
      <c r="B104" s="722" t="s">
        <v>57</v>
      </c>
      <c r="C104" s="135" t="s">
        <v>40</v>
      </c>
      <c r="D104" s="136">
        <f>SUM('Resultado 4'!J4,'Resultado 4'!J13)</f>
        <v>5600</v>
      </c>
      <c r="E104" s="136">
        <f>SUM('Resultado 4'!K4,'Resultado 4'!K13)</f>
        <v>8250</v>
      </c>
      <c r="F104" s="136">
        <f>SUM('Resultado 4'!L4,'Resultado 4'!L13)</f>
        <v>0</v>
      </c>
      <c r="G104" s="137">
        <f t="shared" si="5"/>
        <v>13850</v>
      </c>
    </row>
    <row r="105" spans="1:7" ht="13.5" customHeight="1">
      <c r="A105" s="713"/>
      <c r="B105" s="723"/>
      <c r="C105" s="138" t="s">
        <v>41</v>
      </c>
      <c r="D105" s="139">
        <f>SUM('Resultado 4'!J5,'Resultado 4'!J14)</f>
        <v>8400</v>
      </c>
      <c r="E105" s="139">
        <f>SUM('Resultado 4'!K5,'Resultado 4'!K14)</f>
        <v>77050</v>
      </c>
      <c r="F105" s="139">
        <f>SUM('Resultado 4'!L5,'Resultado 4'!L14)</f>
        <v>0</v>
      </c>
      <c r="G105" s="140">
        <f t="shared" si="5"/>
        <v>85450</v>
      </c>
    </row>
    <row r="106" spans="1:7" ht="13.5" customHeight="1">
      <c r="A106" s="713"/>
      <c r="B106" s="723"/>
      <c r="C106" s="138" t="s">
        <v>42</v>
      </c>
      <c r="D106" s="139">
        <f>SUM('Resultado 4'!J6,'Resultado 4'!J15)</f>
        <v>1400</v>
      </c>
      <c r="E106" s="139">
        <f>SUM('Resultado 4'!K6,'Resultado 4'!K15)</f>
        <v>11020</v>
      </c>
      <c r="F106" s="139">
        <f>SUM('Resultado 4'!L6,'Resultado 4'!L15)</f>
        <v>0</v>
      </c>
      <c r="G106" s="140">
        <f t="shared" si="5"/>
        <v>12420</v>
      </c>
    </row>
    <row r="107" spans="1:7" ht="13.5" customHeight="1">
      <c r="A107" s="713"/>
      <c r="B107" s="723"/>
      <c r="C107" s="138" t="s">
        <v>43</v>
      </c>
      <c r="D107" s="139">
        <f>SUM('Resultado 4'!J7,'Resultado 4'!J16)</f>
        <v>560</v>
      </c>
      <c r="E107" s="139">
        <f>SUM('Resultado 4'!K7,'Resultado 4'!K16)</f>
        <v>3860</v>
      </c>
      <c r="F107" s="139">
        <f>SUM('Resultado 4'!L7,'Resultado 4'!L16)</f>
        <v>0</v>
      </c>
      <c r="G107" s="140">
        <f t="shared" si="5"/>
        <v>4420</v>
      </c>
    </row>
    <row r="108" spans="1:7" ht="13.5" customHeight="1">
      <c r="A108" s="713"/>
      <c r="B108" s="723"/>
      <c r="C108" s="138" t="s">
        <v>84</v>
      </c>
      <c r="D108" s="139">
        <f>SUM('Resultado 4'!J8,'Resultado 4'!J17)</f>
        <v>560</v>
      </c>
      <c r="E108" s="139">
        <f>SUM('Resultado 4'!K8,'Resultado 4'!K17)</f>
        <v>2860</v>
      </c>
      <c r="F108" s="139">
        <f>SUM('Resultado 4'!L8,'Resultado 4'!L17)</f>
        <v>0</v>
      </c>
      <c r="G108" s="140">
        <f t="shared" si="5"/>
        <v>3420</v>
      </c>
    </row>
    <row r="109" spans="1:7" ht="13.5" customHeight="1">
      <c r="A109" s="713"/>
      <c r="B109" s="723"/>
      <c r="C109" s="138" t="s">
        <v>44</v>
      </c>
      <c r="D109" s="139">
        <f>SUM('Resultado 4'!J9,'Resultado 4'!J18)</f>
        <v>2800</v>
      </c>
      <c r="E109" s="139">
        <f>SUM('Resultado 4'!K9,'Resultado 4'!K18)</f>
        <v>18800</v>
      </c>
      <c r="F109" s="139">
        <f>SUM('Resultado 4'!L9,'Resultado 4'!L18)</f>
        <v>0</v>
      </c>
      <c r="G109" s="140">
        <f t="shared" si="5"/>
        <v>21600</v>
      </c>
    </row>
    <row r="110" spans="1:7" ht="13.5" customHeight="1">
      <c r="A110" s="713"/>
      <c r="B110" s="723"/>
      <c r="C110" s="141" t="s">
        <v>79</v>
      </c>
      <c r="D110" s="139">
        <f>SUM('Resultado 4'!J10,'Resultado 4'!J19)</f>
        <v>7280</v>
      </c>
      <c r="E110" s="139">
        <f>SUM('Resultado 4'!K10,'Resultado 4'!K19)</f>
        <v>55900</v>
      </c>
      <c r="F110" s="139">
        <f>SUM('Resultado 4'!L10,'Resultado 4'!L19)</f>
        <v>0</v>
      </c>
      <c r="G110" s="140">
        <f t="shared" si="5"/>
        <v>63180</v>
      </c>
    </row>
    <row r="111" spans="1:7" ht="13.5" customHeight="1" thickBot="1">
      <c r="A111" s="713"/>
      <c r="B111" s="724"/>
      <c r="C111" s="142" t="s">
        <v>77</v>
      </c>
      <c r="D111" s="143">
        <f>SUM('Resultado 4'!J11,'Resultado 4'!J20)</f>
        <v>1400</v>
      </c>
      <c r="E111" s="143">
        <f>SUM('Resultado 4'!K11,'Resultado 4'!K20)</f>
        <v>2860</v>
      </c>
      <c r="F111" s="143">
        <f>SUM('Resultado 4'!L11,'Resultado 4'!L20)</f>
        <v>0</v>
      </c>
      <c r="G111" s="144">
        <f t="shared" si="5"/>
        <v>4260</v>
      </c>
    </row>
    <row r="112" spans="1:7" ht="13.5" customHeight="1">
      <c r="A112" s="713"/>
      <c r="B112" s="722" t="str">
        <f>'Resultado - Agencia'!B21</f>
        <v>PNUD</v>
      </c>
      <c r="C112" s="135" t="s">
        <v>40</v>
      </c>
      <c r="D112" s="136">
        <f>SUM('Resultado 4'!J100)</f>
        <v>30000</v>
      </c>
      <c r="E112" s="136">
        <f>SUM('Resultado 4'!K100)</f>
        <v>34000</v>
      </c>
      <c r="F112" s="136">
        <f>SUM('Resultado 4'!L100)</f>
        <v>24000</v>
      </c>
      <c r="G112" s="137">
        <f aca="true" t="shared" si="6" ref="G112:G119">SUM(D112:F112)</f>
        <v>88000</v>
      </c>
    </row>
    <row r="113" spans="1:7" ht="13.5" customHeight="1">
      <c r="A113" s="713"/>
      <c r="B113" s="723"/>
      <c r="C113" s="138" t="s">
        <v>41</v>
      </c>
      <c r="D113" s="139">
        <f>SUM('Resultado 4'!J101)</f>
        <v>90000</v>
      </c>
      <c r="E113" s="139">
        <f>SUM('Resultado 4'!K101)</f>
        <v>160000</v>
      </c>
      <c r="F113" s="139">
        <f>SUM('Resultado 4'!L101)</f>
        <v>150000</v>
      </c>
      <c r="G113" s="140">
        <f t="shared" si="6"/>
        <v>400000</v>
      </c>
    </row>
    <row r="114" spans="1:7" ht="13.5" customHeight="1">
      <c r="A114" s="713"/>
      <c r="B114" s="723"/>
      <c r="C114" s="138" t="s">
        <v>42</v>
      </c>
      <c r="D114" s="139">
        <f>SUM('Resultado 4'!J102)</f>
        <v>0</v>
      </c>
      <c r="E114" s="139">
        <f>SUM('Resultado 4'!K102)</f>
        <v>0</v>
      </c>
      <c r="F114" s="139">
        <f>SUM('Resultado 4'!L102)</f>
        <v>0</v>
      </c>
      <c r="G114" s="140">
        <f t="shared" si="6"/>
        <v>0</v>
      </c>
    </row>
    <row r="115" spans="1:7" ht="13.5" customHeight="1">
      <c r="A115" s="713"/>
      <c r="B115" s="723"/>
      <c r="C115" s="138" t="s">
        <v>43</v>
      </c>
      <c r="D115" s="139">
        <f>SUM('Resultado 4'!J103)</f>
        <v>1000</v>
      </c>
      <c r="E115" s="139">
        <f>SUM('Resultado 4'!K103)</f>
        <v>0</v>
      </c>
      <c r="F115" s="139">
        <f>SUM('Resultado 4'!L103)</f>
        <v>0</v>
      </c>
      <c r="G115" s="140">
        <f t="shared" si="6"/>
        <v>1000</v>
      </c>
    </row>
    <row r="116" spans="1:7" ht="13.5" customHeight="1">
      <c r="A116" s="713"/>
      <c r="B116" s="723"/>
      <c r="C116" s="138" t="s">
        <v>84</v>
      </c>
      <c r="D116" s="139">
        <f>SUM('Resultado 4'!J104)</f>
        <v>1000</v>
      </c>
      <c r="E116" s="139">
        <f>SUM('Resultado 4'!K104)</f>
        <v>0</v>
      </c>
      <c r="F116" s="139">
        <f>SUM('Resultado 4'!L104)</f>
        <v>0</v>
      </c>
      <c r="G116" s="140">
        <f t="shared" si="6"/>
        <v>1000</v>
      </c>
    </row>
    <row r="117" spans="1:7" ht="13.5" customHeight="1">
      <c r="A117" s="713"/>
      <c r="B117" s="723"/>
      <c r="C117" s="138" t="s">
        <v>44</v>
      </c>
      <c r="D117" s="139">
        <f>SUM('Resultado 4'!J105)</f>
        <v>5000</v>
      </c>
      <c r="E117" s="139">
        <f>SUM('Resultado 4'!K105)</f>
        <v>5000</v>
      </c>
      <c r="F117" s="139">
        <f>SUM('Resultado 4'!L105)</f>
        <v>5000</v>
      </c>
      <c r="G117" s="140">
        <f t="shared" si="6"/>
        <v>15000</v>
      </c>
    </row>
    <row r="118" spans="1:7" ht="13.5" customHeight="1">
      <c r="A118" s="713"/>
      <c r="B118" s="723"/>
      <c r="C118" s="141" t="s">
        <v>79</v>
      </c>
      <c r="D118" s="139">
        <f>SUM('Resultado 4'!J106)</f>
        <v>0</v>
      </c>
      <c r="E118" s="139">
        <f>SUM('Resultado 4'!K106)</f>
        <v>0</v>
      </c>
      <c r="F118" s="139">
        <f>SUM('Resultado 4'!L106)</f>
        <v>0</v>
      </c>
      <c r="G118" s="140">
        <f t="shared" si="6"/>
        <v>0</v>
      </c>
    </row>
    <row r="119" spans="1:7" ht="13.5" customHeight="1" thickBot="1">
      <c r="A119" s="714"/>
      <c r="B119" s="724"/>
      <c r="C119" s="142" t="s">
        <v>77</v>
      </c>
      <c r="D119" s="143">
        <f>SUM('Resultado 4'!J107)</f>
        <v>2000</v>
      </c>
      <c r="E119" s="143">
        <f>SUM('Resultado 4'!K107)</f>
        <v>2000</v>
      </c>
      <c r="F119" s="143">
        <f>SUM('Resultado 4'!L107)</f>
        <v>1000</v>
      </c>
      <c r="G119" s="144">
        <f t="shared" si="6"/>
        <v>5000</v>
      </c>
    </row>
    <row r="120" spans="1:7" ht="15.75" thickBot="1">
      <c r="A120" s="90" t="s">
        <v>72</v>
      </c>
      <c r="B120" s="92"/>
      <c r="C120" s="92"/>
      <c r="D120" s="93">
        <f>SUM(D88:D119)</f>
        <v>307000</v>
      </c>
      <c r="E120" s="93">
        <f>SUM(E88:E119)</f>
        <v>757100</v>
      </c>
      <c r="F120" s="93">
        <f>SUM(F88:F119)</f>
        <v>421750</v>
      </c>
      <c r="G120" s="93">
        <f>SUM(G88:G119)</f>
        <v>1485850</v>
      </c>
    </row>
    <row r="121" spans="1:7" ht="13.5" customHeight="1">
      <c r="A121" s="712" t="str">
        <f>'Resultado - Agencia'!A23</f>
        <v>Resultado 5: Potenciada la herencia cultural y natural de los pueblos indígenas y afrodescendientes de la Costa Caribe a través de un turismo cultural responsable y sostenible que contribuya al desarrollo social y a la preservación del patrimonio tangible e intangible.</v>
      </c>
      <c r="B121" s="722" t="str">
        <f>'Resultado - Agencia'!B23</f>
        <v>OMT</v>
      </c>
      <c r="C121" s="135" t="s">
        <v>40</v>
      </c>
      <c r="D121" s="136">
        <f>SUM('Resultado 5'!J4,'Resultado 5'!J13,'Resultado 5'!J32,'Resultado 5'!J42,'Resultado 5'!J51,'Resultado 5'!J61,'Resultado 5'!J70,'Resultado 5'!J79,'Resultado 5'!J88)</f>
        <v>68000</v>
      </c>
      <c r="E121" s="136">
        <f>SUM('Resultado 5'!K4,'Resultado 5'!K13,'Resultado 5'!K32,'Resultado 5'!K42,'Resultado 5'!K51,'Resultado 5'!K61,'Resultado 5'!K70,'Resultado 5'!K79,'Resultado 5'!K88)</f>
        <v>73000</v>
      </c>
      <c r="F121" s="136">
        <f>SUM('Resultado 5'!L4,'Resultado 5'!L13,'Resultado 5'!L32,'Resultado 5'!L42,'Resultado 5'!L51,'Resultado 5'!L61,'Resultado 5'!L70,'Resultado 5'!L79,'Resultado 5'!L88)</f>
        <v>62000</v>
      </c>
      <c r="G121" s="137">
        <f>SUM(D121:F121)</f>
        <v>203000</v>
      </c>
    </row>
    <row r="122" spans="1:7" ht="13.5" customHeight="1">
      <c r="A122" s="713"/>
      <c r="B122" s="723"/>
      <c r="C122" s="138" t="s">
        <v>41</v>
      </c>
      <c r="D122" s="139">
        <f>SUM('Resultado 5'!J5,'Resultado 5'!J14,'Resultado 5'!J33,'Resultado 5'!J43,'Resultado 5'!J52,'Resultado 5'!J62,'Resultado 5'!J71,'Resultado 5'!J80,'Resultado 5'!J89)</f>
        <v>126000</v>
      </c>
      <c r="E122" s="139">
        <f>SUM('Resultado 5'!K5,'Resultado 5'!K14,'Resultado 5'!K33,'Resultado 5'!K43,'Resultado 5'!K52,'Resultado 5'!K62,'Resultado 5'!K71,'Resultado 5'!K80,'Resultado 5'!K89)</f>
        <v>193000</v>
      </c>
      <c r="F122" s="139">
        <f>SUM('Resultado 5'!L5,'Resultado 5'!L14,'Resultado 5'!L33,'Resultado 5'!L43,'Resultado 5'!L52,'Resultado 5'!L62,'Resultado 5'!L71,'Resultado 5'!L80,'Resultado 5'!L89)</f>
        <v>185000</v>
      </c>
      <c r="G122" s="140">
        <f aca="true" t="shared" si="7" ref="G122:G136">SUM(D122:F122)</f>
        <v>504000</v>
      </c>
    </row>
    <row r="123" spans="1:7" ht="13.5" customHeight="1">
      <c r="A123" s="713"/>
      <c r="B123" s="723"/>
      <c r="C123" s="138" t="s">
        <v>42</v>
      </c>
      <c r="D123" s="139">
        <f>SUM('Resultado 5'!J6,'Resultado 5'!J15,'Resultado 5'!J34,'Resultado 5'!J44,'Resultado 5'!J53,'Resultado 5'!J63,'Resultado 5'!J72,'Resultado 5'!J81,'Resultado 5'!J90)</f>
        <v>31000</v>
      </c>
      <c r="E123" s="139">
        <f>SUM('Resultado 5'!K6,'Resultado 5'!K15,'Resultado 5'!K34,'Resultado 5'!K44,'Resultado 5'!K53,'Resultado 5'!K63,'Resultado 5'!K72,'Resultado 5'!K81,'Resultado 5'!K90)</f>
        <v>33000</v>
      </c>
      <c r="F123" s="139">
        <f>SUM('Resultado 5'!L6,'Resultado 5'!L15,'Resultado 5'!L34,'Resultado 5'!L44,'Resultado 5'!L53,'Resultado 5'!L63,'Resultado 5'!L72,'Resultado 5'!L81,'Resultado 5'!L90)</f>
        <v>2000</v>
      </c>
      <c r="G123" s="140">
        <f t="shared" si="7"/>
        <v>66000</v>
      </c>
    </row>
    <row r="124" spans="1:7" ht="13.5" customHeight="1">
      <c r="A124" s="713"/>
      <c r="B124" s="723"/>
      <c r="C124" s="138" t="s">
        <v>43</v>
      </c>
      <c r="D124" s="139">
        <f>SUM('Resultado 5'!J7,'Resultado 5'!J16,'Resultado 5'!J35,'Resultado 5'!J45,'Resultado 5'!J54,'Resultado 5'!J64,'Resultado 5'!J73,'Resultado 5'!J82,'Resultado 5'!J91)</f>
        <v>60000</v>
      </c>
      <c r="E124" s="139">
        <f>SUM('Resultado 5'!K7,'Resultado 5'!K16,'Resultado 5'!K35,'Resultado 5'!K45,'Resultado 5'!K54,'Resultado 5'!K64,'Resultado 5'!K73,'Resultado 5'!K82,'Resultado 5'!K91)</f>
        <v>56000</v>
      </c>
      <c r="F124" s="139">
        <f>SUM('Resultado 5'!L7,'Resultado 5'!L16,'Resultado 5'!L35,'Resultado 5'!L45,'Resultado 5'!L54,'Resultado 5'!L64,'Resultado 5'!L73,'Resultado 5'!L82,'Resultado 5'!L91)</f>
        <v>44000</v>
      </c>
      <c r="G124" s="140">
        <f t="shared" si="7"/>
        <v>160000</v>
      </c>
    </row>
    <row r="125" spans="1:7" ht="13.5" customHeight="1">
      <c r="A125" s="713"/>
      <c r="B125" s="723"/>
      <c r="C125" s="138" t="s">
        <v>84</v>
      </c>
      <c r="D125" s="139">
        <f>SUM('Resultado 5'!J8,'Resultado 5'!J17,'Resultado 5'!J36,'Resultado 5'!J46,'Resultado 5'!J55,'Resultado 5'!J65,'Resultado 5'!J74,'Resultado 5'!J83,'Resultado 5'!J92)</f>
        <v>8000</v>
      </c>
      <c r="E125" s="139">
        <f>SUM('Resultado 5'!K8,'Resultado 5'!K17,'Resultado 5'!K36,'Resultado 5'!K46,'Resultado 5'!K55,'Resultado 5'!K65,'Resultado 5'!K74,'Resultado 5'!K83,'Resultado 5'!K92)</f>
        <v>7000</v>
      </c>
      <c r="F125" s="139">
        <f>SUM('Resultado 5'!L8,'Resultado 5'!L17,'Resultado 5'!L36,'Resultado 5'!L46,'Resultado 5'!L55,'Resultado 5'!L65,'Resultado 5'!L74,'Resultado 5'!L83,'Resultado 5'!L92)</f>
        <v>4500</v>
      </c>
      <c r="G125" s="140">
        <f t="shared" si="7"/>
        <v>19500</v>
      </c>
    </row>
    <row r="126" spans="1:7" ht="13.5" customHeight="1">
      <c r="A126" s="713"/>
      <c r="B126" s="723"/>
      <c r="C126" s="138" t="s">
        <v>44</v>
      </c>
      <c r="D126" s="139">
        <f>SUM('Resultado 5'!J9,'Resultado 5'!J18,'Resultado 5'!J37,'Resultado 5'!J47,'Resultado 5'!J56,'Resultado 5'!J66,'Resultado 5'!J75,'Resultado 5'!J84,'Resultado 5'!J93)</f>
        <v>62000</v>
      </c>
      <c r="E126" s="139">
        <f>SUM('Resultado 5'!K9,'Resultado 5'!K18,'Resultado 5'!K37,'Resultado 5'!K47,'Resultado 5'!K56,'Resultado 5'!K66,'Resultado 5'!K75,'Resultado 5'!K84,'Resultado 5'!K93)</f>
        <v>49000</v>
      </c>
      <c r="F126" s="139">
        <f>SUM('Resultado 5'!L9,'Resultado 5'!L18,'Resultado 5'!L37,'Resultado 5'!L47,'Resultado 5'!L56,'Resultado 5'!L66,'Resultado 5'!L75,'Resultado 5'!L84,'Resultado 5'!L93)</f>
        <v>43000</v>
      </c>
      <c r="G126" s="140">
        <f t="shared" si="7"/>
        <v>154000</v>
      </c>
    </row>
    <row r="127" spans="1:7" ht="13.5" customHeight="1">
      <c r="A127" s="713"/>
      <c r="B127" s="723"/>
      <c r="C127" s="141" t="s">
        <v>79</v>
      </c>
      <c r="D127" s="139">
        <f>SUM('Resultado 5'!J10,'Resultado 5'!J19,'Resultado 5'!J38,'Resultado 5'!J48,'Resultado 5'!J57,'Resultado 5'!J67,'Resultado 5'!J76,'Resultado 5'!J85,'Resultado 5'!J94)</f>
        <v>27500</v>
      </c>
      <c r="E127" s="139">
        <f>SUM('Resultado 5'!K10,'Resultado 5'!K19,'Resultado 5'!K38,'Resultado 5'!K48,'Resultado 5'!K57,'Resultado 5'!K67,'Resultado 5'!K76,'Resultado 5'!K85,'Resultado 5'!K94)</f>
        <v>36000</v>
      </c>
      <c r="F127" s="139">
        <f>SUM('Resultado 5'!L10,'Resultado 5'!L19,'Resultado 5'!L38,'Resultado 5'!L48,'Resultado 5'!L57,'Resultado 5'!L67,'Resultado 5'!L76,'Resultado 5'!L85,'Resultado 5'!L94)</f>
        <v>27000</v>
      </c>
      <c r="G127" s="140">
        <f t="shared" si="7"/>
        <v>90500</v>
      </c>
    </row>
    <row r="128" spans="1:7" ht="13.5" customHeight="1" thickBot="1">
      <c r="A128" s="713"/>
      <c r="B128" s="724"/>
      <c r="C128" s="142" t="s">
        <v>77</v>
      </c>
      <c r="D128" s="143">
        <f>SUM('Resultado 5'!J11,'Resultado 5'!J20,'Resultado 5'!J39,'Resultado 5'!J49,'Resultado 5'!J58,'Resultado 5'!J68,'Resultado 5'!J77,'Resultado 5'!J86,'Resultado 5'!J95)</f>
        <v>2000</v>
      </c>
      <c r="E128" s="143">
        <f>SUM('Resultado 5'!K11,'Resultado 5'!K20,'Resultado 5'!K39,'Resultado 5'!K49,'Resultado 5'!K58,'Resultado 5'!K68,'Resultado 5'!K77,'Resultado 5'!K86,'Resultado 5'!K95)</f>
        <v>1500</v>
      </c>
      <c r="F128" s="143">
        <f>SUM('Resultado 5'!L11,'Resultado 5'!L20,'Resultado 5'!L39,'Resultado 5'!L49,'Resultado 5'!L58,'Resultado 5'!L68,'Resultado 5'!L77,'Resultado 5'!L86,'Resultado 5'!L95)</f>
        <v>1500</v>
      </c>
      <c r="G128" s="144">
        <f t="shared" si="7"/>
        <v>5000</v>
      </c>
    </row>
    <row r="129" spans="1:7" ht="13.5" customHeight="1">
      <c r="A129" s="713"/>
      <c r="B129" s="722" t="s">
        <v>57</v>
      </c>
      <c r="C129" s="135" t="s">
        <v>40</v>
      </c>
      <c r="D129" s="136">
        <f>SUM('Resultado 5'!J23)</f>
        <v>5000</v>
      </c>
      <c r="E129" s="136">
        <f>SUM('Resultado 5'!K23)</f>
        <v>0</v>
      </c>
      <c r="F129" s="136">
        <f>SUM('Resultado 5'!L23)</f>
        <v>0</v>
      </c>
      <c r="G129" s="137">
        <f t="shared" si="7"/>
        <v>5000</v>
      </c>
    </row>
    <row r="130" spans="1:7" ht="13.5" customHeight="1">
      <c r="A130" s="713"/>
      <c r="B130" s="723"/>
      <c r="C130" s="138" t="s">
        <v>41</v>
      </c>
      <c r="D130" s="139">
        <f>SUM('Resultado 5'!J24)</f>
        <v>10000</v>
      </c>
      <c r="E130" s="139">
        <f>SUM('Resultado 5'!K24)</f>
        <v>0</v>
      </c>
      <c r="F130" s="139">
        <f>SUM('Resultado 5'!L24)</f>
        <v>0</v>
      </c>
      <c r="G130" s="140">
        <f t="shared" si="7"/>
        <v>10000</v>
      </c>
    </row>
    <row r="131" spans="1:7" ht="13.5" customHeight="1">
      <c r="A131" s="713"/>
      <c r="B131" s="723"/>
      <c r="C131" s="138" t="s">
        <v>42</v>
      </c>
      <c r="D131" s="139">
        <f>SUM('Resultado 5'!J25)</f>
        <v>4000</v>
      </c>
      <c r="E131" s="139">
        <f>SUM('Resultado 5'!K25)</f>
        <v>0</v>
      </c>
      <c r="F131" s="139">
        <f>SUM('Resultado 5'!L25)</f>
        <v>0</v>
      </c>
      <c r="G131" s="140">
        <f t="shared" si="7"/>
        <v>4000</v>
      </c>
    </row>
    <row r="132" spans="1:9" ht="13.5" customHeight="1">
      <c r="A132" s="713"/>
      <c r="B132" s="723"/>
      <c r="C132" s="138" t="s">
        <v>43</v>
      </c>
      <c r="D132" s="139">
        <f>SUM('Resultado 5'!J26)</f>
        <v>1000</v>
      </c>
      <c r="E132" s="139">
        <f>SUM('Resultado 5'!K26)</f>
        <v>0</v>
      </c>
      <c r="F132" s="139">
        <f>SUM('Resultado 5'!L26)</f>
        <v>0</v>
      </c>
      <c r="G132" s="140">
        <f t="shared" si="7"/>
        <v>1000</v>
      </c>
      <c r="I132" s="88"/>
    </row>
    <row r="133" spans="1:7" ht="13.5" customHeight="1">
      <c r="A133" s="713"/>
      <c r="B133" s="723"/>
      <c r="C133" s="138" t="s">
        <v>84</v>
      </c>
      <c r="D133" s="139">
        <f>SUM('Resultado 5'!J27)</f>
        <v>1000</v>
      </c>
      <c r="E133" s="139">
        <f>SUM('Resultado 5'!K27)</f>
        <v>0</v>
      </c>
      <c r="F133" s="139">
        <f>SUM('Resultado 5'!L27)</f>
        <v>0</v>
      </c>
      <c r="G133" s="140">
        <f t="shared" si="7"/>
        <v>1000</v>
      </c>
    </row>
    <row r="134" spans="1:7" ht="13.5" customHeight="1">
      <c r="A134" s="713"/>
      <c r="B134" s="723"/>
      <c r="C134" s="138" t="s">
        <v>44</v>
      </c>
      <c r="D134" s="139">
        <f>SUM('Resultado 5'!J28)</f>
        <v>8000</v>
      </c>
      <c r="E134" s="139">
        <f>SUM('Resultado 5'!K28)</f>
        <v>0</v>
      </c>
      <c r="F134" s="139">
        <f>SUM('Resultado 5'!L28)</f>
        <v>0</v>
      </c>
      <c r="G134" s="140">
        <f t="shared" si="7"/>
        <v>8000</v>
      </c>
    </row>
    <row r="135" spans="1:7" ht="13.5" customHeight="1">
      <c r="A135" s="713"/>
      <c r="B135" s="723"/>
      <c r="C135" s="141" t="s">
        <v>79</v>
      </c>
      <c r="D135" s="139">
        <f>SUM('Resultado 5'!J29)</f>
        <v>0</v>
      </c>
      <c r="E135" s="139">
        <f>SUM('Resultado 5'!K29)</f>
        <v>0</v>
      </c>
      <c r="F135" s="139">
        <f>SUM('Resultado 5'!L29)</f>
        <v>0</v>
      </c>
      <c r="G135" s="140">
        <f t="shared" si="7"/>
        <v>0</v>
      </c>
    </row>
    <row r="136" spans="1:7" ht="13.5" customHeight="1" thickBot="1">
      <c r="A136" s="713"/>
      <c r="B136" s="724"/>
      <c r="C136" s="142" t="s">
        <v>77</v>
      </c>
      <c r="D136" s="143">
        <f>SUM('Resultado 5'!J30)</f>
        <v>1000</v>
      </c>
      <c r="E136" s="143">
        <f>SUM('Resultado 5'!K30)</f>
        <v>0</v>
      </c>
      <c r="F136" s="143">
        <f>SUM('Resultado 5'!L30)</f>
        <v>0</v>
      </c>
      <c r="G136" s="144">
        <f t="shared" si="7"/>
        <v>1000</v>
      </c>
    </row>
    <row r="137" spans="1:7" ht="15.75" thickBot="1">
      <c r="A137" s="90" t="s">
        <v>74</v>
      </c>
      <c r="B137" s="92"/>
      <c r="C137" s="92"/>
      <c r="D137" s="93">
        <f>SUM(D121:D136)</f>
        <v>414500</v>
      </c>
      <c r="E137" s="93">
        <f>SUM(E121:E136)</f>
        <v>448500</v>
      </c>
      <c r="F137" s="93">
        <f>SUM(F121:F136)</f>
        <v>369000</v>
      </c>
      <c r="G137" s="93">
        <f>SUM(G121:G136)</f>
        <v>1232000</v>
      </c>
    </row>
    <row r="138" spans="1:7" ht="15.75" thickBot="1">
      <c r="A138" s="69"/>
      <c r="B138" s="75"/>
      <c r="C138" s="75"/>
      <c r="D138" s="69"/>
      <c r="E138" s="69"/>
      <c r="F138" s="69"/>
      <c r="G138" s="69"/>
    </row>
    <row r="139" spans="1:7" ht="16.5" thickBot="1" thickTop="1">
      <c r="A139" s="94" t="s">
        <v>73</v>
      </c>
      <c r="B139" s="95"/>
      <c r="C139" s="95"/>
      <c r="D139" s="96">
        <f>SUM(D120,D87,D70,D37,D137)</f>
        <v>2320200</v>
      </c>
      <c r="E139" s="96">
        <f>SUM(E120,E87,E70,E37,E137)</f>
        <v>2937800</v>
      </c>
      <c r="F139" s="96">
        <f>SUM(F120,F87,F70,F37,F137)</f>
        <v>1774100</v>
      </c>
      <c r="G139" s="96">
        <f>SUM(G120,G87,G70,G37,G137)</f>
        <v>7032100</v>
      </c>
    </row>
    <row r="140" spans="1:7" ht="15.75" thickTop="1">
      <c r="A140" s="69"/>
      <c r="B140" s="75"/>
      <c r="C140" s="75"/>
      <c r="D140" s="69"/>
      <c r="E140" s="69"/>
      <c r="F140" s="69"/>
      <c r="G140" s="69"/>
    </row>
    <row r="141" spans="1:7" ht="15">
      <c r="A141" s="69"/>
      <c r="B141" s="75"/>
      <c r="C141" s="75"/>
      <c r="D141" s="69"/>
      <c r="E141" s="69"/>
      <c r="F141" s="69"/>
      <c r="G141" s="88"/>
    </row>
    <row r="142" spans="1:7" ht="15">
      <c r="A142" s="69"/>
      <c r="B142" s="75"/>
      <c r="C142" s="75"/>
      <c r="D142" s="69"/>
      <c r="E142" s="69"/>
      <c r="F142" s="69"/>
      <c r="G142" s="69"/>
    </row>
    <row r="143" spans="1:7" ht="15">
      <c r="A143" s="69"/>
      <c r="B143" s="75"/>
      <c r="C143" s="75"/>
      <c r="D143" s="69"/>
      <c r="E143" s="69"/>
      <c r="F143" s="69"/>
      <c r="G143" s="69"/>
    </row>
    <row r="144" spans="1:7" ht="15">
      <c r="A144" s="69"/>
      <c r="B144" s="75"/>
      <c r="C144" s="75"/>
      <c r="D144" s="69"/>
      <c r="E144" s="69"/>
      <c r="F144" s="69"/>
      <c r="G144" s="69"/>
    </row>
    <row r="145" spans="1:7" ht="15">
      <c r="A145" s="69"/>
      <c r="B145" s="75"/>
      <c r="C145" s="75"/>
      <c r="D145" s="69"/>
      <c r="E145" s="69"/>
      <c r="F145" s="69"/>
      <c r="G145" s="69"/>
    </row>
    <row r="146" spans="1:7" ht="15">
      <c r="A146" s="69"/>
      <c r="B146" s="75"/>
      <c r="C146" s="75"/>
      <c r="D146" s="69"/>
      <c r="E146" s="69"/>
      <c r="F146" s="69"/>
      <c r="G146" s="69"/>
    </row>
    <row r="147" spans="1:7" ht="15">
      <c r="A147" s="69"/>
      <c r="B147" s="75"/>
      <c r="C147" s="75"/>
      <c r="D147" s="69"/>
      <c r="E147" s="69"/>
      <c r="F147" s="69"/>
      <c r="G147" s="69"/>
    </row>
    <row r="148" spans="1:7" ht="15">
      <c r="A148" s="69"/>
      <c r="B148" s="75"/>
      <c r="C148" s="75"/>
      <c r="D148" s="69"/>
      <c r="E148" s="69"/>
      <c r="F148" s="69"/>
      <c r="G148" s="69"/>
    </row>
    <row r="149" spans="1:7" ht="15">
      <c r="A149" s="69"/>
      <c r="B149" s="75"/>
      <c r="C149" s="75"/>
      <c r="D149" s="69"/>
      <c r="E149" s="69"/>
      <c r="F149" s="69"/>
      <c r="G149" s="69"/>
    </row>
    <row r="150" spans="1:7" ht="15">
      <c r="A150" s="69"/>
      <c r="B150" s="75"/>
      <c r="C150" s="75"/>
      <c r="D150" s="69"/>
      <c r="E150" s="69"/>
      <c r="F150" s="69"/>
      <c r="G150" s="69"/>
    </row>
    <row r="151" spans="1:7" ht="15">
      <c r="A151" s="69"/>
      <c r="B151" s="75"/>
      <c r="C151" s="75"/>
      <c r="D151" s="69"/>
      <c r="E151" s="69"/>
      <c r="F151" s="69"/>
      <c r="G151" s="69"/>
    </row>
    <row r="152" spans="1:7" ht="15">
      <c r="A152" s="69"/>
      <c r="B152" s="75"/>
      <c r="C152" s="75"/>
      <c r="D152" s="69"/>
      <c r="E152" s="69"/>
      <c r="F152" s="69"/>
      <c r="G152" s="69"/>
    </row>
    <row r="153" spans="1:7" ht="15">
      <c r="A153" s="69"/>
      <c r="B153" s="75"/>
      <c r="C153" s="75"/>
      <c r="D153" s="69"/>
      <c r="E153" s="69"/>
      <c r="F153" s="69"/>
      <c r="G153" s="69"/>
    </row>
    <row r="154" spans="1:7" ht="15">
      <c r="A154" s="69"/>
      <c r="B154" s="75"/>
      <c r="C154" s="75"/>
      <c r="D154" s="69"/>
      <c r="E154" s="69"/>
      <c r="F154" s="69"/>
      <c r="G154" s="69"/>
    </row>
    <row r="155" spans="1:7" ht="15">
      <c r="A155" s="69"/>
      <c r="B155" s="75"/>
      <c r="C155" s="75"/>
      <c r="D155" s="69"/>
      <c r="E155" s="69"/>
      <c r="F155" s="69"/>
      <c r="G155" s="69"/>
    </row>
    <row r="156" spans="1:7" ht="15">
      <c r="A156" s="69"/>
      <c r="B156" s="75"/>
      <c r="C156" s="75"/>
      <c r="D156" s="69"/>
      <c r="E156" s="69"/>
      <c r="F156" s="69"/>
      <c r="G156" s="69"/>
    </row>
    <row r="157" spans="1:7" ht="15">
      <c r="A157" s="69"/>
      <c r="B157" s="75"/>
      <c r="C157" s="75"/>
      <c r="D157" s="69"/>
      <c r="E157" s="69"/>
      <c r="F157" s="69"/>
      <c r="G157" s="69"/>
    </row>
    <row r="158" spans="1:7" ht="15">
      <c r="A158" s="69"/>
      <c r="B158" s="75"/>
      <c r="C158" s="75"/>
      <c r="D158" s="69"/>
      <c r="E158" s="69"/>
      <c r="F158" s="69"/>
      <c r="G158" s="69"/>
    </row>
    <row r="159" spans="1:7" ht="15">
      <c r="A159" s="69"/>
      <c r="B159" s="75"/>
      <c r="C159" s="75"/>
      <c r="D159" s="69"/>
      <c r="E159" s="69"/>
      <c r="F159" s="69"/>
      <c r="G159" s="69"/>
    </row>
    <row r="160" spans="1:7" ht="15">
      <c r="A160" s="69"/>
      <c r="B160" s="75"/>
      <c r="C160" s="75"/>
      <c r="D160" s="69"/>
      <c r="E160" s="69"/>
      <c r="F160" s="69"/>
      <c r="G160" s="69"/>
    </row>
    <row r="161" spans="2:3" s="69" customFormat="1" ht="15">
      <c r="B161" s="75"/>
      <c r="C161" s="75"/>
    </row>
    <row r="162" spans="2:3" s="69" customFormat="1" ht="15">
      <c r="B162" s="75"/>
      <c r="C162" s="75"/>
    </row>
    <row r="163" spans="2:3" s="69" customFormat="1" ht="15">
      <c r="B163" s="75"/>
      <c r="C163" s="75"/>
    </row>
    <row r="164" spans="2:3" s="69" customFormat="1" ht="15">
      <c r="B164" s="75"/>
      <c r="C164" s="75"/>
    </row>
    <row r="165" spans="2:3" s="69" customFormat="1" ht="15">
      <c r="B165" s="75"/>
      <c r="C165" s="75"/>
    </row>
    <row r="166" spans="2:3" s="69" customFormat="1" ht="15">
      <c r="B166" s="75"/>
      <c r="C166" s="75"/>
    </row>
    <row r="167" spans="2:3" s="69" customFormat="1" ht="15">
      <c r="B167" s="75"/>
      <c r="C167" s="75"/>
    </row>
    <row r="168" spans="2:3" s="69" customFormat="1" ht="15">
      <c r="B168" s="75"/>
      <c r="C168" s="75"/>
    </row>
    <row r="169" spans="2:3" s="69" customFormat="1" ht="15">
      <c r="B169" s="75"/>
      <c r="C169" s="75"/>
    </row>
    <row r="170" spans="2:3" s="69" customFormat="1" ht="15">
      <c r="B170" s="75"/>
      <c r="C170" s="75"/>
    </row>
    <row r="171" spans="2:3" s="69" customFormat="1" ht="15">
      <c r="B171" s="75"/>
      <c r="C171" s="75"/>
    </row>
    <row r="172" spans="2:3" s="69" customFormat="1" ht="15">
      <c r="B172" s="75"/>
      <c r="C172" s="75"/>
    </row>
    <row r="173" spans="2:3" s="69" customFormat="1" ht="15">
      <c r="B173" s="75"/>
      <c r="C173" s="75"/>
    </row>
    <row r="174" spans="2:3" s="69" customFormat="1" ht="15">
      <c r="B174" s="75"/>
      <c r="C174" s="75"/>
    </row>
    <row r="175" spans="2:3" s="69" customFormat="1" ht="15">
      <c r="B175" s="75"/>
      <c r="C175" s="75"/>
    </row>
    <row r="176" spans="2:3" s="69" customFormat="1" ht="15">
      <c r="B176" s="75"/>
      <c r="C176" s="75"/>
    </row>
    <row r="177" spans="2:3" s="69" customFormat="1" ht="15">
      <c r="B177" s="75"/>
      <c r="C177" s="75"/>
    </row>
    <row r="178" spans="2:3" s="69" customFormat="1" ht="15">
      <c r="B178" s="75"/>
      <c r="C178" s="75"/>
    </row>
    <row r="179" spans="2:3" s="69" customFormat="1" ht="15">
      <c r="B179" s="75"/>
      <c r="C179" s="75"/>
    </row>
    <row r="180" spans="2:3" s="69" customFormat="1" ht="15">
      <c r="B180" s="75"/>
      <c r="C180" s="75"/>
    </row>
    <row r="181" spans="2:3" s="69" customFormat="1" ht="15">
      <c r="B181" s="75"/>
      <c r="C181" s="75"/>
    </row>
    <row r="182" spans="2:3" s="69" customFormat="1" ht="15">
      <c r="B182" s="75"/>
      <c r="C182" s="75"/>
    </row>
    <row r="183" spans="2:3" s="69" customFormat="1" ht="15">
      <c r="B183" s="75"/>
      <c r="C183" s="75"/>
    </row>
    <row r="184" spans="2:3" s="69" customFormat="1" ht="15">
      <c r="B184" s="75"/>
      <c r="C184" s="75"/>
    </row>
    <row r="185" spans="2:3" s="69" customFormat="1" ht="15">
      <c r="B185" s="75"/>
      <c r="C185" s="75"/>
    </row>
    <row r="186" spans="2:3" s="69" customFormat="1" ht="15">
      <c r="B186" s="75"/>
      <c r="C186" s="75"/>
    </row>
    <row r="187" spans="2:3" s="69" customFormat="1" ht="15">
      <c r="B187" s="75"/>
      <c r="C187" s="75"/>
    </row>
    <row r="188" spans="2:3" s="69" customFormat="1" ht="15">
      <c r="B188" s="75"/>
      <c r="C188" s="75"/>
    </row>
    <row r="189" spans="2:3" s="69" customFormat="1" ht="15">
      <c r="B189" s="75"/>
      <c r="C189" s="75"/>
    </row>
    <row r="190" spans="2:3" s="69" customFormat="1" ht="15">
      <c r="B190" s="75"/>
      <c r="C190" s="75"/>
    </row>
    <row r="191" spans="2:3" s="69" customFormat="1" ht="15">
      <c r="B191" s="75"/>
      <c r="C191" s="75"/>
    </row>
    <row r="192" spans="2:3" s="69" customFormat="1" ht="15">
      <c r="B192" s="75"/>
      <c r="C192" s="75"/>
    </row>
    <row r="193" spans="2:3" ht="15">
      <c r="B193" s="68"/>
      <c r="C193" s="68"/>
    </row>
    <row r="194" spans="2:3" ht="15">
      <c r="B194" s="68"/>
      <c r="C194" s="68"/>
    </row>
    <row r="195" spans="2:3" ht="15">
      <c r="B195" s="68"/>
      <c r="C195" s="68"/>
    </row>
    <row r="196" spans="2:3" ht="15">
      <c r="B196" s="68"/>
      <c r="C196" s="68"/>
    </row>
    <row r="197" spans="2:3" ht="15">
      <c r="B197" s="68"/>
      <c r="C197" s="68"/>
    </row>
    <row r="198" spans="2:3" ht="15">
      <c r="B198" s="68"/>
      <c r="C198" s="68"/>
    </row>
    <row r="199" spans="2:3" ht="15">
      <c r="B199" s="68"/>
      <c r="C199" s="68"/>
    </row>
    <row r="200" spans="2:3" ht="15">
      <c r="B200" s="68"/>
      <c r="C200" s="68"/>
    </row>
    <row r="201" spans="2:3" ht="15">
      <c r="B201" s="68"/>
      <c r="C201" s="68"/>
    </row>
    <row r="202" spans="2:3" ht="15">
      <c r="B202" s="68"/>
      <c r="C202" s="68"/>
    </row>
    <row r="203" spans="2:3" ht="15">
      <c r="B203" s="68"/>
      <c r="C203" s="68"/>
    </row>
    <row r="204" spans="2:3" ht="15">
      <c r="B204" s="68"/>
      <c r="C204" s="68"/>
    </row>
    <row r="205" spans="2:3" ht="15">
      <c r="B205" s="68"/>
      <c r="C205" s="68"/>
    </row>
    <row r="206" spans="2:3" ht="15">
      <c r="B206" s="68"/>
      <c r="C206" s="68"/>
    </row>
    <row r="207" spans="2:3" ht="15">
      <c r="B207" s="68"/>
      <c r="C207" s="68"/>
    </row>
    <row r="208" spans="2:3" ht="15">
      <c r="B208" s="68"/>
      <c r="C208" s="68"/>
    </row>
    <row r="209" spans="2:3" ht="15">
      <c r="B209" s="68"/>
      <c r="C209" s="68"/>
    </row>
    <row r="210" spans="2:3" ht="15">
      <c r="B210" s="68"/>
      <c r="C210" s="68"/>
    </row>
    <row r="211" spans="2:3" ht="15">
      <c r="B211" s="68"/>
      <c r="C211" s="68"/>
    </row>
    <row r="212" spans="2:3" ht="15">
      <c r="B212" s="68"/>
      <c r="C212" s="68"/>
    </row>
    <row r="213" spans="2:3" ht="15">
      <c r="B213" s="68"/>
      <c r="C213" s="68"/>
    </row>
    <row r="214" spans="2:3" ht="15">
      <c r="B214" s="68"/>
      <c r="C214" s="68"/>
    </row>
    <row r="215" spans="2:3" ht="15">
      <c r="B215" s="68"/>
      <c r="C215" s="68"/>
    </row>
    <row r="216" spans="2:3" ht="15">
      <c r="B216" s="68"/>
      <c r="C216" s="68"/>
    </row>
    <row r="217" spans="2:3" ht="15">
      <c r="B217" s="68"/>
      <c r="C217" s="68"/>
    </row>
    <row r="218" spans="2:3" ht="15">
      <c r="B218" s="68"/>
      <c r="C218" s="68"/>
    </row>
    <row r="219" spans="2:3" ht="15">
      <c r="B219" s="68"/>
      <c r="C219" s="68"/>
    </row>
    <row r="220" spans="2:3" ht="15">
      <c r="B220" s="68"/>
      <c r="C220" s="68"/>
    </row>
    <row r="221" spans="2:3" ht="15">
      <c r="B221" s="68"/>
      <c r="C221" s="68"/>
    </row>
    <row r="222" spans="2:3" ht="15">
      <c r="B222" s="68"/>
      <c r="C222" s="68"/>
    </row>
    <row r="223" spans="2:3" ht="15">
      <c r="B223" s="68"/>
      <c r="C223" s="68"/>
    </row>
    <row r="224" spans="2:3" ht="15">
      <c r="B224" s="68"/>
      <c r="C224" s="68"/>
    </row>
    <row r="225" spans="2:3" ht="15">
      <c r="B225" s="68"/>
      <c r="C225" s="68"/>
    </row>
    <row r="226" spans="2:3" ht="15">
      <c r="B226" s="68"/>
      <c r="C226" s="68"/>
    </row>
    <row r="227" spans="2:3" ht="15">
      <c r="B227" s="68"/>
      <c r="C227" s="68"/>
    </row>
    <row r="228" spans="2:3" ht="15">
      <c r="B228" s="68"/>
      <c r="C228" s="68"/>
    </row>
    <row r="229" spans="2:3" ht="15">
      <c r="B229" s="68"/>
      <c r="C229" s="68"/>
    </row>
    <row r="230" spans="2:3" ht="15">
      <c r="B230" s="68"/>
      <c r="C230" s="68"/>
    </row>
    <row r="231" spans="2:3" ht="15">
      <c r="B231" s="68"/>
      <c r="C231" s="68"/>
    </row>
    <row r="232" spans="2:3" ht="15">
      <c r="B232" s="68"/>
      <c r="C232" s="68"/>
    </row>
    <row r="233" spans="2:3" ht="15">
      <c r="B233" s="68"/>
      <c r="C233" s="68"/>
    </row>
    <row r="234" spans="2:3" ht="15">
      <c r="B234" s="68"/>
      <c r="C234" s="68"/>
    </row>
    <row r="235" spans="2:3" ht="15">
      <c r="B235" s="68"/>
      <c r="C235" s="68"/>
    </row>
    <row r="236" spans="2:3" ht="15">
      <c r="B236" s="68"/>
      <c r="C236" s="68"/>
    </row>
    <row r="237" spans="2:3" ht="15">
      <c r="B237" s="68"/>
      <c r="C237" s="68"/>
    </row>
    <row r="238" spans="2:3" ht="15">
      <c r="B238" s="68"/>
      <c r="C238" s="68"/>
    </row>
    <row r="239" spans="2:3" ht="15">
      <c r="B239" s="68"/>
      <c r="C239" s="68"/>
    </row>
    <row r="240" spans="2:3" ht="15">
      <c r="B240" s="68"/>
      <c r="C240" s="68"/>
    </row>
    <row r="241" spans="2:3" ht="15">
      <c r="B241" s="68"/>
      <c r="C241" s="68"/>
    </row>
    <row r="242" spans="2:3" ht="15">
      <c r="B242" s="68"/>
      <c r="C242" s="68"/>
    </row>
    <row r="243" spans="2:3" ht="15">
      <c r="B243" s="68"/>
      <c r="C243" s="68"/>
    </row>
    <row r="244" spans="2:3" ht="15">
      <c r="B244" s="68"/>
      <c r="C244" s="68"/>
    </row>
    <row r="245" spans="2:3" ht="15">
      <c r="B245" s="68"/>
      <c r="C245" s="68"/>
    </row>
    <row r="246" spans="2:3" ht="15">
      <c r="B246" s="68"/>
      <c r="C246" s="68"/>
    </row>
    <row r="247" spans="2:3" ht="15">
      <c r="B247" s="68"/>
      <c r="C247" s="68"/>
    </row>
    <row r="248" spans="2:3" ht="15">
      <c r="B248" s="68"/>
      <c r="C248" s="68"/>
    </row>
    <row r="249" spans="2:3" ht="15">
      <c r="B249" s="68"/>
      <c r="C249" s="68"/>
    </row>
    <row r="250" spans="2:3" ht="15">
      <c r="B250" s="68"/>
      <c r="C250" s="68"/>
    </row>
    <row r="251" spans="2:3" ht="15">
      <c r="B251" s="68"/>
      <c r="C251" s="68"/>
    </row>
    <row r="252" spans="2:3" ht="15">
      <c r="B252" s="68"/>
      <c r="C252" s="68"/>
    </row>
    <row r="253" spans="2:3" ht="15">
      <c r="B253" s="68"/>
      <c r="C253" s="68"/>
    </row>
    <row r="254" spans="2:3" ht="15">
      <c r="B254" s="68"/>
      <c r="C254" s="68"/>
    </row>
    <row r="255" spans="2:3" ht="15">
      <c r="B255" s="68"/>
      <c r="C255" s="68"/>
    </row>
    <row r="256" spans="2:3" ht="15">
      <c r="B256" s="68"/>
      <c r="C256" s="68"/>
    </row>
    <row r="257" spans="2:3" ht="15">
      <c r="B257" s="68"/>
      <c r="C257" s="68"/>
    </row>
    <row r="258" spans="2:3" ht="15">
      <c r="B258" s="68"/>
      <c r="C258" s="68"/>
    </row>
    <row r="259" spans="2:3" ht="15">
      <c r="B259" s="68"/>
      <c r="C259" s="68"/>
    </row>
    <row r="260" spans="2:3" ht="15">
      <c r="B260" s="68"/>
      <c r="C260" s="68"/>
    </row>
    <row r="261" spans="2:3" ht="15">
      <c r="B261" s="68"/>
      <c r="C261" s="68"/>
    </row>
    <row r="262" spans="2:3" ht="15">
      <c r="B262" s="68"/>
      <c r="C262" s="68"/>
    </row>
    <row r="263" spans="2:3" ht="15">
      <c r="B263" s="68"/>
      <c r="C263" s="68"/>
    </row>
    <row r="264" spans="2:3" ht="15">
      <c r="B264" s="68"/>
      <c r="C264" s="68"/>
    </row>
    <row r="265" spans="2:3" ht="15">
      <c r="B265" s="68"/>
      <c r="C265" s="68"/>
    </row>
    <row r="266" spans="2:3" ht="15">
      <c r="B266" s="68"/>
      <c r="C266" s="68"/>
    </row>
    <row r="267" spans="2:3" ht="15">
      <c r="B267" s="68"/>
      <c r="C267" s="68"/>
    </row>
    <row r="268" spans="2:3" ht="15">
      <c r="B268" s="68"/>
      <c r="C268" s="68"/>
    </row>
    <row r="269" spans="2:3" ht="15">
      <c r="B269" s="68"/>
      <c r="C269" s="68"/>
    </row>
  </sheetData>
  <sheetProtection/>
  <mergeCells count="21">
    <mergeCell ref="B79:B86"/>
    <mergeCell ref="A121:A136"/>
    <mergeCell ref="B121:B128"/>
    <mergeCell ref="B129:B136"/>
    <mergeCell ref="B112:B119"/>
    <mergeCell ref="A88:A119"/>
    <mergeCell ref="A38:A69"/>
    <mergeCell ref="B54:B61"/>
    <mergeCell ref="B88:B95"/>
    <mergeCell ref="B62:B69"/>
    <mergeCell ref="B96:B103"/>
    <mergeCell ref="A5:A36"/>
    <mergeCell ref="B104:B111"/>
    <mergeCell ref="B29:B36"/>
    <mergeCell ref="B38:B45"/>
    <mergeCell ref="B46:B53"/>
    <mergeCell ref="B71:B78"/>
    <mergeCell ref="B5:B12"/>
    <mergeCell ref="A71:A86"/>
    <mergeCell ref="B13:B20"/>
    <mergeCell ref="B21:B2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Buitrago</dc:creator>
  <cp:keywords/>
  <dc:description/>
  <cp:lastModifiedBy>farnaz.shemirani</cp:lastModifiedBy>
  <cp:lastPrinted>2008-10-09T17:42:48Z</cp:lastPrinted>
  <dcterms:created xsi:type="dcterms:W3CDTF">2007-09-26T13:30:59Z</dcterms:created>
  <dcterms:modified xsi:type="dcterms:W3CDTF">2009-08-05T19:32:42Z</dcterms:modified>
  <cp:category/>
  <cp:version/>
  <cp:contentType/>
  <cp:contentStatus/>
</cp:coreProperties>
</file>