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oachim.ouedraogo\Documents\PBF_Ojoachim\Dossiers par projets\SP_PBF\Demande d'extension2022\version finaux\"/>
    </mc:Choice>
  </mc:AlternateContent>
  <xr:revisionPtr revIDLastSave="0" documentId="13_ncr:1_{001F26A1-E017-4FE6-A268-AD23063F809F}" xr6:coauthVersionLast="47" xr6:coauthVersionMax="47" xr10:uidLastSave="{00000000-0000-0000-0000-000000000000}"/>
  <bookViews>
    <workbookView xWindow="-110" yWindow="-110" windowWidth="19420" windowHeight="10420"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1" i="1" l="1"/>
  <c r="G20" i="4"/>
  <c r="G23" i="4"/>
  <c r="G24" i="4"/>
  <c r="G25" i="4"/>
  <c r="G22" i="4"/>
  <c r="G21" i="4"/>
  <c r="E25" i="4"/>
  <c r="E24" i="4"/>
  <c r="D23" i="4"/>
  <c r="D22" i="4"/>
  <c r="F70" i="1"/>
  <c r="H70" i="1" s="1"/>
  <c r="G71" i="1"/>
  <c r="E71" i="1"/>
  <c r="D71" i="1"/>
  <c r="H66" i="1"/>
  <c r="H68" i="1"/>
  <c r="H69" i="1"/>
  <c r="H65" i="1"/>
  <c r="F69" i="1"/>
  <c r="E68" i="1"/>
  <c r="E67" i="1"/>
  <c r="E6" i="4"/>
  <c r="F6" i="4"/>
  <c r="E7" i="4"/>
  <c r="F7" i="4"/>
  <c r="E8" i="4"/>
  <c r="F8" i="4"/>
  <c r="E9" i="4"/>
  <c r="F9" i="4"/>
  <c r="E10" i="4"/>
  <c r="F10" i="4"/>
  <c r="E11" i="4"/>
  <c r="F11" i="4"/>
  <c r="E12" i="4"/>
  <c r="F12" i="4"/>
  <c r="E13" i="4"/>
  <c r="F13" i="4"/>
  <c r="E19" i="4"/>
  <c r="F19" i="4"/>
  <c r="D13" i="4"/>
  <c r="D12" i="4"/>
  <c r="D11" i="4"/>
  <c r="D10" i="4"/>
  <c r="D9" i="4"/>
  <c r="D8" i="4"/>
  <c r="D7" i="4"/>
  <c r="G85" i="5"/>
  <c r="H85" i="5"/>
  <c r="E4" i="5"/>
  <c r="D19" i="4" s="1"/>
  <c r="D4" i="5"/>
  <c r="C19" i="4" s="1"/>
  <c r="E83" i="5"/>
  <c r="E82" i="5"/>
  <c r="E81" i="5"/>
  <c r="E79" i="5"/>
  <c r="E78" i="5"/>
  <c r="E77" i="5"/>
  <c r="E71" i="5"/>
  <c r="E60" i="5"/>
  <c r="E48" i="5"/>
  <c r="E37" i="5"/>
  <c r="E26" i="5"/>
  <c r="E15" i="5"/>
  <c r="H53" i="1"/>
  <c r="H51" i="1"/>
  <c r="H46" i="1"/>
  <c r="H48" i="1"/>
  <c r="H45" i="1"/>
  <c r="H32" i="1"/>
  <c r="H33" i="1"/>
  <c r="H34" i="1"/>
  <c r="H36" i="1"/>
  <c r="H37" i="1"/>
  <c r="H38" i="1"/>
  <c r="H39" i="1"/>
  <c r="H40" i="1"/>
  <c r="H31" i="1"/>
  <c r="H26" i="1"/>
  <c r="H27" i="1"/>
  <c r="H28" i="1"/>
  <c r="H25" i="1"/>
  <c r="H20" i="1"/>
  <c r="H21" i="1"/>
  <c r="H22" i="1"/>
  <c r="H19" i="1"/>
  <c r="H8" i="1"/>
  <c r="D64" i="1"/>
  <c r="D58" i="1"/>
  <c r="D76" i="5" s="1"/>
  <c r="D54" i="1"/>
  <c r="D63" i="5" s="1"/>
  <c r="D49" i="1"/>
  <c r="D52" i="5" s="1"/>
  <c r="D41" i="1"/>
  <c r="D40" i="5" s="1"/>
  <c r="D29" i="1"/>
  <c r="D29" i="5" s="1"/>
  <c r="D23" i="1"/>
  <c r="D18" i="5" s="1"/>
  <c r="D17" i="1"/>
  <c r="D7" i="5" s="1"/>
  <c r="C6" i="4" l="1"/>
  <c r="D6" i="4"/>
  <c r="F14" i="4"/>
  <c r="F15" i="4" s="1"/>
  <c r="E14" i="4"/>
  <c r="E15" i="4" s="1"/>
  <c r="E16" i="4" s="1"/>
  <c r="D14" i="4"/>
  <c r="D15" i="4" s="1"/>
  <c r="D16" i="4" s="1"/>
  <c r="E80" i="5"/>
  <c r="E84" i="5" s="1"/>
  <c r="D59" i="1"/>
  <c r="F16" i="4" l="1"/>
  <c r="E85" i="5"/>
  <c r="E86" i="5" s="1"/>
  <c r="D60" i="1"/>
  <c r="D61" i="1" s="1"/>
  <c r="D66" i="1" l="1"/>
  <c r="C21" i="4" s="1"/>
  <c r="D65" i="1"/>
  <c r="C20" i="4" s="1"/>
  <c r="I17" i="1"/>
  <c r="G83" i="5"/>
  <c r="F82" i="5"/>
  <c r="G82" i="5"/>
  <c r="D83" i="5"/>
  <c r="D82" i="5"/>
  <c r="G81" i="5"/>
  <c r="F80" i="5"/>
  <c r="G80" i="5"/>
  <c r="F79" i="5"/>
  <c r="G79" i="5"/>
  <c r="F78" i="5"/>
  <c r="G78" i="5"/>
  <c r="D81" i="5"/>
  <c r="D79" i="5"/>
  <c r="D78" i="5"/>
  <c r="F77" i="5"/>
  <c r="G77" i="5"/>
  <c r="D77" i="5"/>
  <c r="F14" i="5"/>
  <c r="F83" i="5" s="1"/>
  <c r="F12" i="5"/>
  <c r="F81" i="5" s="1"/>
  <c r="F13" i="1"/>
  <c r="H13" i="1" s="1"/>
  <c r="C26" i="4" l="1"/>
  <c r="F9" i="1"/>
  <c r="H9" i="1" s="1"/>
  <c r="F10" i="1" l="1"/>
  <c r="H10" i="1" s="1"/>
  <c r="F16" i="1"/>
  <c r="H16" i="1" s="1"/>
  <c r="F12" i="1"/>
  <c r="H12" i="1" s="1"/>
  <c r="F11" i="1"/>
  <c r="H11" i="1" s="1"/>
  <c r="D80" i="5" l="1"/>
  <c r="F52" i="1" l="1"/>
  <c r="H52" i="1" s="1"/>
  <c r="F47" i="1"/>
  <c r="H47" i="1" s="1"/>
  <c r="F35" i="1"/>
  <c r="F15" i="1"/>
  <c r="H15" i="1" s="1"/>
  <c r="F14" i="1"/>
  <c r="F41" i="1" l="1"/>
  <c r="F40" i="5" s="1"/>
  <c r="H35" i="1"/>
  <c r="F17" i="1"/>
  <c r="H14" i="1"/>
  <c r="I41" i="1"/>
  <c r="E17" i="1"/>
  <c r="E7" i="5" s="1"/>
  <c r="E58" i="1"/>
  <c r="E76" i="5" s="1"/>
  <c r="F76" i="5"/>
  <c r="G76" i="5"/>
  <c r="F4" i="5"/>
  <c r="G4" i="5"/>
  <c r="F58" i="1"/>
  <c r="G58" i="1"/>
  <c r="F64" i="1"/>
  <c r="G64" i="1"/>
  <c r="E64" i="1"/>
  <c r="H22" i="4"/>
  <c r="H21" i="4"/>
  <c r="H20" i="4"/>
  <c r="J54" i="1"/>
  <c r="J49" i="1"/>
  <c r="J41" i="1"/>
  <c r="J29" i="1"/>
  <c r="J23" i="1"/>
  <c r="J17" i="1"/>
  <c r="C7" i="4"/>
  <c r="G7" i="4" s="1"/>
  <c r="C9" i="4"/>
  <c r="G9" i="4" s="1"/>
  <c r="C11" i="4"/>
  <c r="G11" i="4" s="1"/>
  <c r="C13" i="4"/>
  <c r="G13" i="4" s="1"/>
  <c r="C8" i="4"/>
  <c r="G8" i="4" s="1"/>
  <c r="H64" i="5"/>
  <c r="H65" i="5"/>
  <c r="H66" i="5"/>
  <c r="H67" i="5"/>
  <c r="H68" i="5"/>
  <c r="H69" i="5"/>
  <c r="H70" i="5"/>
  <c r="D71" i="5"/>
  <c r="F71" i="5"/>
  <c r="G71" i="5"/>
  <c r="H53" i="5"/>
  <c r="H54" i="5"/>
  <c r="H55" i="5"/>
  <c r="H56" i="5"/>
  <c r="H57" i="5"/>
  <c r="H58" i="5"/>
  <c r="H59" i="5"/>
  <c r="D60" i="5"/>
  <c r="F60" i="5"/>
  <c r="G60" i="5"/>
  <c r="H19" i="5"/>
  <c r="H20" i="5"/>
  <c r="H21" i="5"/>
  <c r="H22" i="5"/>
  <c r="H23" i="5"/>
  <c r="H24" i="5"/>
  <c r="H25" i="5"/>
  <c r="D26" i="5"/>
  <c r="F26" i="5"/>
  <c r="G26" i="5"/>
  <c r="H30" i="5"/>
  <c r="H31" i="5"/>
  <c r="H32" i="5"/>
  <c r="H33" i="5"/>
  <c r="H34" i="5"/>
  <c r="H35" i="5"/>
  <c r="H36" i="5"/>
  <c r="D37" i="5"/>
  <c r="F37" i="5"/>
  <c r="G37" i="5"/>
  <c r="H41" i="5"/>
  <c r="H42" i="5"/>
  <c r="H43" i="5"/>
  <c r="H44" i="5"/>
  <c r="H45" i="5"/>
  <c r="H46" i="5"/>
  <c r="H47" i="5"/>
  <c r="D48" i="5"/>
  <c r="F48" i="5"/>
  <c r="G48" i="5"/>
  <c r="F15" i="5"/>
  <c r="G15" i="5"/>
  <c r="H8" i="5"/>
  <c r="H9" i="5"/>
  <c r="H10" i="5"/>
  <c r="H11" i="5"/>
  <c r="H12" i="5"/>
  <c r="H13" i="5"/>
  <c r="H14" i="5"/>
  <c r="D15" i="5"/>
  <c r="F54" i="1"/>
  <c r="F63" i="5" s="1"/>
  <c r="G54" i="1"/>
  <c r="G63" i="5" s="1"/>
  <c r="F49" i="1"/>
  <c r="F52" i="5" s="1"/>
  <c r="G49" i="1"/>
  <c r="G52" i="5" s="1"/>
  <c r="G41" i="1"/>
  <c r="F29" i="1"/>
  <c r="F29" i="5" s="1"/>
  <c r="G29" i="1"/>
  <c r="G29" i="5" s="1"/>
  <c r="F23" i="1"/>
  <c r="F18" i="5" s="1"/>
  <c r="G23" i="1"/>
  <c r="E23" i="1"/>
  <c r="E18" i="5" s="1"/>
  <c r="G17" i="1"/>
  <c r="E54" i="1"/>
  <c r="E63" i="5" s="1"/>
  <c r="E49" i="1"/>
  <c r="E52" i="5" s="1"/>
  <c r="E41" i="1"/>
  <c r="E40" i="5" s="1"/>
  <c r="E29" i="1"/>
  <c r="E29" i="5" s="1"/>
  <c r="G40" i="5" l="1"/>
  <c r="H40" i="5" s="1"/>
  <c r="D76" i="1"/>
  <c r="H41" i="1"/>
  <c r="E76" i="1" s="1"/>
  <c r="I29" i="1"/>
  <c r="I23" i="1"/>
  <c r="I49" i="1"/>
  <c r="H82" i="5"/>
  <c r="C12" i="4"/>
  <c r="G12" i="4" s="1"/>
  <c r="H79" i="5"/>
  <c r="H78" i="5"/>
  <c r="H71" i="5"/>
  <c r="H60" i="5"/>
  <c r="H48" i="5"/>
  <c r="G84" i="5"/>
  <c r="G86" i="5" s="1"/>
  <c r="H37" i="5"/>
  <c r="H26" i="5"/>
  <c r="E59" i="1"/>
  <c r="G7" i="5"/>
  <c r="G59" i="1"/>
  <c r="G60" i="1" s="1"/>
  <c r="F59" i="1"/>
  <c r="C40" i="6"/>
  <c r="D43" i="6" s="1"/>
  <c r="H15" i="5"/>
  <c r="H80" i="5"/>
  <c r="F84" i="5"/>
  <c r="F85" i="5" s="1"/>
  <c r="F86" i="5" s="1"/>
  <c r="C10" i="4"/>
  <c r="G10" i="4" s="1"/>
  <c r="H81" i="5"/>
  <c r="H83" i="5"/>
  <c r="D84" i="5"/>
  <c r="H77" i="5"/>
  <c r="H17" i="1"/>
  <c r="C7" i="6"/>
  <c r="D12" i="6" s="1"/>
  <c r="F7" i="5"/>
  <c r="H52" i="5"/>
  <c r="H54" i="1"/>
  <c r="C29" i="6"/>
  <c r="D36" i="6" s="1"/>
  <c r="H49" i="1"/>
  <c r="H29" i="1"/>
  <c r="J73" i="1"/>
  <c r="H63" i="5"/>
  <c r="C18" i="6"/>
  <c r="D23" i="6" s="1"/>
  <c r="H23" i="1"/>
  <c r="H29" i="5"/>
  <c r="G18" i="5"/>
  <c r="H18" i="5" s="1"/>
  <c r="F60" i="1" l="1"/>
  <c r="H59" i="1"/>
  <c r="D47" i="6"/>
  <c r="D46" i="6"/>
  <c r="D44" i="6"/>
  <c r="E73" i="1"/>
  <c r="C14" i="4"/>
  <c r="D45" i="6"/>
  <c r="H7" i="5"/>
  <c r="D34" i="6"/>
  <c r="D35" i="6"/>
  <c r="D32" i="6"/>
  <c r="D85" i="5"/>
  <c r="D86" i="5" s="1"/>
  <c r="H84" i="5"/>
  <c r="D11" i="6"/>
  <c r="D14" i="6"/>
  <c r="D10" i="6"/>
  <c r="D13" i="6"/>
  <c r="D24" i="6"/>
  <c r="D21" i="6"/>
  <c r="D22" i="6"/>
  <c r="D33" i="6"/>
  <c r="D25" i="6"/>
  <c r="G61" i="1"/>
  <c r="G67" i="1" s="1"/>
  <c r="F22" i="4" s="1"/>
  <c r="C41" i="6"/>
  <c r="E60" i="1"/>
  <c r="E61" i="1" s="1"/>
  <c r="C15" i="4" l="1"/>
  <c r="C16" i="4" s="1"/>
  <c r="G14" i="4"/>
  <c r="D74" i="1"/>
  <c r="D77" i="1"/>
  <c r="F61" i="1"/>
  <c r="H60" i="1"/>
  <c r="H61" i="1" s="1"/>
  <c r="E77" i="1" s="1"/>
  <c r="C30" i="6"/>
  <c r="H86" i="5"/>
  <c r="C19" i="6"/>
  <c r="C8" i="6"/>
  <c r="G66" i="1"/>
  <c r="F21" i="4" s="1"/>
  <c r="G65" i="1"/>
  <c r="F20" i="4" s="1"/>
  <c r="D21" i="4"/>
  <c r="D20" i="4"/>
  <c r="D26" i="4" s="1"/>
  <c r="J74" i="1"/>
  <c r="E74" i="1" l="1"/>
  <c r="G15" i="4"/>
  <c r="G16" i="4" s="1"/>
  <c r="H67" i="1"/>
  <c r="E20" i="4"/>
  <c r="F26" i="4"/>
  <c r="E21" i="4" l="1"/>
  <c r="E26" i="4" s="1"/>
  <c r="E22" i="4"/>
  <c r="H71" i="1"/>
  <c r="G26" i="4" s="1"/>
</calcChain>
</file>

<file path=xl/sharedStrings.xml><?xml version="1.0" encoding="utf-8"?>
<sst xmlns="http://schemas.openxmlformats.org/spreadsheetml/2006/main" count="596" uniqueCount="513">
  <si>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</si>
  <si>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</si>
  <si>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</si>
  <si>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</si>
  <si>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</si>
  <si>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</si>
  <si>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</si>
  <si>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</si>
  <si>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</si>
  <si>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</si>
  <si>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</si>
  <si>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</si>
  <si>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</si>
  <si>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</si>
  <si>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</si>
  <si>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</si>
  <si>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</si>
  <si>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</si>
  <si>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</si>
  <si>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</si>
  <si>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</si>
  <si>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</si>
  <si>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</si>
  <si>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</si>
  <si>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</si>
  <si>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</si>
  <si>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</si>
  <si>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</si>
  <si>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</si>
  <si>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</si>
  <si>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</si>
  <si>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</si>
  <si>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</si>
  <si>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</si>
  <si>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</si>
  <si>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</si>
  <si>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</si>
  <si>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</si>
  <si>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</si>
  <si>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</si>
  <si>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</si>
  <si>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</si>
  <si>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</si>
  <si>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</si>
  <si>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</si>
  <si>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</si>
  <si>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</si>
  <si>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</si>
  <si>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</si>
  <si>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</si>
  <si>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</si>
  <si>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</si>
  <si>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</si>
  <si>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</si>
  <si>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</si>
  <si>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</si>
  <si>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</si>
  <si>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</si>
  <si>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</si>
  <si>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</si>
  <si>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</si>
  <si>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</si>
  <si>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</si>
  <si>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</si>
  <si>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</si>
  <si>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</si>
  <si>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</si>
  <si>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</si>
  <si>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</si>
  <si>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</si>
  <si>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</si>
  <si>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</si>
  <si>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</si>
  <si>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</si>
  <si>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</si>
  <si>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</si>
  <si>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</si>
  <si>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</si>
  <si>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</si>
  <si>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</si>
  <si>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</si>
  <si>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</si>
  <si>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</si>
  <si>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</si>
  <si>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</si>
  <si>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</si>
  <si>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</si>
  <si>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</si>
  <si>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</si>
  <si>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</si>
  <si>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</si>
  <si>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</si>
  <si>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</si>
  <si>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</si>
  <si>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</si>
  <si>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</si>
  <si>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</si>
  <si>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</si>
  <si>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</si>
  <si>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</si>
  <si>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</si>
  <si>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</si>
  <si>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</si>
  <si>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</si>
  <si>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</si>
  <si>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</si>
  <si>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</si>
  <si>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</si>
  <si>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</si>
  <si>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</si>
  <si>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</si>
  <si>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</si>
  <si>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</si>
  <si>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</si>
  <si>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</si>
  <si>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</si>
  <si>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</si>
  <si>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</si>
  <si>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</si>
  <si>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</si>
  <si>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</si>
  <si>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</si>
  <si>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</si>
  <si>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</si>
  <si>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</si>
  <si>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</si>
  <si>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</si>
  <si>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</si>
  <si>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</si>
  <si>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</si>
  <si>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</si>
  <si>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</si>
  <si>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</si>
  <si>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</si>
  <si>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</si>
  <si>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</si>
  <si>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</si>
  <si>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</si>
  <si>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</si>
  <si>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</si>
  <si>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</si>
  <si>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</si>
  <si>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</si>
  <si>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</si>
  <si>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</si>
  <si>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</si>
  <si>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</si>
  <si>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</si>
  <si>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</si>
  <si>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</si>
  <si>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</si>
  <si>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</si>
  <si>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</si>
  <si>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</si>
  <si>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</si>
  <si>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</si>
  <si>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</si>
  <si>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</si>
  <si>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</si>
  <si>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</si>
  <si>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</si>
  <si>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</si>
  <si>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</si>
  <si>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</si>
  <si>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</si>
  <si>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</si>
  <si>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</si>
  <si>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</si>
  <si>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</si>
  <si>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</si>
  <si>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</si>
  <si>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</si>
  <si>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</si>
  <si>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</si>
  <si>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</si>
  <si>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</si>
  <si>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</si>
  <si>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</si>
  <si>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</si>
  <si>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</si>
  <si>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</si>
  <si>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</si>
  <si>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</si>
  <si>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</si>
  <si>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</si>
  <si>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</si>
  <si>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</si>
  <si>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</si>
  <si>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</si>
  <si>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</si>
  <si>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</si>
  <si>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</si>
  <si>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</si>
  <si>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</si>
  <si>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</si>
  <si>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</si>
  <si>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</si>
  <si>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</si>
  <si>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</si>
  <si>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</si>
  <si>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</si>
  <si>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</si>
  <si>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</si>
  <si>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</si>
  <si>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</si>
  <si>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</si>
  <si>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</si>
  <si>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</si>
  <si>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</si>
  <si>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</si>
  <si>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</si>
  <si>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</si>
  <si>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</si>
  <si>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</si>
  <si>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</si>
  <si>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</si>
  <si>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</si>
  <si>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</si>
  <si>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</si>
  <si>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</si>
  <si>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</si>
  <si>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</si>
  <si>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</si>
  <si>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</si>
  <si>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</si>
  <si>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</si>
  <si>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</si>
  <si>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</si>
  <si>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</si>
  <si>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</si>
  <si>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</si>
  <si>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</si>
  <si>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</si>
  <si>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</si>
  <si>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</si>
  <si>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</si>
  <si>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</si>
  <si>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</si>
  <si>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</si>
  <si>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</si>
  <si>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</si>
  <si>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</si>
  <si>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</si>
  <si>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</si>
  <si>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</si>
  <si>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</si>
  <si>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</si>
  <si>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</si>
  <si>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</si>
  <si>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</si>
  <si>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</si>
  <si>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</si>
  <si>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</si>
  <si>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</si>
  <si>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</si>
  <si>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</si>
  <si>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</si>
  <si>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</si>
  <si>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</si>
  <si>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</si>
  <si>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</si>
  <si>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</si>
  <si>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</si>
  <si>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</si>
  <si>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</si>
  <si>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</si>
  <si>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</si>
  <si>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</si>
  <si>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</si>
  <si>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</si>
  <si>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</si>
  <si>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</si>
  <si>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</si>
  <si>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</si>
  <si>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</si>
  <si>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</si>
  <si>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</si>
  <si>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</si>
  <si>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</si>
  <si>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</si>
  <si>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</si>
  <si>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</si>
  <si>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</si>
  <si>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</si>
  <si>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</si>
  <si>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</si>
  <si>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</si>
  <si>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</si>
  <si>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</si>
  <si>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</si>
  <si>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</si>
  <si>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</si>
  <si>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</si>
  <si>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</si>
  <si>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</si>
  <si>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</si>
  <si>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</si>
  <si>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</si>
  <si>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</si>
  <si>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</si>
  <si>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</si>
  <si>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</si>
  <si>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</si>
  <si>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</si>
  <si>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</si>
  <si>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</si>
  <si>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</si>
  <si>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</si>
  <si>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</si>
  <si>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</si>
  <si>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</si>
  <si>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</si>
  <si>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</si>
  <si>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</si>
  <si>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</si>
  <si>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</si>
  <si>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</si>
  <si>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</si>
  <si>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</si>
  <si>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</si>
  <si>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</si>
  <si>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</si>
  <si>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</si>
  <si>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</si>
  <si>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</si>
  <si>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</si>
  <si>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</si>
  <si>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</si>
  <si>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</si>
  <si>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</si>
  <si>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</si>
  <si>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</si>
  <si>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</si>
  <si>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</si>
  <si>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</si>
  <si>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</si>
  <si>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</si>
  <si>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</si>
  <si>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</si>
  <si>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</si>
  <si>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</si>
  <si>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</si>
  <si>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</si>
  <si>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</si>
  <si>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</si>
  <si>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</si>
  <si>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</si>
  <si>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</si>
  <si>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</si>
  <si>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</si>
  <si>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</si>
  <si>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</si>
  <si>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</si>
  <si>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</si>
  <si>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</si>
  <si>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</si>
  <si>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</si>
  <si>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</si>
  <si>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</si>
  <si>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</si>
  <si>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</si>
  <si>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</si>
  <si>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</si>
  <si>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</si>
  <si>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</si>
  <si>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</si>
  <si>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</si>
  <si>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</si>
  <si>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</si>
  <si>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</si>
  <si>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</si>
  <si>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</si>
  <si>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</si>
  <si>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</si>
  <si>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</si>
  <si>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</si>
  <si>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</si>
  <si>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1.2.3</t>
  </si>
  <si>
    <t>Activite 1.2.4</t>
  </si>
  <si>
    <t>Produit 1.3:</t>
  </si>
  <si>
    <t>Activite 1.3.1</t>
  </si>
  <si>
    <t>Activite 1.3.2</t>
  </si>
  <si>
    <t>Activite 1.3.3</t>
  </si>
  <si>
    <t>Activite 1.3.4</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</si>
  <si>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</si>
  <si>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</si>
  <si>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</si>
  <si>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</si>
  <si>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</si>
  <si>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</si>
  <si>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</si>
  <si>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</si>
  <si>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</si>
  <si>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</si>
  <si>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</si>
  <si>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</si>
  <si>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</si>
  <si>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</si>
  <si>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</si>
  <si>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Produit 2.2</t>
  </si>
  <si>
    <t>Activite 2.2.1</t>
  </si>
  <si>
    <t>Activite' 2.2.2</t>
  </si>
  <si>
    <t>Activite 2.2.3</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</si>
  <si>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</si>
  <si>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</si>
  <si>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</si>
  <si>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</si>
  <si>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</si>
  <si>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</si>
  <si>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</si>
  <si>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</si>
  <si>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</si>
  <si>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</si>
  <si>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</si>
  <si>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</si>
  <si>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</si>
  <si>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</si>
  <si>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</si>
  <si>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</si>
  <si>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</si>
  <si>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</si>
  <si>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</si>
  <si>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</si>
  <si>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</si>
  <si>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</si>
  <si>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</si>
  <si>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</si>
  <si>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</si>
  <si>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</si>
  <si>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</si>
  <si>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</si>
  <si>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</si>
  <si>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</si>
  <si>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</si>
  <si>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</si>
  <si>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</si>
  <si>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</si>
  <si>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</si>
  <si>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</si>
  <si>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</si>
  <si>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</si>
  <si>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</si>
  <si>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</si>
  <si>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</si>
  <si>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</si>
  <si>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</si>
  <si>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</si>
  <si>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</si>
  <si>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</si>
  <si>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</si>
  <si>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</si>
  <si>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</si>
  <si>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</si>
  <si>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</si>
  <si>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</si>
  <si>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</si>
  <si>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</si>
  <si>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</si>
  <si>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Recrutement du staff du Secrétariat</t>
  </si>
  <si>
    <t>Organisation recipiendiaire 2 (budget en USD)  PNUD 2023</t>
  </si>
  <si>
    <t>La coordination, le suivi &amp; évaluation et le rapportage des résultats du portefeuille du PBF sont assurés par le Secrétariat PBF</t>
  </si>
  <si>
    <t>Produit  1.1 : Le Secrétariat PBF est mis en place et fonctionnel</t>
  </si>
  <si>
    <t>Fonctionnement  du Secrétariat (l'entretien du bureau, équipements, eau et électricité, vehicule etc.)</t>
  </si>
  <si>
    <t>Soutien et participation aux événements liés à la consolidation de la paix (Journée Internationale de la Paix) et autres manifestations organisées par les associations locales</t>
  </si>
  <si>
    <t>Le cadre stratégique et technique pour l’identification de projets de consolidation de la paix ayant un effet catalytique est mis en place, en complémentarité avec d’autres plan stratégiques (UNDAFs, PRSP, Stratégies régionales, etc..)</t>
  </si>
  <si>
    <t>Elaboration d’une cartographie des acteurs (UN, Gouvernement, SCOs, PTF) dans le domaine de la consolidation de la paix qui est mise à jour régulièrement et identification des gaps et points d’entrées programmatiques pour les projets du PBF</t>
  </si>
  <si>
    <t>Elaboration, facilitation de la coordination et la mise à jour périodique de l'analyse des conflits en étroite collaboration avec le SNU, le Gouvernement, la Société Civile et les PTF</t>
  </si>
  <si>
    <t>Renforcement des capacités des agences récipiendaires et des partenaires (OSC, ONG, Gouvernement) en matière d’approches sensibles aux conflits, consolidation de la paix et programmation sensible au genre, à l'autonomisation des femmes et des jeunes</t>
  </si>
  <si>
    <t>Etudes spécifiques sur l'analyse des conflits en fonction d'événements conjonturels observés</t>
  </si>
  <si>
    <t xml:space="preserve">Des mécanismes de coordination entre les projets et les partenaires clés sont mise en place pour assurer la réalisation des résultats stratégiques du portefeuille PBF et la cohérence/synergies entre les projets et les activités. </t>
  </si>
  <si>
    <t>Appui au rôle de coordination du RC dans le cadre de la programmation en consolidation de la paix , en étroite collaboration avec le Conseiller en Paix et Développement (PDA) et ou le Strategic Planner dans le bureau du RC</t>
  </si>
  <si>
    <t>Appui au mécanisme de coordination stratégique( COCS ), synergie du portefeuille PBF entre les agences onusiennes, les ONGs récipiendaires et le Gouvernement (Primature)-réunions mensuelles-</t>
  </si>
  <si>
    <t>Appui à la tenue des réunions de coordination technique/ synergie (Comités Techniques de Suivi de la mise en oeuvre) des projets entre les Agences du SNU, les OSC, ONG et les Ministères.</t>
  </si>
  <si>
    <t>Organisation ou participation, le cas échéant des réunions régionales dans le cadre des projets transfrontaliers et s’assurer de la coordination avec les autres pays impliquées</t>
  </si>
  <si>
    <t>Le suivi et évaluation du portefeuille du PBF est assuré</t>
  </si>
  <si>
    <t>Activite 1.4.9</t>
  </si>
  <si>
    <t>Documentation, analyse, publication et dissémination des leçons apprises dans le cadre de la mise en œuvre du portefeuille des projets PBF (ateliers, mini-retraite, plateformes adéquates, etc…)</t>
  </si>
  <si>
    <t>Enquêtes initiales de perception projets PRF</t>
  </si>
  <si>
    <t>Enquêtes finales de perception projets PRF</t>
  </si>
  <si>
    <t>Effectuer des missions régulières sur le terrain pour le suivi des projets PBF et produire des rapports de mission  à partager avec le RCO et PBSO</t>
  </si>
  <si>
    <t xml:space="preserve">Appui à la mise en place d'un mécanisme de suivi communautaire et de communication systématique sur les projets PBF à travers des échanges entre les communautés bénéficiaires, les Comités de Pilotage et le Secrétariat PBF. </t>
  </si>
  <si>
    <t>Ebaucher le rapport annuel stratégique de consolidation de la paix à travers un processus consultatif, et le soumettre au Gouvernement (Primature) et, subséquemment au Bureau pour la Consolidation de la Paix à New York, pour le 1er décembre de chaque année au plus tard</t>
  </si>
  <si>
    <t>Organisation des missions de supervision inter-agences élargies au siège et appuyer les missions de suivi du PBSO (le cas échéant).</t>
  </si>
  <si>
    <t>Liaison régulière avec PBSO par rapport à la mise en œuvre des projets PBF, l’évolution du contexte socio-politique et les processus de planification au sein de UNCT et du Gouvernement en lien avec les activités du PBF</t>
  </si>
  <si>
    <t>Le Secrétariat et les Comités de Pilotage des projets et le Bureau du Coordonnateur Résident du Système des Nations Unies sont appuyés afin d’assurer leur rôle d’orientation stratégique, de l’endossement des projets PBF et de suivi et évaluation du portefeuille,</t>
  </si>
  <si>
    <t>Les capacités des Comités de Pilotage (y compris au niveau technique) et des autres partenaires pertinents sont renforcées pour assurer la supervision et le suivi &amp; évaluation des projets du PBF.</t>
  </si>
  <si>
    <t xml:space="preserve">Organisation de réunions régulières des Comités de Pilotage (y compris au niveau technique) des projets pour examiner et évaluer les propositions progrès de la mise en œuvre des projets; leur suivi et évaluation, le progrès de la mise en œuvre de l’ensemble du portefeuille PBF </t>
  </si>
  <si>
    <t>Entreprendre des examens et de contrôle-qualité des documents relatifs au PBF (y compris des documents de projet et des rapports y relatifs) avant toute soumission aux Comités de Pilotage, et Bureau pour la Consolidation de la Paix, afin d’aider les RUNOs à renforcer la qualité des produits, en ligne avec les notes d’orientation du PBF. S’assurer que les questions transversales importantes pour le PBF (telles que le genre) soient prises en compte</t>
  </si>
  <si>
    <t>Faciliter l’organisation de missions de monitoring par les entités nationales (Primature et ministères clés) pour la revue de la mise en œuvre du portefeuille du PBF, tel que requis</t>
  </si>
  <si>
    <t xml:space="preserve">Fournir un appui-conseil au management des Nations Unies, à la Primature et aux différents Comités de Pilotage des projets, sur des questions relatives à la consolidation de la paix et s’assurer que les projets financés par le PBF intègrent les meilleures pratiques relatives à la consolidation de la paix sur ces questions. </t>
  </si>
  <si>
    <t>Le plaidoyer, la communication et le partenariat/création de réseaux sont assurées pour promouvoir une meilleure compréhension et connaissance du portefeuille PBF et de ses résultats  par les autorités nationales, la société civile, les bailleurs de fonds et le grand public</t>
  </si>
  <si>
    <t>Accompagnement des partenaires de mise en œuvre des projets du portefeuille du PBF et les autres partenaires clés de consolidation de la paix pour une meilleure comprehension et appropriation des orientations du PBF, y compris les questions de genre et les demandes en matière de rapportage</t>
  </si>
  <si>
    <t xml:space="preserve">Elaboration et mise en œuvre d'un plan de communication intégré afin de promouvoir la visibilité des activités du PBF dans le pays </t>
  </si>
  <si>
    <t>Développement et mise en œuvre d’une stratégie de mobilisation de ressources pour la pérennisation des programmes projets du PBF (Assurer les effets catalytiques des projets PBF)</t>
  </si>
  <si>
    <t>Annexe D - Budget du projet PBF- Projet Appui à la Coordination des Projets PBF 2023</t>
  </si>
  <si>
    <t>Responsable Administratif et Financier  NP6</t>
  </si>
  <si>
    <t>Chauffeur NPSA 2</t>
  </si>
  <si>
    <t>Chargé de Genre &amp; Communiocation FT NOA</t>
  </si>
  <si>
    <t xml:space="preserve">Renforcement des capacités du personnel du Secretariat.  </t>
  </si>
  <si>
    <t>Coordonnateur National - NOC</t>
  </si>
  <si>
    <t>Chargé de Suivi Evaluation VNU international</t>
  </si>
  <si>
    <t>Annexe D - Budget du Projet Appui à la Coordination des Projets PBF</t>
  </si>
  <si>
    <r>
      <rPr>
        <u/>
        <sz val="12"/>
        <color theme="1"/>
        <rFont val="Calibri"/>
        <family val="2"/>
        <scheme val="minor"/>
      </rPr>
      <t xml:space="preserve">Evaluation finale indépendante du Projet Secrétariat  </t>
    </r>
    <r>
      <rPr>
        <u/>
        <sz val="12"/>
        <color rgb="FF00B0F0"/>
        <rFont val="Calibri"/>
        <family val="2"/>
        <scheme val="minor"/>
      </rPr>
      <t xml:space="preserve"> </t>
    </r>
    <r>
      <rPr>
        <sz val="12"/>
        <color rgb="FF00B0F0"/>
        <rFont val="Calibri"/>
        <family val="2"/>
        <scheme val="minor"/>
      </rPr>
      <t>Appui à l’évaluation du portefeuille PBF</t>
    </r>
    <r>
      <rPr>
        <sz val="12"/>
        <color theme="1"/>
        <rFont val="Calibri"/>
        <family val="2"/>
        <scheme val="minor"/>
      </rPr>
      <t xml:space="preserve"> </t>
    </r>
  </si>
  <si>
    <t>Mettre en place un mécanisme de suivi du portefeuille (installation d’un logiciel, collecte et analyse des données)</t>
  </si>
  <si>
    <t>Activite 1.4.10</t>
  </si>
  <si>
    <t>Organisation recipiendiaire 1 (budget en USD) PNUD 2020-2021</t>
  </si>
  <si>
    <t>Organisation recipiendiaire 1 (budget en USD) PNUD 2022</t>
  </si>
  <si>
    <t>Quatrieme tranche</t>
  </si>
  <si>
    <t>Cinquieme tranche</t>
  </si>
  <si>
    <t>Sixieme tranche</t>
  </si>
  <si>
    <t>Fourth tranche</t>
  </si>
  <si>
    <t>fifth tranche</t>
  </si>
  <si>
    <t>sixth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</si>
</sst>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u/>
      <sz val="12"/>
      <color theme="1"/>
      <name val="Calibri"/>
      <family val="2"/>
      <scheme val="minor"/>
    </font>
    <font>
      <u/>
      <sz val="12"/>
      <color rgb="FF00B0F0"/>
      <name val="Calibri"/>
      <family val="2"/>
      <scheme val="minor"/>
    </font>
    <font>
      <sz val="12"/>
      <color rgb="FF00B0F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medium">
        <color indexed="64"/>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24">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pplyProtection="1">
      <alignment vertical="center"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10" fillId="0" borderId="0" xfId="1" applyFont="1" applyFill="1" applyBorder="1" applyAlignment="1" applyProtection="1">
      <alignment vertical="center" wrapText="1"/>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 fillId="2" borderId="35" xfId="0" applyFont="1" applyFill="1" applyBorder="1" applyAlignment="1">
      <alignment horizontal="center"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2"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8" borderId="3" xfId="0" applyFont="1" applyFill="1" applyBorder="1" applyAlignment="1" applyProtection="1">
      <alignment horizontal="center" vertical="center" wrapText="1"/>
    </xf>
    <xf numFmtId="0" fontId="1" fillId="3" borderId="3" xfId="0"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vertical="top" wrapText="1"/>
      <protection locked="0"/>
    </xf>
    <xf numFmtId="164" fontId="1" fillId="2" borderId="3" xfId="1" applyNumberFormat="1" applyFont="1" applyFill="1" applyBorder="1" applyAlignment="1" applyProtection="1">
      <alignment horizontal="center" vertical="center" wrapText="1"/>
    </xf>
    <xf numFmtId="164" fontId="1" fillId="3" borderId="3" xfId="1" applyFont="1" applyFill="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0" borderId="0" xfId="0" applyFont="1" applyBorder="1" applyAlignment="1">
      <alignment wrapText="1"/>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3" borderId="3" xfId="0" applyFont="1" applyFill="1" applyBorder="1" applyAlignment="1">
      <alignment vertical="center" wrapText="1"/>
    </xf>
    <xf numFmtId="0" fontId="1" fillId="6" borderId="4" xfId="0" applyFont="1" applyFill="1" applyBorder="1" applyAlignment="1" applyProtection="1">
      <alignment vertical="center" wrapText="1"/>
    </xf>
    <xf numFmtId="9" fontId="1" fillId="0" borderId="2" xfId="2" applyFont="1" applyBorder="1" applyAlignment="1" applyProtection="1">
      <alignment horizontal="center" vertical="center" wrapText="1"/>
      <protection locked="0"/>
    </xf>
    <xf numFmtId="9" fontId="1" fillId="3" borderId="2" xfId="2" applyFont="1" applyFill="1" applyBorder="1" applyAlignment="1" applyProtection="1">
      <alignment horizontal="center" vertical="center" wrapText="1"/>
      <protection locked="0"/>
    </xf>
    <xf numFmtId="164" fontId="2" fillId="2" borderId="38" xfId="1" applyNumberFormat="1" applyFont="1" applyFill="1" applyBorder="1" applyAlignment="1" applyProtection="1">
      <alignment horizontal="center" vertical="center" wrapText="1"/>
    </xf>
    <xf numFmtId="164" fontId="1" fillId="2" borderId="3" xfId="1" applyFont="1" applyFill="1" applyBorder="1" applyAlignment="1" applyProtection="1">
      <alignment horizontal="center" vertical="center" wrapText="1"/>
    </xf>
    <xf numFmtId="0" fontId="1" fillId="3" borderId="3" xfId="0" applyFont="1" applyFill="1" applyBorder="1" applyAlignment="1">
      <alignment horizontal="left" vertical="center" wrapText="1"/>
    </xf>
    <xf numFmtId="0" fontId="2" fillId="9" borderId="6" xfId="0" applyFont="1" applyFill="1" applyBorder="1" applyAlignment="1" applyProtection="1">
      <alignment horizontal="center" vertical="center" wrapText="1"/>
      <protection locked="0"/>
    </xf>
    <xf numFmtId="164" fontId="1" fillId="9" borderId="3" xfId="1" applyFont="1" applyFill="1" applyBorder="1" applyAlignment="1" applyProtection="1">
      <alignment horizontal="center" vertical="center" wrapText="1"/>
      <protection locked="0"/>
    </xf>
    <xf numFmtId="164" fontId="1" fillId="9" borderId="3" xfId="1"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vertical="center" wrapText="1"/>
      <protection locked="0"/>
    </xf>
    <xf numFmtId="43" fontId="1" fillId="3" borderId="3" xfId="3" applyFont="1" applyFill="1" applyBorder="1" applyAlignment="1" applyProtection="1">
      <alignment horizontal="left" vertical="top" wrapText="1"/>
      <protection locked="0"/>
    </xf>
    <xf numFmtId="0" fontId="2" fillId="10" borderId="6" xfId="0"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164" fontId="2" fillId="10" borderId="3" xfId="1" applyNumberFormat="1" applyFont="1" applyFill="1" applyBorder="1" applyAlignment="1" applyProtection="1">
      <alignment horizontal="center" vertical="center" wrapText="1"/>
    </xf>
    <xf numFmtId="164" fontId="2" fillId="10" borderId="5" xfId="1" applyNumberFormat="1" applyFont="1" applyFill="1" applyBorder="1" applyAlignment="1" applyProtection="1">
      <alignment horizontal="center" vertical="center" wrapText="1"/>
    </xf>
    <xf numFmtId="164" fontId="2" fillId="10" borderId="38" xfId="1" applyNumberFormat="1" applyFont="1" applyFill="1" applyBorder="1" applyAlignment="1" applyProtection="1">
      <alignment horizontal="center" vertical="center" wrapText="1"/>
    </xf>
    <xf numFmtId="164" fontId="1" fillId="10" borderId="0" xfId="1" applyFont="1" applyFill="1" applyBorder="1" applyAlignment="1" applyProtection="1">
      <alignment horizontal="center" vertical="center" wrapText="1"/>
      <protection locked="0"/>
    </xf>
    <xf numFmtId="164" fontId="1" fillId="10" borderId="3" xfId="1" applyNumberFormat="1" applyFont="1" applyFill="1" applyBorder="1" applyAlignment="1" applyProtection="1">
      <alignment horizontal="center" vertical="center" wrapText="1"/>
      <protection locked="0"/>
    </xf>
    <xf numFmtId="164" fontId="5" fillId="10" borderId="0" xfId="1" applyFont="1" applyFill="1" applyBorder="1" applyAlignment="1" applyProtection="1">
      <alignment vertical="center" wrapText="1"/>
      <protection locked="0"/>
    </xf>
    <xf numFmtId="164" fontId="2" fillId="10" borderId="3" xfId="1" applyFont="1" applyFill="1" applyBorder="1" applyAlignment="1" applyProtection="1">
      <alignment horizontal="center" vertical="center" wrapText="1"/>
      <protection locked="0"/>
    </xf>
    <xf numFmtId="164" fontId="5" fillId="10" borderId="3" xfId="0" applyNumberFormat="1" applyFont="1" applyFill="1" applyBorder="1" applyAlignment="1" applyProtection="1">
      <alignment vertical="center" wrapText="1"/>
    </xf>
    <xf numFmtId="164" fontId="2" fillId="10" borderId="13" xfId="1" applyFont="1" applyFill="1" applyBorder="1" applyAlignment="1" applyProtection="1">
      <alignment vertical="center" wrapText="1"/>
    </xf>
    <xf numFmtId="164" fontId="2" fillId="10" borderId="3" xfId="1" applyFont="1" applyFill="1" applyBorder="1" applyAlignment="1" applyProtection="1">
      <alignment vertical="center" wrapText="1"/>
    </xf>
    <xf numFmtId="164" fontId="2" fillId="10" borderId="16" xfId="0" applyNumberFormat="1" applyFont="1" applyFill="1" applyBorder="1" applyAlignment="1" applyProtection="1">
      <alignment vertical="center" wrapText="1"/>
    </xf>
    <xf numFmtId="10" fontId="2" fillId="10" borderId="9" xfId="2" applyNumberFormat="1" applyFont="1" applyFill="1" applyBorder="1" applyAlignment="1" applyProtection="1">
      <alignment wrapText="1"/>
    </xf>
    <xf numFmtId="164" fontId="2" fillId="10" borderId="9" xfId="2" applyNumberFormat="1" applyFont="1" applyFill="1" applyBorder="1" applyAlignment="1" applyProtection="1">
      <alignment wrapText="1"/>
    </xf>
    <xf numFmtId="0" fontId="0" fillId="10" borderId="0" xfId="0" applyFont="1" applyFill="1" applyBorder="1" applyAlignment="1">
      <alignment wrapText="1"/>
    </xf>
    <xf numFmtId="0" fontId="2" fillId="11" borderId="6" xfId="0" applyFont="1" applyFill="1" applyBorder="1" applyAlignment="1" applyProtection="1">
      <alignment horizontal="center" vertical="center" wrapText="1"/>
      <protection locked="0"/>
    </xf>
    <xf numFmtId="164" fontId="1" fillId="11" borderId="3" xfId="1" applyFont="1" applyFill="1" applyBorder="1" applyAlignment="1" applyProtection="1">
      <alignment horizontal="center" vertical="center" wrapText="1"/>
      <protection locked="0"/>
    </xf>
    <xf numFmtId="164" fontId="2" fillId="11" borderId="3" xfId="1" applyNumberFormat="1" applyFont="1" applyFill="1" applyBorder="1" applyAlignment="1" applyProtection="1">
      <alignment horizontal="center" vertical="center" wrapText="1"/>
    </xf>
    <xf numFmtId="164" fontId="2" fillId="11" borderId="5" xfId="1" applyNumberFormat="1" applyFont="1" applyFill="1" applyBorder="1" applyAlignment="1" applyProtection="1">
      <alignment horizontal="center" vertical="center" wrapText="1"/>
    </xf>
    <xf numFmtId="164" fontId="2" fillId="11" borderId="38" xfId="1" applyNumberFormat="1" applyFont="1" applyFill="1" applyBorder="1" applyAlignment="1" applyProtection="1">
      <alignment horizontal="center" vertical="center" wrapText="1"/>
    </xf>
    <xf numFmtId="164" fontId="1" fillId="11" borderId="0" xfId="1" applyFont="1" applyFill="1" applyBorder="1" applyAlignment="1" applyProtection="1">
      <alignment horizontal="center" vertical="center" wrapText="1"/>
      <protection locked="0"/>
    </xf>
    <xf numFmtId="164" fontId="1" fillId="11" borderId="3" xfId="1" applyNumberFormat="1" applyFont="1" applyFill="1" applyBorder="1" applyAlignment="1" applyProtection="1">
      <alignment horizontal="center" vertical="center" wrapText="1"/>
      <protection locked="0"/>
    </xf>
    <xf numFmtId="164" fontId="5" fillId="11" borderId="0" xfId="1" applyFont="1" applyFill="1" applyBorder="1" applyAlignment="1" applyProtection="1">
      <alignment vertical="center" wrapText="1"/>
      <protection locked="0"/>
    </xf>
    <xf numFmtId="164" fontId="2" fillId="11" borderId="3" xfId="1" applyFont="1" applyFill="1" applyBorder="1" applyAlignment="1" applyProtection="1">
      <alignment horizontal="center" vertical="center" wrapText="1"/>
      <protection locked="0"/>
    </xf>
    <xf numFmtId="164" fontId="5" fillId="11" borderId="3" xfId="0" applyNumberFormat="1" applyFont="1" applyFill="1" applyBorder="1" applyAlignment="1" applyProtection="1">
      <alignment vertical="center" wrapText="1"/>
    </xf>
    <xf numFmtId="164" fontId="2" fillId="11" borderId="13" xfId="1" applyFont="1" applyFill="1" applyBorder="1" applyAlignment="1" applyProtection="1">
      <alignment vertical="center" wrapText="1"/>
    </xf>
    <xf numFmtId="164" fontId="2" fillId="11" borderId="3" xfId="1" applyFont="1" applyFill="1" applyBorder="1" applyAlignment="1" applyProtection="1">
      <alignment vertical="center" wrapText="1"/>
    </xf>
    <xf numFmtId="164" fontId="2" fillId="11" borderId="16" xfId="0" applyNumberFormat="1" applyFont="1" applyFill="1" applyBorder="1" applyAlignment="1" applyProtection="1">
      <alignment vertical="center" wrapText="1"/>
    </xf>
    <xf numFmtId="10" fontId="2" fillId="11" borderId="9" xfId="2" applyNumberFormat="1" applyFont="1" applyFill="1" applyBorder="1" applyAlignment="1" applyProtection="1">
      <alignment wrapText="1"/>
    </xf>
    <xf numFmtId="164" fontId="2" fillId="11" borderId="9" xfId="2" applyNumberFormat="1" applyFont="1" applyFill="1" applyBorder="1" applyAlignment="1" applyProtection="1">
      <alignment wrapText="1"/>
    </xf>
    <xf numFmtId="0" fontId="0" fillId="11" borderId="0" xfId="0" applyFont="1" applyFill="1" applyBorder="1" applyAlignment="1">
      <alignment wrapText="1"/>
    </xf>
    <xf numFmtId="9" fontId="2" fillId="2" borderId="3" xfId="2" applyFont="1" applyFill="1" applyBorder="1" applyAlignment="1">
      <alignment vertical="center" wrapText="1"/>
    </xf>
    <xf numFmtId="164" fontId="2" fillId="11" borderId="5" xfId="1" applyFont="1" applyFill="1" applyBorder="1" applyAlignment="1" applyProtection="1">
      <alignment vertical="center" wrapText="1"/>
    </xf>
    <xf numFmtId="164" fontId="2" fillId="10" borderId="5" xfId="1" applyFont="1" applyFill="1" applyBorder="1" applyAlignment="1" applyProtection="1">
      <alignment vertical="center" wrapText="1"/>
    </xf>
    <xf numFmtId="0" fontId="2" fillId="2" borderId="34" xfId="0" applyFont="1" applyFill="1" applyBorder="1" applyAlignment="1">
      <alignment vertical="center" wrapText="1"/>
    </xf>
    <xf numFmtId="164" fontId="2" fillId="2" borderId="5" xfId="1" applyFont="1" applyFill="1" applyBorder="1" applyAlignment="1">
      <alignment vertical="center" wrapText="1"/>
    </xf>
    <xf numFmtId="164" fontId="2" fillId="2" borderId="4" xfId="2" applyNumberFormat="1" applyFont="1" applyFill="1" applyBorder="1" applyAlignment="1">
      <alignment vertical="center" wrapText="1"/>
    </xf>
    <xf numFmtId="0" fontId="17" fillId="0" borderId="0" xfId="0" applyFont="1" applyAlignment="1">
      <alignment horizontal="left" vertical="top" wrapText="1"/>
    </xf>
    <xf numFmtId="0" fontId="17" fillId="0" borderId="0" xfId="0" applyFont="1" applyFill="1" applyAlignment="1">
      <alignment horizontal="left" vertical="top"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46"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3" borderId="52"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49" fontId="2" fillId="3" borderId="6" xfId="0" applyNumberFormat="1" applyFont="1" applyFill="1" applyBorder="1" applyAlignment="1" applyProtection="1">
      <alignment horizontal="left" vertical="top" wrapText="1"/>
      <protection locked="0"/>
    </xf>
    <xf numFmtId="164" fontId="2" fillId="3" borderId="6" xfId="1" applyFont="1" applyFill="1" applyBorder="1" applyAlignment="1" applyProtection="1">
      <alignment horizontal="left" vertical="top" wrapText="1"/>
      <protection locked="0"/>
    </xf>
    <xf numFmtId="0" fontId="22" fillId="0" borderId="0" xfId="0" applyFont="1" applyFill="1" applyBorder="1" applyAlignment="1">
      <alignment horizontal="left" wrapText="1"/>
    </xf>
    <xf numFmtId="49" fontId="2" fillId="3" borderId="52" xfId="0" applyNumberFormat="1" applyFont="1" applyFill="1" applyBorder="1" applyAlignment="1" applyProtection="1">
      <alignment horizontal="left" vertical="top" wrapText="1"/>
      <protection locked="0"/>
    </xf>
    <xf numFmtId="0" fontId="1" fillId="3" borderId="52"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164" fontId="1" fillId="3" borderId="6" xfId="1" applyFont="1" applyFill="1" applyBorder="1" applyAlignment="1" applyProtection="1">
      <alignment horizontal="left" vertical="top" wrapText="1"/>
      <protection locked="0"/>
    </xf>
    <xf numFmtId="0" fontId="1" fillId="6" borderId="39" xfId="0" applyFont="1" applyFill="1" applyBorder="1" applyAlignment="1" applyProtection="1">
      <alignment horizontal="left" vertical="center" wrapText="1"/>
    </xf>
    <xf numFmtId="0" fontId="1" fillId="6" borderId="53" xfId="0" applyFont="1" applyFill="1" applyBorder="1" applyAlignment="1" applyProtection="1">
      <alignment horizontal="left" vertical="center" wrapText="1"/>
    </xf>
    <xf numFmtId="0" fontId="1" fillId="6" borderId="43" xfId="0" applyFont="1" applyFill="1" applyBorder="1" applyAlignment="1" applyProtection="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7" fillId="0" borderId="0" xfId="0" applyFont="1" applyBorder="1" applyAlignment="1">
      <alignment horizontal="left" vertical="top"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abSelected="1" zoomScale="80" zoomScaleNormal="80" workbookViewId="0"/>
  </sheetViews>
  <sheetFormatPr baseColWidth="10" defaultColWidth="8.7265625" defaultRowHeight="14.5" x14ac:dyDescent="0.35"/>
  <cols>
    <col min="2" max="2" width="133.453125" customWidth="1"/>
  </cols>
  <sheetData>
    <row r="2" spans="2:5" ht="36.75" customHeight="1" thickBot="1" x14ac:dyDescent="0.4">
      <c r="B2" s="255" t="s">
        <v>454</v>
      </c>
      <c r="C2" s="255"/>
      <c r="D2" s="255"/>
      <c r="E2" s="255"/>
    </row>
    <row r="3" spans="2:5" ht="361.5" customHeight="1" thickBot="1" x14ac:dyDescent="0.4">
      <c r="B3" s="177" t="s">
        <v>455</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143"/>
  <sheetViews>
    <sheetView showGridLines="0" showZeros="0" zoomScale="60" zoomScaleNormal="60" workbookViewId="0">
      <pane ySplit="5" topLeftCell="A75" activePane="bottomLeft" state="frozen"/>
      <selection pane="bottomLeft" activeCell="F71" sqref="F71"/>
    </sheetView>
  </sheetViews>
  <sheetFormatPr baseColWidth="10" defaultColWidth="9.1796875" defaultRowHeight="14.5" x14ac:dyDescent="0.35"/>
  <cols>
    <col min="1" max="1" width="4.26953125" style="36" customWidth="1"/>
    <col min="2" max="2" width="30.7265625" style="36" customWidth="1"/>
    <col min="3" max="3" width="32.453125" style="36" customWidth="1"/>
    <col min="4" max="4" width="23.1796875" style="248" customWidth="1"/>
    <col min="5" max="5" width="23.1796875" style="232" customWidth="1"/>
    <col min="6" max="8" width="23.1796875" style="36" customWidth="1"/>
    <col min="9" max="9" width="22.453125" style="36" customWidth="1"/>
    <col min="10" max="10" width="22.453125" style="156" customWidth="1"/>
    <col min="11" max="11" width="29.54296875" style="162" customWidth="1"/>
    <col min="12" max="12" width="30.26953125" style="36" customWidth="1"/>
    <col min="13" max="13" width="18.81640625" style="36" customWidth="1"/>
    <col min="14" max="14" width="9.1796875" style="36"/>
    <col min="15" max="15" width="17.7265625" style="36" customWidth="1"/>
    <col min="16" max="16" width="26.453125" style="36" customWidth="1"/>
    <col min="17" max="17" width="22.453125" style="36" customWidth="1"/>
    <col min="18" max="18" width="29.7265625" style="36" customWidth="1"/>
    <col min="19" max="19" width="23.453125" style="36" customWidth="1"/>
    <col min="20" max="20" width="18.453125" style="36" customWidth="1"/>
    <col min="21" max="21" width="17.453125" style="36" customWidth="1"/>
    <col min="22" max="22" width="25.1796875" style="36" customWidth="1"/>
    <col min="23" max="16384" width="9.1796875" style="36"/>
  </cols>
  <sheetData>
    <row r="1" spans="2:13" x14ac:dyDescent="0.35">
      <c r="B1" s="38"/>
      <c r="C1" s="38"/>
      <c r="D1" s="38"/>
      <c r="E1" s="38"/>
      <c r="F1" s="38"/>
      <c r="G1" s="38"/>
      <c r="H1" s="38"/>
      <c r="I1" s="38"/>
      <c r="J1" s="162"/>
      <c r="L1" s="38"/>
    </row>
    <row r="2" spans="2:13" ht="29.25" customHeight="1" x14ac:dyDescent="0.35">
      <c r="B2" s="256" t="s">
        <v>494</v>
      </c>
      <c r="C2" s="256"/>
      <c r="D2" s="256"/>
      <c r="E2" s="256"/>
      <c r="F2" s="256"/>
      <c r="G2" s="256"/>
      <c r="H2" s="256"/>
      <c r="I2" s="256"/>
      <c r="J2" s="256"/>
      <c r="K2" s="256"/>
      <c r="L2" s="256"/>
    </row>
    <row r="3" spans="2:13" ht="24" customHeight="1" x14ac:dyDescent="0.6">
      <c r="B3" s="276" t="s">
        <v>366</v>
      </c>
      <c r="C3" s="276"/>
      <c r="D3" s="276"/>
      <c r="E3" s="276"/>
      <c r="F3" s="276"/>
      <c r="G3" s="276"/>
      <c r="H3" s="276"/>
      <c r="I3" s="276"/>
      <c r="J3" s="163"/>
      <c r="K3" s="183"/>
    </row>
    <row r="4" spans="2:13" ht="6.75" customHeight="1" thickBot="1" x14ac:dyDescent="0.4">
      <c r="D4" s="39"/>
      <c r="E4" s="39"/>
      <c r="F4" s="39"/>
      <c r="G4" s="39"/>
      <c r="H4" s="39"/>
      <c r="I4" s="38"/>
      <c r="J4" s="162"/>
      <c r="L4" s="37"/>
      <c r="M4" s="37"/>
    </row>
    <row r="5" spans="2:13" ht="148.5" customHeight="1" thickBot="1" x14ac:dyDescent="0.4">
      <c r="B5" s="102" t="s">
        <v>367</v>
      </c>
      <c r="C5" s="102" t="s">
        <v>403</v>
      </c>
      <c r="D5" s="233" t="s">
        <v>505</v>
      </c>
      <c r="E5" s="217" t="s">
        <v>506</v>
      </c>
      <c r="F5" s="212" t="s">
        <v>459</v>
      </c>
      <c r="G5" s="178" t="s">
        <v>404</v>
      </c>
      <c r="H5" s="102" t="s">
        <v>11</v>
      </c>
      <c r="I5" s="102" t="s">
        <v>405</v>
      </c>
      <c r="J5" s="102" t="s">
        <v>448</v>
      </c>
      <c r="K5" s="187" t="s">
        <v>456</v>
      </c>
      <c r="L5" s="102" t="s">
        <v>457</v>
      </c>
      <c r="M5" s="44"/>
    </row>
    <row r="6" spans="2:13" ht="51" customHeight="1" thickBot="1" x14ac:dyDescent="0.4">
      <c r="B6" s="98" t="s">
        <v>368</v>
      </c>
      <c r="C6" s="274" t="s">
        <v>460</v>
      </c>
      <c r="D6" s="274"/>
      <c r="E6" s="274"/>
      <c r="F6" s="274"/>
      <c r="G6" s="274"/>
      <c r="H6" s="274"/>
      <c r="I6" s="274"/>
      <c r="J6" s="275"/>
      <c r="K6" s="275"/>
      <c r="L6" s="274"/>
      <c r="M6" s="14"/>
    </row>
    <row r="7" spans="2:13" ht="51" customHeight="1" thickBot="1" x14ac:dyDescent="0.4">
      <c r="B7" s="98" t="s">
        <v>369</v>
      </c>
      <c r="C7" s="277" t="s">
        <v>461</v>
      </c>
      <c r="D7" s="277"/>
      <c r="E7" s="277"/>
      <c r="F7" s="277"/>
      <c r="G7" s="277"/>
      <c r="H7" s="274"/>
      <c r="I7" s="274"/>
      <c r="J7" s="275"/>
      <c r="K7" s="275"/>
      <c r="L7" s="274"/>
      <c r="M7" s="46"/>
    </row>
    <row r="8" spans="2:13" ht="51" customHeight="1" x14ac:dyDescent="0.35">
      <c r="B8" s="281" t="s">
        <v>370</v>
      </c>
      <c r="C8" s="205" t="s">
        <v>458</v>
      </c>
      <c r="D8" s="234">
        <v>0</v>
      </c>
      <c r="E8" s="218">
        <v>0</v>
      </c>
      <c r="F8" s="213">
        <v>1500</v>
      </c>
      <c r="G8" s="189"/>
      <c r="H8" s="190">
        <f>D8+E8+F8</f>
        <v>1500</v>
      </c>
      <c r="I8" s="189"/>
      <c r="J8" s="191"/>
      <c r="K8" s="191"/>
      <c r="L8" s="189"/>
      <c r="M8" s="46"/>
    </row>
    <row r="9" spans="2:13" ht="51" customHeight="1" x14ac:dyDescent="0.35">
      <c r="B9" s="282"/>
      <c r="C9" s="197" t="s">
        <v>499</v>
      </c>
      <c r="D9" s="234">
        <v>125000</v>
      </c>
      <c r="E9" s="218">
        <v>69468</v>
      </c>
      <c r="F9" s="213">
        <f>12*8102.52</f>
        <v>97230.24</v>
      </c>
      <c r="G9" s="189"/>
      <c r="H9" s="190">
        <f t="shared" ref="H9:H16" si="0">D9+E9+F9</f>
        <v>291698.24</v>
      </c>
      <c r="I9" s="189"/>
      <c r="J9" s="191"/>
      <c r="K9" s="191"/>
      <c r="L9" s="189"/>
      <c r="M9" s="46"/>
    </row>
    <row r="10" spans="2:13" ht="51" customHeight="1" x14ac:dyDescent="0.35">
      <c r="B10" s="282"/>
      <c r="C10" s="197" t="s">
        <v>500</v>
      </c>
      <c r="D10" s="234">
        <v>54000</v>
      </c>
      <c r="E10" s="218">
        <v>36000</v>
      </c>
      <c r="F10" s="213">
        <f>12*3000</f>
        <v>36000</v>
      </c>
      <c r="G10" s="189"/>
      <c r="H10" s="190">
        <f t="shared" si="0"/>
        <v>126000</v>
      </c>
      <c r="I10" s="189"/>
      <c r="J10" s="191"/>
      <c r="K10" s="191"/>
      <c r="L10" s="189"/>
      <c r="M10" s="46"/>
    </row>
    <row r="11" spans="2:13" ht="51" customHeight="1" x14ac:dyDescent="0.35">
      <c r="B11" s="282"/>
      <c r="C11" s="197" t="s">
        <v>497</v>
      </c>
      <c r="D11" s="234">
        <v>22230</v>
      </c>
      <c r="E11" s="218">
        <v>12000</v>
      </c>
      <c r="F11" s="213">
        <f>12*4804</f>
        <v>57648</v>
      </c>
      <c r="G11" s="189"/>
      <c r="H11" s="190">
        <f t="shared" si="0"/>
        <v>91878</v>
      </c>
      <c r="I11" s="216">
        <v>91878</v>
      </c>
      <c r="J11" s="191"/>
      <c r="K11" s="191"/>
      <c r="L11" s="189"/>
      <c r="M11" s="46"/>
    </row>
    <row r="12" spans="2:13" ht="51" customHeight="1" x14ac:dyDescent="0.35">
      <c r="B12" s="282"/>
      <c r="C12" s="197" t="s">
        <v>495</v>
      </c>
      <c r="D12" s="234">
        <v>26100</v>
      </c>
      <c r="E12" s="218">
        <v>18000</v>
      </c>
      <c r="F12" s="213">
        <f>12*1373</f>
        <v>16476</v>
      </c>
      <c r="G12" s="189"/>
      <c r="H12" s="190">
        <f t="shared" si="0"/>
        <v>60576</v>
      </c>
      <c r="I12" s="189"/>
      <c r="J12" s="191"/>
      <c r="K12" s="191"/>
      <c r="L12" s="189"/>
      <c r="M12" s="46"/>
    </row>
    <row r="13" spans="2:13" ht="28.5" customHeight="1" x14ac:dyDescent="0.35">
      <c r="B13" s="283"/>
      <c r="C13" s="197" t="s">
        <v>496</v>
      </c>
      <c r="D13" s="234">
        <v>8100</v>
      </c>
      <c r="E13" s="218">
        <v>6000</v>
      </c>
      <c r="F13" s="213">
        <f>12*688</f>
        <v>8256</v>
      </c>
      <c r="G13" s="192"/>
      <c r="H13" s="190">
        <f t="shared" si="0"/>
        <v>22356</v>
      </c>
      <c r="I13" s="193"/>
      <c r="J13" s="194"/>
      <c r="K13" s="195"/>
      <c r="L13" s="196"/>
      <c r="M13" s="47"/>
    </row>
    <row r="14" spans="2:13" ht="31" x14ac:dyDescent="0.35">
      <c r="B14" s="206" t="s">
        <v>371</v>
      </c>
      <c r="C14" s="205" t="s">
        <v>498</v>
      </c>
      <c r="D14" s="234">
        <v>20000</v>
      </c>
      <c r="E14" s="218">
        <v>17000</v>
      </c>
      <c r="F14" s="213">
        <f>10000*4+5000</f>
        <v>45000</v>
      </c>
      <c r="G14" s="192"/>
      <c r="H14" s="190">
        <f t="shared" si="0"/>
        <v>82000</v>
      </c>
      <c r="I14" s="193"/>
      <c r="J14" s="194"/>
      <c r="K14" s="195"/>
      <c r="L14" s="196"/>
      <c r="M14" s="47"/>
    </row>
    <row r="15" spans="2:13" ht="62" x14ac:dyDescent="0.35">
      <c r="B15" s="206" t="s">
        <v>372</v>
      </c>
      <c r="C15" s="205" t="s">
        <v>462</v>
      </c>
      <c r="D15" s="234">
        <v>25000</v>
      </c>
      <c r="E15" s="218">
        <v>75000</v>
      </c>
      <c r="F15" s="213">
        <f>70000</f>
        <v>70000</v>
      </c>
      <c r="G15" s="192"/>
      <c r="H15" s="190">
        <f t="shared" si="0"/>
        <v>170000</v>
      </c>
      <c r="I15" s="193">
        <v>0.3</v>
      </c>
      <c r="J15" s="194"/>
      <c r="K15" s="195"/>
      <c r="L15" s="196"/>
      <c r="M15" s="47"/>
    </row>
    <row r="16" spans="2:13" ht="93" x14ac:dyDescent="0.35">
      <c r="B16" s="206" t="s">
        <v>373</v>
      </c>
      <c r="C16" s="205" t="s">
        <v>463</v>
      </c>
      <c r="D16" s="234">
        <v>14500</v>
      </c>
      <c r="E16" s="218">
        <v>8000</v>
      </c>
      <c r="F16" s="213">
        <f>10000</f>
        <v>10000</v>
      </c>
      <c r="G16" s="192"/>
      <c r="H16" s="190">
        <f t="shared" si="0"/>
        <v>32500</v>
      </c>
      <c r="I16" s="193">
        <v>0.25</v>
      </c>
      <c r="J16" s="194"/>
      <c r="K16" s="195"/>
      <c r="L16" s="196"/>
      <c r="M16" s="47"/>
    </row>
    <row r="17" spans="1:13" ht="16" thickBot="1" x14ac:dyDescent="0.4">
      <c r="A17" s="37"/>
      <c r="B17" s="200"/>
      <c r="C17" s="99" t="s">
        <v>406</v>
      </c>
      <c r="D17" s="235">
        <f>SUM(D8:D16)</f>
        <v>294930</v>
      </c>
      <c r="E17" s="219">
        <f>SUM(E8:E16)</f>
        <v>241468</v>
      </c>
      <c r="F17" s="16">
        <f>SUM(F8:F16)</f>
        <v>342110.24</v>
      </c>
      <c r="G17" s="16">
        <f>SUM(G13:G16)</f>
        <v>0</v>
      </c>
      <c r="H17" s="16">
        <f>SUM(H8:H16)</f>
        <v>878508.24</v>
      </c>
      <c r="I17" s="111">
        <f>SUM(I8:I16)</f>
        <v>91878.55</v>
      </c>
      <c r="J17" s="111">
        <f>SUM(J13:J16)</f>
        <v>0</v>
      </c>
      <c r="K17" s="184"/>
      <c r="L17" s="199"/>
      <c r="M17" s="49"/>
    </row>
    <row r="18" spans="1:13" ht="51" customHeight="1" thickBot="1" x14ac:dyDescent="0.4">
      <c r="A18" s="37"/>
      <c r="B18" s="98" t="s">
        <v>374</v>
      </c>
      <c r="C18" s="272" t="s">
        <v>464</v>
      </c>
      <c r="D18" s="272"/>
      <c r="E18" s="272"/>
      <c r="F18" s="272"/>
      <c r="G18" s="272"/>
      <c r="H18" s="272"/>
      <c r="I18" s="273"/>
      <c r="J18" s="275"/>
      <c r="K18" s="275"/>
      <c r="L18" s="273"/>
      <c r="M18" s="46"/>
    </row>
    <row r="19" spans="1:13" ht="124" x14ac:dyDescent="0.35">
      <c r="A19" s="37"/>
      <c r="B19" s="206" t="s">
        <v>375</v>
      </c>
      <c r="C19" s="188" t="s">
        <v>465</v>
      </c>
      <c r="D19" s="234">
        <v>0</v>
      </c>
      <c r="E19" s="218">
        <v>25000</v>
      </c>
      <c r="F19" s="213">
        <v>0</v>
      </c>
      <c r="G19" s="192"/>
      <c r="H19" s="190">
        <f>D19+E19+F19</f>
        <v>25000</v>
      </c>
      <c r="I19" s="193"/>
      <c r="J19" s="194"/>
      <c r="K19" s="195"/>
      <c r="L19" s="196"/>
      <c r="M19" s="47"/>
    </row>
    <row r="20" spans="1:13" ht="93" x14ac:dyDescent="0.35">
      <c r="A20" s="37"/>
      <c r="B20" s="206" t="s">
        <v>376</v>
      </c>
      <c r="C20" s="188" t="s">
        <v>466</v>
      </c>
      <c r="D20" s="234">
        <v>15000</v>
      </c>
      <c r="E20" s="218">
        <v>0</v>
      </c>
      <c r="F20" s="213">
        <v>10000</v>
      </c>
      <c r="G20" s="192"/>
      <c r="H20" s="190">
        <f t="shared" ref="H20:H22" si="1">D20+E20+F20</f>
        <v>25000</v>
      </c>
      <c r="I20" s="193"/>
      <c r="J20" s="194"/>
      <c r="K20" s="195"/>
      <c r="L20" s="196"/>
      <c r="M20" s="47"/>
    </row>
    <row r="21" spans="1:13" ht="139.5" x14ac:dyDescent="0.35">
      <c r="A21" s="37"/>
      <c r="B21" s="206" t="s">
        <v>377</v>
      </c>
      <c r="C21" s="188" t="s">
        <v>467</v>
      </c>
      <c r="D21" s="234">
        <v>10000</v>
      </c>
      <c r="E21" s="218">
        <v>25000</v>
      </c>
      <c r="F21" s="213">
        <v>15000</v>
      </c>
      <c r="G21" s="192"/>
      <c r="H21" s="190">
        <f t="shared" si="1"/>
        <v>50000</v>
      </c>
      <c r="I21" s="193">
        <v>0.25</v>
      </c>
      <c r="J21" s="194"/>
      <c r="K21" s="195"/>
      <c r="L21" s="196"/>
      <c r="M21" s="47"/>
    </row>
    <row r="22" spans="1:13" ht="62" x14ac:dyDescent="0.35">
      <c r="A22" s="37"/>
      <c r="B22" s="206" t="s">
        <v>378</v>
      </c>
      <c r="C22" s="188" t="s">
        <v>468</v>
      </c>
      <c r="D22" s="234">
        <v>10000</v>
      </c>
      <c r="E22" s="218">
        <v>0</v>
      </c>
      <c r="F22" s="213">
        <v>0</v>
      </c>
      <c r="G22" s="192"/>
      <c r="H22" s="190">
        <f t="shared" si="1"/>
        <v>10000</v>
      </c>
      <c r="I22" s="193">
        <v>0.25</v>
      </c>
      <c r="J22" s="194"/>
      <c r="K22" s="195"/>
      <c r="L22" s="196"/>
      <c r="M22" s="47"/>
    </row>
    <row r="23" spans="1:13" ht="16" thickBot="1" x14ac:dyDescent="0.4">
      <c r="A23" s="37"/>
      <c r="B23" s="200"/>
      <c r="C23" s="99" t="s">
        <v>406</v>
      </c>
      <c r="D23" s="236">
        <f>SUM(D19:D22)</f>
        <v>35000</v>
      </c>
      <c r="E23" s="220">
        <f>SUM(E19:E22)</f>
        <v>50000</v>
      </c>
      <c r="F23" s="19">
        <f>SUM(F19:F22)</f>
        <v>25000</v>
      </c>
      <c r="G23" s="19">
        <f>SUM(G19:G22)</f>
        <v>0</v>
      </c>
      <c r="H23" s="19">
        <f>SUM(H19:H22)</f>
        <v>110000</v>
      </c>
      <c r="I23" s="111">
        <f>(I19*H19)+(I20*H20)+(I21*H21)+(I22*H22)</f>
        <v>15000</v>
      </c>
      <c r="J23" s="111">
        <f>SUM(J19:J22)</f>
        <v>0</v>
      </c>
      <c r="K23" s="184"/>
      <c r="L23" s="199"/>
      <c r="M23" s="49"/>
    </row>
    <row r="24" spans="1:13" ht="51" customHeight="1" thickBot="1" x14ac:dyDescent="0.4">
      <c r="A24" s="37"/>
      <c r="B24" s="98" t="s">
        <v>379</v>
      </c>
      <c r="C24" s="272" t="s">
        <v>469</v>
      </c>
      <c r="D24" s="272"/>
      <c r="E24" s="278"/>
      <c r="F24" s="278"/>
      <c r="G24" s="278"/>
      <c r="H24" s="278"/>
      <c r="I24" s="279"/>
      <c r="J24" s="280"/>
      <c r="K24" s="280"/>
      <c r="L24" s="279"/>
      <c r="M24" s="46"/>
    </row>
    <row r="25" spans="1:13" ht="124" x14ac:dyDescent="0.35">
      <c r="A25" s="37"/>
      <c r="B25" s="206" t="s">
        <v>380</v>
      </c>
      <c r="C25" s="188" t="s">
        <v>470</v>
      </c>
      <c r="D25" s="234">
        <v>0</v>
      </c>
      <c r="E25" s="218">
        <v>17000</v>
      </c>
      <c r="F25" s="213">
        <v>10000</v>
      </c>
      <c r="G25" s="192"/>
      <c r="H25" s="190">
        <f>D25+E25+F25</f>
        <v>27000</v>
      </c>
      <c r="I25" s="193"/>
      <c r="J25" s="194"/>
      <c r="K25" s="195"/>
      <c r="L25" s="196"/>
      <c r="M25" s="47"/>
    </row>
    <row r="26" spans="1:13" ht="93" x14ac:dyDescent="0.35">
      <c r="A26" s="37"/>
      <c r="B26" s="206" t="s">
        <v>381</v>
      </c>
      <c r="C26" s="188" t="s">
        <v>471</v>
      </c>
      <c r="D26" s="234">
        <v>2000</v>
      </c>
      <c r="E26" s="218">
        <v>3000</v>
      </c>
      <c r="F26" s="213">
        <v>5000</v>
      </c>
      <c r="G26" s="192"/>
      <c r="H26" s="190">
        <f t="shared" ref="H26:H28" si="2">D26+E26+F26</f>
        <v>10000</v>
      </c>
      <c r="I26" s="193"/>
      <c r="J26" s="194"/>
      <c r="K26" s="195"/>
      <c r="L26" s="196"/>
      <c r="M26" s="47"/>
    </row>
    <row r="27" spans="1:13" ht="93" x14ac:dyDescent="0.35">
      <c r="A27" s="37"/>
      <c r="B27" s="206" t="s">
        <v>382</v>
      </c>
      <c r="C27" s="188" t="s">
        <v>472</v>
      </c>
      <c r="D27" s="234">
        <v>4800</v>
      </c>
      <c r="E27" s="218">
        <v>5000</v>
      </c>
      <c r="F27" s="213">
        <v>5000</v>
      </c>
      <c r="G27" s="192"/>
      <c r="H27" s="190">
        <f t="shared" si="2"/>
        <v>14800</v>
      </c>
      <c r="I27" s="193"/>
      <c r="J27" s="194"/>
      <c r="K27" s="195"/>
      <c r="L27" s="196"/>
      <c r="M27" s="47"/>
    </row>
    <row r="28" spans="1:13" ht="93" x14ac:dyDescent="0.35">
      <c r="A28" s="37"/>
      <c r="B28" s="206" t="s">
        <v>383</v>
      </c>
      <c r="C28" s="188" t="s">
        <v>473</v>
      </c>
      <c r="D28" s="234">
        <v>15000</v>
      </c>
      <c r="E28" s="218">
        <v>20000</v>
      </c>
      <c r="F28" s="213">
        <v>15000</v>
      </c>
      <c r="G28" s="192"/>
      <c r="H28" s="190">
        <f t="shared" si="2"/>
        <v>50000</v>
      </c>
      <c r="I28" s="193">
        <v>0.3</v>
      </c>
      <c r="J28" s="194"/>
      <c r="K28" s="195"/>
      <c r="L28" s="196"/>
      <c r="M28" s="47"/>
    </row>
    <row r="29" spans="1:13" ht="16" thickBot="1" x14ac:dyDescent="0.4">
      <c r="B29" s="200"/>
      <c r="C29" s="99" t="s">
        <v>406</v>
      </c>
      <c r="D29" s="236">
        <f>SUM(D25:D28)</f>
        <v>21800</v>
      </c>
      <c r="E29" s="220">
        <f>SUM(E25:E28)</f>
        <v>45000</v>
      </c>
      <c r="F29" s="19">
        <f>SUM(F25:F28)</f>
        <v>35000</v>
      </c>
      <c r="G29" s="19">
        <f>SUM(G25:G28)</f>
        <v>0</v>
      </c>
      <c r="H29" s="19">
        <f>SUM(H25:H28)</f>
        <v>101800</v>
      </c>
      <c r="I29" s="111">
        <f>(I25*H25)+(I26*H26)+(I27*H27)+(I28*H28)</f>
        <v>15000</v>
      </c>
      <c r="J29" s="111">
        <f>SUM(J25:J28)</f>
        <v>0</v>
      </c>
      <c r="K29" s="184"/>
      <c r="L29" s="199"/>
      <c r="M29" s="49"/>
    </row>
    <row r="30" spans="1:13" ht="38.5" customHeight="1" thickBot="1" x14ac:dyDescent="0.4">
      <c r="B30" s="98" t="s">
        <v>384</v>
      </c>
      <c r="C30" s="272" t="s">
        <v>474</v>
      </c>
      <c r="D30" s="272"/>
      <c r="E30" s="272"/>
      <c r="F30" s="272"/>
      <c r="G30" s="272"/>
      <c r="H30" s="272"/>
      <c r="I30" s="273"/>
      <c r="J30" s="273"/>
      <c r="K30" s="273"/>
      <c r="L30" s="273"/>
      <c r="M30" s="46"/>
    </row>
    <row r="31" spans="1:13" ht="93" x14ac:dyDescent="0.35">
      <c r="B31" s="206" t="s">
        <v>385</v>
      </c>
      <c r="C31" s="205" t="s">
        <v>476</v>
      </c>
      <c r="D31" s="234">
        <v>10000</v>
      </c>
      <c r="E31" s="218">
        <v>10000</v>
      </c>
      <c r="F31" s="213"/>
      <c r="G31" s="194">
        <v>0</v>
      </c>
      <c r="H31" s="210">
        <f>D31+E31+F31</f>
        <v>20000</v>
      </c>
      <c r="I31" s="207"/>
      <c r="J31" s="194"/>
      <c r="K31" s="195"/>
      <c r="L31" s="196"/>
      <c r="M31" s="47"/>
    </row>
    <row r="32" spans="1:13" ht="31" x14ac:dyDescent="0.35">
      <c r="B32" s="206" t="s">
        <v>386</v>
      </c>
      <c r="C32" s="205" t="s">
        <v>477</v>
      </c>
      <c r="D32" s="234">
        <v>50000</v>
      </c>
      <c r="E32" s="218">
        <v>0</v>
      </c>
      <c r="F32" s="213">
        <v>0</v>
      </c>
      <c r="G32" s="194">
        <v>0</v>
      </c>
      <c r="H32" s="210">
        <f t="shared" ref="H32:H40" si="3">D32+E32+F32</f>
        <v>50000</v>
      </c>
      <c r="I32" s="207"/>
      <c r="J32" s="194"/>
      <c r="K32" s="195"/>
      <c r="L32" s="196"/>
      <c r="M32" s="47"/>
    </row>
    <row r="33" spans="1:13" ht="31" x14ac:dyDescent="0.35">
      <c r="B33" s="206" t="s">
        <v>387</v>
      </c>
      <c r="C33" s="205" t="s">
        <v>478</v>
      </c>
      <c r="D33" s="234">
        <v>50000</v>
      </c>
      <c r="E33" s="218">
        <v>0</v>
      </c>
      <c r="F33" s="213">
        <v>0</v>
      </c>
      <c r="G33" s="194">
        <v>0</v>
      </c>
      <c r="H33" s="210">
        <f t="shared" si="3"/>
        <v>50000</v>
      </c>
      <c r="I33" s="207"/>
      <c r="J33" s="194"/>
      <c r="K33" s="195"/>
      <c r="L33" s="196"/>
      <c r="M33" s="47"/>
    </row>
    <row r="34" spans="1:13" ht="46.5" x14ac:dyDescent="0.35">
      <c r="B34" s="206" t="s">
        <v>388</v>
      </c>
      <c r="C34" s="205" t="s">
        <v>502</v>
      </c>
      <c r="D34" s="234">
        <v>30000</v>
      </c>
      <c r="E34" s="218">
        <v>0</v>
      </c>
      <c r="F34" s="213">
        <v>25000</v>
      </c>
      <c r="G34" s="194">
        <v>0</v>
      </c>
      <c r="H34" s="210">
        <f t="shared" si="3"/>
        <v>55000</v>
      </c>
      <c r="I34" s="207">
        <v>0.3</v>
      </c>
      <c r="J34" s="194"/>
      <c r="K34" s="195"/>
      <c r="L34" s="196"/>
      <c r="M34" s="47"/>
    </row>
    <row r="35" spans="1:13" ht="77.5" x14ac:dyDescent="0.35">
      <c r="B35" s="206" t="s">
        <v>389</v>
      </c>
      <c r="C35" s="205" t="s">
        <v>479</v>
      </c>
      <c r="D35" s="234">
        <v>35000</v>
      </c>
      <c r="E35" s="218">
        <v>60000</v>
      </c>
      <c r="F35" s="213">
        <f>4*10000</f>
        <v>40000</v>
      </c>
      <c r="G35" s="194">
        <v>0</v>
      </c>
      <c r="H35" s="210">
        <f t="shared" si="3"/>
        <v>135000</v>
      </c>
      <c r="I35" s="207"/>
      <c r="J35" s="194"/>
      <c r="K35" s="195"/>
      <c r="L35" s="196"/>
      <c r="M35" s="47"/>
    </row>
    <row r="36" spans="1:13" ht="124" x14ac:dyDescent="0.35">
      <c r="A36" s="37"/>
      <c r="B36" s="206" t="s">
        <v>390</v>
      </c>
      <c r="C36" s="205" t="s">
        <v>480</v>
      </c>
      <c r="D36" s="234">
        <v>10000</v>
      </c>
      <c r="E36" s="218">
        <v>20000</v>
      </c>
      <c r="F36" s="213">
        <v>25000</v>
      </c>
      <c r="G36" s="194">
        <v>0</v>
      </c>
      <c r="H36" s="210">
        <f t="shared" si="3"/>
        <v>55000</v>
      </c>
      <c r="I36" s="207">
        <v>0.3</v>
      </c>
      <c r="J36" s="194"/>
      <c r="K36" s="195"/>
      <c r="L36" s="196"/>
      <c r="M36" s="47"/>
    </row>
    <row r="37" spans="1:13" s="37" customFormat="1" ht="139.5" x14ac:dyDescent="0.35">
      <c r="A37" s="36"/>
      <c r="B37" s="206" t="s">
        <v>391</v>
      </c>
      <c r="C37" s="211" t="s">
        <v>481</v>
      </c>
      <c r="D37" s="234">
        <v>8000</v>
      </c>
      <c r="E37" s="218">
        <v>6000</v>
      </c>
      <c r="F37" s="213">
        <v>0</v>
      </c>
      <c r="G37" s="198">
        <v>0</v>
      </c>
      <c r="H37" s="210">
        <f t="shared" si="3"/>
        <v>14000</v>
      </c>
      <c r="I37" s="208">
        <v>0.3</v>
      </c>
      <c r="J37" s="198"/>
      <c r="K37" s="195"/>
      <c r="L37" s="199"/>
      <c r="M37" s="47"/>
    </row>
    <row r="38" spans="1:13" s="37" customFormat="1" ht="62" x14ac:dyDescent="0.35">
      <c r="A38" s="36"/>
      <c r="B38" s="206" t="s">
        <v>392</v>
      </c>
      <c r="C38" s="211" t="s">
        <v>503</v>
      </c>
      <c r="D38" s="234"/>
      <c r="E38" s="218"/>
      <c r="F38" s="213">
        <v>60000</v>
      </c>
      <c r="G38" s="198"/>
      <c r="H38" s="210">
        <f t="shared" si="3"/>
        <v>60000</v>
      </c>
      <c r="I38" s="198"/>
      <c r="J38" s="198"/>
      <c r="K38" s="198"/>
      <c r="L38" s="198"/>
      <c r="M38" s="198"/>
    </row>
    <row r="39" spans="1:13" s="37" customFormat="1" ht="108.5" x14ac:dyDescent="0.35">
      <c r="A39" s="36"/>
      <c r="B39" s="206" t="s">
        <v>475</v>
      </c>
      <c r="C39" s="205" t="s">
        <v>483</v>
      </c>
      <c r="D39" s="234">
        <v>0</v>
      </c>
      <c r="E39" s="218">
        <v>0</v>
      </c>
      <c r="F39" s="213">
        <v>0</v>
      </c>
      <c r="G39" s="198">
        <v>0</v>
      </c>
      <c r="H39" s="210">
        <f t="shared" si="3"/>
        <v>0</v>
      </c>
      <c r="I39" s="208"/>
      <c r="J39" s="198"/>
      <c r="K39" s="195"/>
      <c r="L39" s="199"/>
      <c r="M39" s="47"/>
    </row>
    <row r="40" spans="1:13" ht="62" x14ac:dyDescent="0.35">
      <c r="B40" s="206" t="s">
        <v>504</v>
      </c>
      <c r="C40" s="205" t="s">
        <v>482</v>
      </c>
      <c r="D40" s="234">
        <v>7000</v>
      </c>
      <c r="E40" s="218">
        <v>10000</v>
      </c>
      <c r="F40" s="213">
        <v>10000</v>
      </c>
      <c r="G40" s="198">
        <v>0</v>
      </c>
      <c r="H40" s="210">
        <f t="shared" si="3"/>
        <v>27000</v>
      </c>
      <c r="I40" s="208">
        <v>0.25</v>
      </c>
      <c r="J40" s="198"/>
      <c r="K40" s="195"/>
      <c r="L40" s="199"/>
      <c r="M40" s="47"/>
    </row>
    <row r="41" spans="1:13" ht="15.5" x14ac:dyDescent="0.35">
      <c r="B41" s="200"/>
      <c r="C41" s="115" t="s">
        <v>406</v>
      </c>
      <c r="D41" s="237">
        <f>SUM(D31:D40)</f>
        <v>200000</v>
      </c>
      <c r="E41" s="221">
        <f>SUM(E31:E40)</f>
        <v>106000</v>
      </c>
      <c r="F41" s="209">
        <f>SUM(F31:F40)</f>
        <v>160000</v>
      </c>
      <c r="G41" s="209">
        <f>SUM(G31:G40)</f>
        <v>0</v>
      </c>
      <c r="H41" s="209">
        <f>SUM(H31:H40)</f>
        <v>466000</v>
      </c>
      <c r="I41" s="111">
        <f>(I31*H31)+(I32*H32)+(I33*H33)+(I34*H34)+(I35*H35)+(I36*H36)+(I37*H37)+(I40*H40)</f>
        <v>43950</v>
      </c>
      <c r="J41" s="111">
        <f>SUM(J31:J40)</f>
        <v>0</v>
      </c>
      <c r="K41" s="184"/>
      <c r="L41" s="199"/>
      <c r="M41" s="49"/>
    </row>
    <row r="42" spans="1:13" ht="16" thickBot="1" x14ac:dyDescent="0.4">
      <c r="B42" s="201"/>
      <c r="C42" s="202"/>
      <c r="D42" s="238"/>
      <c r="E42" s="222"/>
      <c r="F42" s="203"/>
      <c r="G42" s="203"/>
      <c r="H42" s="203"/>
      <c r="I42" s="203"/>
      <c r="J42" s="203"/>
      <c r="K42" s="204"/>
      <c r="L42" s="203"/>
      <c r="M42" s="48"/>
    </row>
    <row r="43" spans="1:13" ht="51" customHeight="1" thickBot="1" x14ac:dyDescent="0.4">
      <c r="B43" s="99" t="s">
        <v>393</v>
      </c>
      <c r="C43" s="273" t="s">
        <v>484</v>
      </c>
      <c r="D43" s="273"/>
      <c r="E43" s="273"/>
      <c r="F43" s="273"/>
      <c r="G43" s="273"/>
      <c r="H43" s="273"/>
      <c r="I43" s="273"/>
      <c r="J43" s="275"/>
      <c r="K43" s="275"/>
      <c r="L43" s="273"/>
      <c r="M43" s="14"/>
    </row>
    <row r="44" spans="1:13" ht="51" customHeight="1" thickBot="1" x14ac:dyDescent="0.4">
      <c r="B44" s="98" t="s">
        <v>394</v>
      </c>
      <c r="C44" s="272" t="s">
        <v>485</v>
      </c>
      <c r="D44" s="272"/>
      <c r="E44" s="272"/>
      <c r="F44" s="272"/>
      <c r="G44" s="272"/>
      <c r="H44" s="272"/>
      <c r="I44" s="273"/>
      <c r="J44" s="275"/>
      <c r="K44" s="275"/>
      <c r="L44" s="273"/>
      <c r="M44" s="46"/>
    </row>
    <row r="45" spans="1:13" ht="139.5" x14ac:dyDescent="0.35">
      <c r="B45" s="206" t="s">
        <v>395</v>
      </c>
      <c r="C45" s="205" t="s">
        <v>486</v>
      </c>
      <c r="D45" s="234">
        <v>3000</v>
      </c>
      <c r="E45" s="218">
        <v>0</v>
      </c>
      <c r="F45" s="213">
        <v>2000</v>
      </c>
      <c r="G45" s="192"/>
      <c r="H45" s="190">
        <f>D45+E45+F45</f>
        <v>5000</v>
      </c>
      <c r="I45" s="193">
        <v>0.25</v>
      </c>
      <c r="J45" s="194"/>
      <c r="K45" s="195"/>
      <c r="L45" s="196"/>
      <c r="M45" s="47"/>
    </row>
    <row r="46" spans="1:13" ht="232.5" x14ac:dyDescent="0.35">
      <c r="B46" s="206" t="s">
        <v>396</v>
      </c>
      <c r="C46" s="205" t="s">
        <v>487</v>
      </c>
      <c r="D46" s="239">
        <v>0</v>
      </c>
      <c r="E46" s="223">
        <v>0</v>
      </c>
      <c r="F46" s="214">
        <v>0</v>
      </c>
      <c r="G46" s="192"/>
      <c r="H46" s="190">
        <f t="shared" ref="H46:H48" si="4">D46+E46+F46</f>
        <v>0</v>
      </c>
      <c r="I46" s="193"/>
      <c r="J46" s="194"/>
      <c r="K46" s="195"/>
      <c r="L46" s="196"/>
      <c r="M46" s="47"/>
    </row>
    <row r="47" spans="1:13" ht="93" x14ac:dyDescent="0.35">
      <c r="B47" s="206" t="s">
        <v>397</v>
      </c>
      <c r="C47" s="205" t="s">
        <v>488</v>
      </c>
      <c r="D47" s="234">
        <v>3500</v>
      </c>
      <c r="E47" s="218">
        <v>10000</v>
      </c>
      <c r="F47" s="213">
        <f>3000+7000</f>
        <v>10000</v>
      </c>
      <c r="G47" s="192"/>
      <c r="H47" s="190">
        <f t="shared" si="4"/>
        <v>23500</v>
      </c>
      <c r="I47" s="193"/>
      <c r="J47" s="194"/>
      <c r="K47" s="195"/>
      <c r="L47" s="196"/>
      <c r="M47" s="47"/>
    </row>
    <row r="48" spans="1:13" ht="170.5" x14ac:dyDescent="0.35">
      <c r="B48" s="206" t="s">
        <v>398</v>
      </c>
      <c r="C48" s="205" t="s">
        <v>489</v>
      </c>
      <c r="D48" s="239">
        <v>0</v>
      </c>
      <c r="E48" s="223">
        <v>0</v>
      </c>
      <c r="F48" s="214">
        <v>0</v>
      </c>
      <c r="G48" s="192"/>
      <c r="H48" s="190">
        <f t="shared" si="4"/>
        <v>0</v>
      </c>
      <c r="I48" s="193"/>
      <c r="J48" s="194"/>
      <c r="K48" s="195"/>
      <c r="L48" s="196"/>
      <c r="M48" s="47"/>
    </row>
    <row r="49" spans="1:13" s="37" customFormat="1" ht="16" thickBot="1" x14ac:dyDescent="0.4">
      <c r="A49" s="36"/>
      <c r="B49" s="200"/>
      <c r="C49" s="99" t="s">
        <v>406</v>
      </c>
      <c r="D49" s="235">
        <f>SUM(D45:D48)</f>
        <v>6500</v>
      </c>
      <c r="E49" s="219">
        <f>SUM(E45:E48)</f>
        <v>10000</v>
      </c>
      <c r="F49" s="16">
        <f>SUM(F45:F48)</f>
        <v>12000</v>
      </c>
      <c r="G49" s="16">
        <f>SUM(G45:G48)</f>
        <v>0</v>
      </c>
      <c r="H49" s="19">
        <f>SUM(H45:H48)</f>
        <v>28500</v>
      </c>
      <c r="I49" s="111">
        <f>(I45*H45)+(I46*H46)+(I47*H47)+(I48*H48)</f>
        <v>1250</v>
      </c>
      <c r="J49" s="111">
        <f>SUM(J45:J48)</f>
        <v>0</v>
      </c>
      <c r="K49" s="184"/>
      <c r="L49" s="199"/>
      <c r="M49" s="49"/>
    </row>
    <row r="50" spans="1:13" ht="51" customHeight="1" thickBot="1" x14ac:dyDescent="0.4">
      <c r="B50" s="98" t="s">
        <v>399</v>
      </c>
      <c r="C50" s="272" t="s">
        <v>490</v>
      </c>
      <c r="D50" s="272"/>
      <c r="E50" s="278"/>
      <c r="F50" s="278"/>
      <c r="G50" s="278"/>
      <c r="H50" s="278"/>
      <c r="I50" s="279"/>
      <c r="J50" s="280"/>
      <c r="K50" s="280"/>
      <c r="L50" s="279"/>
      <c r="M50" s="46"/>
    </row>
    <row r="51" spans="1:13" ht="155" x14ac:dyDescent="0.35">
      <c r="B51" s="206" t="s">
        <v>400</v>
      </c>
      <c r="C51" s="205" t="s">
        <v>491</v>
      </c>
      <c r="D51" s="239"/>
      <c r="E51" s="223"/>
      <c r="F51" s="214"/>
      <c r="G51" s="192"/>
      <c r="H51" s="190">
        <f>D51+E51+F51</f>
        <v>0</v>
      </c>
      <c r="I51" s="193"/>
      <c r="J51" s="194"/>
      <c r="K51" s="195"/>
      <c r="L51" s="196"/>
      <c r="M51" s="47"/>
    </row>
    <row r="52" spans="1:13" ht="62" x14ac:dyDescent="0.35">
      <c r="B52" s="206" t="s">
        <v>401</v>
      </c>
      <c r="C52" s="205" t="s">
        <v>492</v>
      </c>
      <c r="D52" s="234">
        <v>11500</v>
      </c>
      <c r="E52" s="218">
        <v>25000</v>
      </c>
      <c r="F52" s="213">
        <f>50000</f>
        <v>50000</v>
      </c>
      <c r="G52" s="192"/>
      <c r="H52" s="190">
        <f t="shared" ref="H52:H53" si="5">D52+E52+F52</f>
        <v>86500</v>
      </c>
      <c r="I52" s="193">
        <v>1</v>
      </c>
      <c r="J52" s="194"/>
      <c r="K52" s="195"/>
      <c r="L52" s="196"/>
      <c r="M52" s="47"/>
    </row>
    <row r="53" spans="1:13" ht="93" x14ac:dyDescent="0.35">
      <c r="B53" s="206" t="s">
        <v>402</v>
      </c>
      <c r="C53" s="205" t="s">
        <v>493</v>
      </c>
      <c r="D53" s="234">
        <v>7000</v>
      </c>
      <c r="E53" s="218">
        <v>0</v>
      </c>
      <c r="F53" s="213">
        <v>0</v>
      </c>
      <c r="G53" s="192"/>
      <c r="H53" s="190">
        <f t="shared" si="5"/>
        <v>7000</v>
      </c>
      <c r="I53" s="193">
        <v>1</v>
      </c>
      <c r="J53" s="194"/>
      <c r="K53" s="195"/>
      <c r="L53" s="196"/>
      <c r="M53" s="47"/>
    </row>
    <row r="54" spans="1:13" ht="15.5" x14ac:dyDescent="0.35">
      <c r="B54" s="200"/>
      <c r="C54" s="99" t="s">
        <v>406</v>
      </c>
      <c r="D54" s="235">
        <f>SUM(D51:D53)</f>
        <v>18500</v>
      </c>
      <c r="E54" s="219">
        <f>SUM(E51:E53)</f>
        <v>25000</v>
      </c>
      <c r="F54" s="16">
        <f>SUM(F51:F53)</f>
        <v>50000</v>
      </c>
      <c r="G54" s="16">
        <f>SUM(G51:G53)</f>
        <v>0</v>
      </c>
      <c r="H54" s="16">
        <f>SUM(H51:H53)</f>
        <v>93500</v>
      </c>
      <c r="I54" s="111">
        <v>2</v>
      </c>
      <c r="J54" s="111">
        <f>SUM(J51:J53)</f>
        <v>0</v>
      </c>
      <c r="K54" s="184"/>
      <c r="L54" s="199"/>
      <c r="M54" s="49"/>
    </row>
    <row r="55" spans="1:13" ht="15.75" customHeight="1" x14ac:dyDescent="0.35">
      <c r="B55" s="7"/>
      <c r="C55" s="10"/>
      <c r="D55" s="240"/>
      <c r="E55" s="224"/>
      <c r="F55" s="21"/>
      <c r="G55" s="21"/>
      <c r="H55" s="21"/>
      <c r="I55" s="21"/>
      <c r="J55" s="21"/>
      <c r="K55" s="155"/>
      <c r="L55" s="215"/>
      <c r="M55" s="4"/>
    </row>
    <row r="56" spans="1:13" ht="65.25" customHeight="1" thickBot="1" x14ac:dyDescent="0.4">
      <c r="B56" s="7"/>
      <c r="C56" s="10"/>
      <c r="D56" s="155"/>
      <c r="E56" s="155"/>
      <c r="F56" s="21"/>
      <c r="G56" s="21"/>
      <c r="H56" s="21"/>
      <c r="I56" s="21"/>
      <c r="J56" s="21"/>
      <c r="K56" s="155"/>
      <c r="L56" s="10"/>
      <c r="M56" s="12"/>
    </row>
    <row r="57" spans="1:13" ht="65.25" customHeight="1" x14ac:dyDescent="0.35">
      <c r="B57" s="7"/>
      <c r="C57" s="269" t="s">
        <v>415</v>
      </c>
      <c r="D57" s="270"/>
      <c r="E57" s="270"/>
      <c r="F57" s="270"/>
      <c r="G57" s="270"/>
      <c r="H57" s="271"/>
      <c r="I57" s="12"/>
      <c r="J57" s="154"/>
      <c r="K57" s="185"/>
      <c r="L57" s="12"/>
    </row>
    <row r="58" spans="1:13" ht="65.25" customHeight="1" x14ac:dyDescent="0.35">
      <c r="B58" s="7"/>
      <c r="C58" s="171"/>
      <c r="D58" s="241" t="str">
        <f>D5</f>
        <v>Organisation recipiendiaire 1 (budget en USD) PNUD 2020-2021</v>
      </c>
      <c r="E58" s="225" t="str">
        <f>E5</f>
        <v>Organisation recipiendiaire 1 (budget en USD) PNUD 2022</v>
      </c>
      <c r="F58" s="181" t="str">
        <f t="shared" ref="F58:G58" si="6">F5</f>
        <v>Organisation recipiendiaire 2 (budget en USD)  PNUD 2023</v>
      </c>
      <c r="G58" s="181" t="str">
        <f t="shared" si="6"/>
        <v>Organisation recipiendiaire 3 (budget en USD)</v>
      </c>
      <c r="H58" s="172" t="s">
        <v>11</v>
      </c>
      <c r="I58" s="10"/>
      <c r="J58" s="21"/>
      <c r="K58" s="155"/>
      <c r="L58" s="12"/>
    </row>
    <row r="59" spans="1:13" ht="65.25" customHeight="1" x14ac:dyDescent="0.35">
      <c r="B59" s="22"/>
      <c r="C59" s="112" t="s">
        <v>407</v>
      </c>
      <c r="D59" s="242">
        <f>SUM(D17,D23,D29,D41,D49,D54)</f>
        <v>576730</v>
      </c>
      <c r="E59" s="226">
        <f>SUM(E17,E23,E29,E41,E49,E54)</f>
        <v>477468</v>
      </c>
      <c r="F59" s="100">
        <f>SUM(F17,F23,F29,F41,F49,F54)</f>
        <v>624110.24</v>
      </c>
      <c r="G59" s="100">
        <f>SUM(G17,G23,G29,G41,G49,G54)</f>
        <v>0</v>
      </c>
      <c r="H59" s="113">
        <f>D59+E59+F59</f>
        <v>1678308.24</v>
      </c>
      <c r="I59" s="10"/>
      <c r="J59" s="21"/>
      <c r="K59" s="155"/>
      <c r="L59" s="13"/>
    </row>
    <row r="60" spans="1:13" ht="65.25" customHeight="1" x14ac:dyDescent="0.35">
      <c r="B60" s="5"/>
      <c r="C60" s="164" t="s">
        <v>408</v>
      </c>
      <c r="D60" s="242">
        <f>D59*0.07</f>
        <v>40371.100000000006</v>
      </c>
      <c r="E60" s="226">
        <f>E59*0.07</f>
        <v>33422.76</v>
      </c>
      <c r="F60" s="100">
        <f>F59*0.07</f>
        <v>43687.716800000002</v>
      </c>
      <c r="G60" s="100">
        <f>G59*0.07</f>
        <v>0</v>
      </c>
      <c r="H60" s="113">
        <f>D60+E60+F60</f>
        <v>117481.57680000001</v>
      </c>
      <c r="I60" s="5"/>
      <c r="J60" s="155"/>
      <c r="K60" s="155"/>
      <c r="L60" s="2"/>
    </row>
    <row r="61" spans="1:13" ht="65.25" customHeight="1" thickBot="1" x14ac:dyDescent="0.4">
      <c r="B61" s="5"/>
      <c r="C61" s="29" t="s">
        <v>11</v>
      </c>
      <c r="D61" s="243">
        <f>SUM(D59:D60)</f>
        <v>617101.1</v>
      </c>
      <c r="E61" s="227">
        <f>SUM(E59:E60)</f>
        <v>510890.76</v>
      </c>
      <c r="F61" s="104">
        <f>SUM(F59:F60)</f>
        <v>667797.95680000004</v>
      </c>
      <c r="G61" s="104">
        <f>SUM(G59:G60)</f>
        <v>0</v>
      </c>
      <c r="H61" s="114">
        <f>SUM(H59:H60)</f>
        <v>1795789.8167999999</v>
      </c>
      <c r="I61" s="5"/>
      <c r="J61" s="155"/>
      <c r="K61" s="155"/>
      <c r="L61" s="2"/>
    </row>
    <row r="62" spans="1:13" s="37" customFormat="1" ht="65.25" customHeight="1" thickBot="1" x14ac:dyDescent="0.4">
      <c r="B62" s="10"/>
      <c r="C62" s="31"/>
      <c r="D62" s="8"/>
      <c r="E62" s="8"/>
      <c r="F62" s="32"/>
      <c r="G62" s="32"/>
      <c r="H62" s="32"/>
      <c r="I62" s="32"/>
      <c r="J62" s="157"/>
      <c r="K62" s="161"/>
      <c r="L62" s="12"/>
      <c r="M62" s="13"/>
    </row>
    <row r="63" spans="1:13" ht="65.25" customHeight="1" x14ac:dyDescent="0.35">
      <c r="B63" s="2"/>
      <c r="C63" s="258" t="s">
        <v>409</v>
      </c>
      <c r="D63" s="259"/>
      <c r="E63" s="260"/>
      <c r="F63" s="261"/>
      <c r="G63" s="261"/>
      <c r="H63" s="261"/>
      <c r="I63" s="262"/>
      <c r="J63" s="158"/>
      <c r="K63" s="49"/>
      <c r="L63" s="2"/>
      <c r="M63" s="38"/>
    </row>
    <row r="64" spans="1:13" ht="65.25" customHeight="1" x14ac:dyDescent="0.35">
      <c r="B64" s="2"/>
      <c r="C64" s="101"/>
      <c r="D64" s="241" t="str">
        <f>D5</f>
        <v>Organisation recipiendiaire 1 (budget en USD) PNUD 2020-2021</v>
      </c>
      <c r="E64" s="225" t="str">
        <f>E5</f>
        <v>Organisation recipiendiaire 1 (budget en USD) PNUD 2022</v>
      </c>
      <c r="F64" s="181" t="str">
        <f t="shared" ref="F64:G64" si="7">F5</f>
        <v>Organisation recipiendiaire 2 (budget en USD)  PNUD 2023</v>
      </c>
      <c r="G64" s="181" t="str">
        <f t="shared" si="7"/>
        <v>Organisation recipiendiaire 3 (budget en USD)</v>
      </c>
      <c r="H64" s="173" t="s">
        <v>11</v>
      </c>
      <c r="I64" s="174" t="s">
        <v>9</v>
      </c>
      <c r="J64" s="158"/>
      <c r="K64" s="49"/>
      <c r="L64" s="2"/>
      <c r="M64" s="38"/>
    </row>
    <row r="65" spans="2:13" ht="65.25" customHeight="1" x14ac:dyDescent="0.35">
      <c r="B65" s="2"/>
      <c r="C65" s="28" t="s">
        <v>410</v>
      </c>
      <c r="D65" s="244">
        <f>D61*I65</f>
        <v>431970.76999999996</v>
      </c>
      <c r="E65" s="228"/>
      <c r="F65" s="103"/>
      <c r="G65" s="103">
        <f>$G$61*I65</f>
        <v>0</v>
      </c>
      <c r="H65" s="103">
        <f>SUM(D65:G65)</f>
        <v>431970.76999999996</v>
      </c>
      <c r="I65" s="125">
        <v>0.7</v>
      </c>
      <c r="J65" s="154"/>
      <c r="K65" s="185"/>
      <c r="L65" s="2"/>
      <c r="M65" s="38"/>
    </row>
    <row r="66" spans="2:13" ht="65.25" customHeight="1" x14ac:dyDescent="0.35">
      <c r="B66" s="257"/>
      <c r="C66" s="116" t="s">
        <v>411</v>
      </c>
      <c r="D66" s="244">
        <f>D61*I66</f>
        <v>185130.33</v>
      </c>
      <c r="E66" s="228"/>
      <c r="F66" s="103"/>
      <c r="G66" s="103">
        <f>$G$61*I66</f>
        <v>0</v>
      </c>
      <c r="H66" s="103">
        <f t="shared" ref="H66:H69" si="8">SUM(D66:G66)</f>
        <v>185130.33</v>
      </c>
      <c r="I66" s="126">
        <v>0.3</v>
      </c>
      <c r="J66" s="154"/>
      <c r="K66" s="185"/>
      <c r="L66" s="38"/>
      <c r="M66" s="38"/>
    </row>
    <row r="67" spans="2:13" ht="65.25" customHeight="1" x14ac:dyDescent="0.35">
      <c r="B67" s="257"/>
      <c r="C67" s="116" t="s">
        <v>412</v>
      </c>
      <c r="D67" s="244"/>
      <c r="E67" s="228">
        <f>$E$61*I65</f>
        <v>357623.53200000001</v>
      </c>
      <c r="F67" s="103"/>
      <c r="G67" s="103">
        <f>$G$61*I67</f>
        <v>0</v>
      </c>
      <c r="H67" s="103">
        <f t="shared" si="8"/>
        <v>357623.53200000001</v>
      </c>
      <c r="I67" s="127">
        <v>0.7</v>
      </c>
      <c r="J67" s="159"/>
      <c r="K67" s="186"/>
      <c r="L67" s="38"/>
      <c r="M67" s="38"/>
    </row>
    <row r="68" spans="2:13" ht="65.25" customHeight="1" x14ac:dyDescent="0.35">
      <c r="B68" s="257"/>
      <c r="C68" s="116" t="s">
        <v>507</v>
      </c>
      <c r="D68" s="250"/>
      <c r="E68" s="251">
        <f>$E$61*I66</f>
        <v>153267.228</v>
      </c>
      <c r="F68" s="117"/>
      <c r="G68" s="117"/>
      <c r="H68" s="103">
        <f t="shared" si="8"/>
        <v>153267.228</v>
      </c>
      <c r="I68" s="127">
        <v>0.3</v>
      </c>
      <c r="J68" s="159"/>
      <c r="K68" s="186"/>
      <c r="L68" s="38"/>
      <c r="M68" s="38"/>
    </row>
    <row r="69" spans="2:13" ht="65.25" customHeight="1" x14ac:dyDescent="0.35">
      <c r="B69" s="257"/>
      <c r="C69" s="116" t="s">
        <v>508</v>
      </c>
      <c r="D69" s="250"/>
      <c r="E69" s="251"/>
      <c r="F69" s="117">
        <f>$F$61*I65</f>
        <v>467458.56975999998</v>
      </c>
      <c r="G69" s="117"/>
      <c r="H69" s="103">
        <f t="shared" si="8"/>
        <v>467458.56975999998</v>
      </c>
      <c r="I69" s="127">
        <v>0.7</v>
      </c>
      <c r="J69" s="159"/>
      <c r="K69" s="186"/>
      <c r="L69" s="38"/>
      <c r="M69" s="38"/>
    </row>
    <row r="70" spans="2:13" ht="65.25" customHeight="1" x14ac:dyDescent="0.35">
      <c r="B70" s="257"/>
      <c r="C70" s="116" t="s">
        <v>509</v>
      </c>
      <c r="D70" s="250"/>
      <c r="E70" s="251"/>
      <c r="F70" s="117">
        <f>$F$61*I66</f>
        <v>200339.38704</v>
      </c>
      <c r="G70" s="117"/>
      <c r="H70" s="103">
        <f>SUM(D70:G70)</f>
        <v>200339.38704</v>
      </c>
      <c r="I70" s="127">
        <v>0.3</v>
      </c>
      <c r="J70" s="159"/>
      <c r="K70" s="186"/>
      <c r="L70" s="38"/>
      <c r="M70" s="38"/>
    </row>
    <row r="71" spans="2:13" ht="65.25" customHeight="1" thickBot="1" x14ac:dyDescent="0.4">
      <c r="B71" s="257"/>
      <c r="C71" s="29" t="s">
        <v>11</v>
      </c>
      <c r="D71" s="243">
        <f>SUM(D65:D67)</f>
        <v>617101.1</v>
      </c>
      <c r="E71" s="227">
        <f>SUM(E65:E70)</f>
        <v>510890.76</v>
      </c>
      <c r="F71" s="104">
        <f>SUM(F69:F70)</f>
        <v>667797.95680000004</v>
      </c>
      <c r="G71" s="104">
        <f>SUM(G65:G67)</f>
        <v>0</v>
      </c>
      <c r="H71" s="104">
        <f>D71+E71+F71</f>
        <v>1795789.8167999999</v>
      </c>
      <c r="I71" s="105">
        <v>1</v>
      </c>
      <c r="J71" s="160"/>
      <c r="K71" s="46"/>
      <c r="L71" s="38"/>
      <c r="M71" s="38"/>
    </row>
    <row r="72" spans="2:13" ht="65.25" customHeight="1" thickBot="1" x14ac:dyDescent="0.4">
      <c r="B72" s="257"/>
      <c r="C72" s="3"/>
      <c r="D72" s="8"/>
      <c r="E72" s="8"/>
      <c r="F72" s="8"/>
      <c r="G72" s="8"/>
      <c r="H72" s="8"/>
      <c r="I72" s="8"/>
      <c r="J72" s="161"/>
      <c r="K72" s="161"/>
      <c r="L72" s="38"/>
      <c r="M72" s="38"/>
    </row>
    <row r="73" spans="2:13" ht="65.25" customHeight="1" x14ac:dyDescent="0.35">
      <c r="B73" s="257"/>
      <c r="C73" s="106" t="s">
        <v>449</v>
      </c>
      <c r="D73" s="245"/>
      <c r="E73" s="229">
        <f>SUM(I17,I23,I29,I41,I49,I54)*3.07</f>
        <v>512937.28849999997</v>
      </c>
      <c r="F73" s="32"/>
      <c r="G73" s="32"/>
      <c r="H73" s="32"/>
      <c r="I73" s="165" t="s">
        <v>451</v>
      </c>
      <c r="J73" s="166" t="e">
        <f>SUM(#REF!,#REF!,#REF!,#REF!,#REF!,#REF!,#REF!,#REF!,#REF!,#REF!,#REF!,J54,J49,J41,J29,J23,J17)</f>
        <v>#REF!</v>
      </c>
      <c r="K73" s="179"/>
      <c r="L73" s="38"/>
      <c r="M73" s="38"/>
    </row>
    <row r="74" spans="2:13" ht="65.25" customHeight="1" thickBot="1" x14ac:dyDescent="0.4">
      <c r="B74" s="257"/>
      <c r="C74" s="107" t="s">
        <v>413</v>
      </c>
      <c r="D74" s="246" t="e">
        <f>D73/G61</f>
        <v>#DIV/0!</v>
      </c>
      <c r="E74" s="230">
        <f>E73/H61</f>
        <v>0.28563325379248805</v>
      </c>
      <c r="F74" s="41"/>
      <c r="G74" s="41"/>
      <c r="H74" s="41"/>
      <c r="I74" s="167" t="s">
        <v>452</v>
      </c>
      <c r="J74" s="168" t="e">
        <f>J73/H59</f>
        <v>#REF!</v>
      </c>
      <c r="K74" s="180"/>
      <c r="L74" s="38"/>
      <c r="M74" s="38"/>
    </row>
    <row r="75" spans="2:13" ht="65.25" customHeight="1" x14ac:dyDescent="0.35">
      <c r="B75" s="257"/>
      <c r="C75" s="266"/>
      <c r="D75" s="267"/>
      <c r="E75" s="268"/>
      <c r="F75" s="42"/>
      <c r="G75" s="42"/>
      <c r="H75" s="42"/>
      <c r="L75" s="38"/>
      <c r="M75" s="38"/>
    </row>
    <row r="76" spans="2:13" ht="65.25" customHeight="1" x14ac:dyDescent="0.35">
      <c r="B76" s="257"/>
      <c r="C76" s="107" t="s">
        <v>450</v>
      </c>
      <c r="D76" s="247">
        <f>SUM(G41)*1.07</f>
        <v>0</v>
      </c>
      <c r="E76" s="231">
        <f>SUM(H41)*1.07</f>
        <v>498620</v>
      </c>
      <c r="F76" s="43"/>
      <c r="G76" s="43"/>
      <c r="H76" s="43"/>
      <c r="L76" s="38"/>
      <c r="M76" s="38"/>
    </row>
    <row r="77" spans="2:13" ht="65.25" customHeight="1" x14ac:dyDescent="0.35">
      <c r="B77" s="257"/>
      <c r="C77" s="107" t="s">
        <v>414</v>
      </c>
      <c r="D77" s="246" t="e">
        <f>D76/G61</f>
        <v>#DIV/0!</v>
      </c>
      <c r="E77" s="230">
        <f>E76/H61</f>
        <v>0.27766055656140975</v>
      </c>
      <c r="F77" s="43"/>
      <c r="G77" s="43"/>
      <c r="H77" s="43"/>
      <c r="L77" s="38"/>
      <c r="M77" s="38"/>
    </row>
    <row r="78" spans="2:13" ht="65.25" customHeight="1" thickBot="1" x14ac:dyDescent="0.4">
      <c r="B78" s="257"/>
      <c r="C78" s="263" t="s">
        <v>440</v>
      </c>
      <c r="D78" s="264"/>
      <c r="E78" s="265"/>
      <c r="F78" s="33"/>
      <c r="G78" s="33"/>
      <c r="H78" s="33"/>
      <c r="I78" s="38"/>
      <c r="J78" s="162"/>
      <c r="L78" s="38"/>
      <c r="M78" s="38"/>
    </row>
    <row r="79" spans="2:13" ht="65.25" customHeight="1" x14ac:dyDescent="0.35">
      <c r="B79" s="257"/>
      <c r="D79" s="38"/>
      <c r="E79" s="38"/>
      <c r="M79" s="37"/>
    </row>
    <row r="80" spans="2:13" ht="65.25" customHeight="1" x14ac:dyDescent="0.35">
      <c r="B80" s="257"/>
      <c r="D80" s="38"/>
      <c r="E80" s="38"/>
      <c r="L80" s="38"/>
    </row>
    <row r="81" spans="1:13" ht="65.25" customHeight="1" x14ac:dyDescent="0.35">
      <c r="B81" s="257"/>
      <c r="D81" s="38"/>
      <c r="E81" s="38"/>
      <c r="L81" s="38"/>
    </row>
    <row r="82" spans="1:13" ht="65.25" customHeight="1" x14ac:dyDescent="0.35">
      <c r="A82" s="38"/>
      <c r="B82" s="257"/>
      <c r="D82" s="38"/>
      <c r="E82" s="38"/>
    </row>
    <row r="83" spans="1:13" s="38" customFormat="1" ht="65.25" customHeight="1" x14ac:dyDescent="0.35">
      <c r="A83" s="36"/>
      <c r="B83" s="257"/>
      <c r="C83" s="36"/>
      <c r="F83" s="36"/>
      <c r="G83" s="36"/>
      <c r="H83" s="36"/>
      <c r="I83" s="36"/>
      <c r="J83" s="156"/>
      <c r="K83" s="162"/>
      <c r="L83" s="36"/>
      <c r="M83" s="36"/>
    </row>
    <row r="84" spans="1:13" ht="65.25" customHeight="1" x14ac:dyDescent="0.35">
      <c r="D84" s="38"/>
      <c r="E84" s="38"/>
    </row>
    <row r="85" spans="1:13" ht="65.25" customHeight="1" x14ac:dyDescent="0.35">
      <c r="D85" s="38"/>
      <c r="E85" s="38"/>
    </row>
    <row r="86" spans="1:13" ht="65.25" customHeight="1" x14ac:dyDescent="0.35">
      <c r="D86" s="38"/>
      <c r="E86" s="38"/>
    </row>
    <row r="87" spans="1:13" ht="65.25" customHeight="1" x14ac:dyDescent="0.35">
      <c r="D87" s="38"/>
      <c r="E87" s="38"/>
    </row>
    <row r="88" spans="1:13" ht="65.25" customHeight="1" x14ac:dyDescent="0.35">
      <c r="D88" s="38"/>
      <c r="E88" s="38"/>
    </row>
    <row r="89" spans="1:13" ht="65.25" customHeight="1" x14ac:dyDescent="0.35">
      <c r="D89" s="38"/>
      <c r="E89" s="38"/>
    </row>
    <row r="90" spans="1:13" ht="65.25" customHeight="1" x14ac:dyDescent="0.35">
      <c r="D90" s="38"/>
      <c r="E90" s="38"/>
    </row>
    <row r="91" spans="1:13" ht="65.25" customHeight="1" x14ac:dyDescent="0.35">
      <c r="D91" s="38"/>
      <c r="E91" s="38"/>
    </row>
    <row r="92" spans="1:13" ht="65.25" customHeight="1" x14ac:dyDescent="0.35">
      <c r="D92" s="38"/>
      <c r="E92" s="38"/>
    </row>
    <row r="93" spans="1:13" ht="65.25" customHeight="1" x14ac:dyDescent="0.35">
      <c r="D93" s="38"/>
      <c r="E93" s="38"/>
    </row>
    <row r="94" spans="1:13" ht="65.25" customHeight="1" x14ac:dyDescent="0.35">
      <c r="D94" s="38"/>
      <c r="E94" s="38"/>
    </row>
    <row r="95" spans="1:13" ht="65.25" customHeight="1" x14ac:dyDescent="0.35">
      <c r="D95" s="38"/>
      <c r="E95" s="38"/>
    </row>
    <row r="96" spans="1:13" ht="65.25" customHeight="1" x14ac:dyDescent="0.35">
      <c r="D96" s="38"/>
      <c r="E96" s="38"/>
    </row>
    <row r="97" spans="4:6" ht="65.25" customHeight="1" x14ac:dyDescent="0.35">
      <c r="D97" s="38"/>
      <c r="E97" s="38"/>
    </row>
    <row r="98" spans="4:6" ht="65.25" customHeight="1" x14ac:dyDescent="0.35">
      <c r="D98" s="38"/>
      <c r="E98" s="38"/>
    </row>
    <row r="99" spans="4:6" ht="65.25" customHeight="1" x14ac:dyDescent="0.35">
      <c r="D99" s="38"/>
      <c r="E99" s="38"/>
    </row>
    <row r="100" spans="4:6" x14ac:dyDescent="0.35">
      <c r="D100" s="38"/>
      <c r="E100" s="38"/>
    </row>
    <row r="101" spans="4:6" x14ac:dyDescent="0.35">
      <c r="D101" s="38"/>
      <c r="E101" s="38"/>
      <c r="F101" s="38"/>
    </row>
    <row r="102" spans="4:6" x14ac:dyDescent="0.35">
      <c r="D102" s="38"/>
      <c r="E102" s="38"/>
      <c r="F102" s="38"/>
    </row>
    <row r="103" spans="4:6" x14ac:dyDescent="0.35">
      <c r="D103" s="38"/>
      <c r="E103" s="38"/>
      <c r="F103" s="38"/>
    </row>
    <row r="104" spans="4:6" x14ac:dyDescent="0.35">
      <c r="D104" s="38"/>
      <c r="E104" s="38"/>
      <c r="F104" s="38"/>
    </row>
    <row r="105" spans="4:6" x14ac:dyDescent="0.35">
      <c r="D105" s="38"/>
      <c r="E105" s="38"/>
      <c r="F105" s="38"/>
    </row>
    <row r="106" spans="4:6" x14ac:dyDescent="0.35">
      <c r="D106" s="38"/>
      <c r="E106" s="38"/>
      <c r="F106" s="38"/>
    </row>
    <row r="107" spans="4:6" x14ac:dyDescent="0.35">
      <c r="D107" s="38"/>
      <c r="E107" s="38"/>
      <c r="F107" s="38"/>
    </row>
    <row r="108" spans="4:6" x14ac:dyDescent="0.35">
      <c r="D108" s="38"/>
      <c r="E108" s="38"/>
      <c r="F108" s="38"/>
    </row>
    <row r="109" spans="4:6" x14ac:dyDescent="0.35">
      <c r="D109" s="38"/>
      <c r="E109" s="38"/>
      <c r="F109" s="38"/>
    </row>
    <row r="110" spans="4:6" x14ac:dyDescent="0.35">
      <c r="D110" s="38"/>
      <c r="E110" s="38"/>
      <c r="F110" s="38"/>
    </row>
    <row r="111" spans="4:6" x14ac:dyDescent="0.35">
      <c r="D111" s="38"/>
      <c r="E111" s="38"/>
      <c r="F111" s="38"/>
    </row>
    <row r="112" spans="4:6" x14ac:dyDescent="0.35">
      <c r="D112" s="38"/>
      <c r="E112" s="38"/>
      <c r="F112" s="38"/>
    </row>
    <row r="113" spans="4:6" x14ac:dyDescent="0.35">
      <c r="D113" s="38"/>
      <c r="E113" s="38"/>
      <c r="F113" s="38"/>
    </row>
    <row r="114" spans="4:6" x14ac:dyDescent="0.35">
      <c r="D114" s="38"/>
      <c r="E114" s="38"/>
      <c r="F114" s="38"/>
    </row>
    <row r="115" spans="4:6" x14ac:dyDescent="0.35">
      <c r="D115" s="38"/>
      <c r="E115" s="38"/>
      <c r="F115" s="38"/>
    </row>
    <row r="116" spans="4:6" x14ac:dyDescent="0.35">
      <c r="D116" s="38"/>
      <c r="E116" s="38"/>
      <c r="F116" s="38"/>
    </row>
    <row r="117" spans="4:6" x14ac:dyDescent="0.35">
      <c r="D117" s="38"/>
      <c r="E117" s="38"/>
      <c r="F117" s="38"/>
    </row>
    <row r="118" spans="4:6" x14ac:dyDescent="0.35">
      <c r="D118" s="38"/>
      <c r="E118" s="38"/>
      <c r="F118" s="38"/>
    </row>
    <row r="119" spans="4:6" x14ac:dyDescent="0.35">
      <c r="D119" s="38"/>
      <c r="E119" s="38"/>
      <c r="F119" s="38"/>
    </row>
    <row r="120" spans="4:6" x14ac:dyDescent="0.35">
      <c r="D120" s="38"/>
      <c r="E120" s="38"/>
      <c r="F120" s="38"/>
    </row>
    <row r="121" spans="4:6" x14ac:dyDescent="0.35">
      <c r="D121" s="38"/>
      <c r="E121" s="38"/>
      <c r="F121" s="38"/>
    </row>
    <row r="122" spans="4:6" x14ac:dyDescent="0.35">
      <c r="D122" s="38"/>
      <c r="E122" s="38"/>
      <c r="F122" s="38"/>
    </row>
    <row r="123" spans="4:6" x14ac:dyDescent="0.35">
      <c r="D123" s="38"/>
      <c r="E123" s="38"/>
      <c r="F123" s="38"/>
    </row>
    <row r="124" spans="4:6" x14ac:dyDescent="0.35">
      <c r="D124" s="38"/>
      <c r="E124" s="38"/>
      <c r="F124" s="38"/>
    </row>
    <row r="125" spans="4:6" x14ac:dyDescent="0.35">
      <c r="D125" s="38"/>
      <c r="E125" s="38"/>
      <c r="F125" s="38"/>
    </row>
    <row r="126" spans="4:6" x14ac:dyDescent="0.35">
      <c r="D126" s="38"/>
      <c r="E126" s="38"/>
      <c r="F126" s="38"/>
    </row>
    <row r="127" spans="4:6" x14ac:dyDescent="0.35">
      <c r="D127" s="38"/>
      <c r="E127" s="38"/>
      <c r="F127" s="38"/>
    </row>
    <row r="128" spans="4:6" x14ac:dyDescent="0.35">
      <c r="D128" s="38"/>
      <c r="E128" s="38"/>
      <c r="F128" s="38"/>
    </row>
    <row r="129" spans="1:6" x14ac:dyDescent="0.35">
      <c r="D129" s="38"/>
      <c r="E129" s="38"/>
      <c r="F129" s="38"/>
    </row>
    <row r="130" spans="1:6" x14ac:dyDescent="0.35">
      <c r="D130" s="38"/>
      <c r="E130" s="38"/>
      <c r="F130" s="38"/>
    </row>
    <row r="131" spans="1:6" x14ac:dyDescent="0.35">
      <c r="D131" s="38"/>
      <c r="E131" s="38"/>
      <c r="F131" s="38"/>
    </row>
    <row r="132" spans="1:6" x14ac:dyDescent="0.35">
      <c r="D132" s="38"/>
      <c r="E132" s="38"/>
      <c r="F132" s="38"/>
    </row>
    <row r="133" spans="1:6" x14ac:dyDescent="0.35">
      <c r="D133" s="38"/>
      <c r="E133" s="38"/>
      <c r="F133" s="38"/>
    </row>
    <row r="134" spans="1:6" x14ac:dyDescent="0.35">
      <c r="D134" s="38"/>
      <c r="E134" s="38"/>
      <c r="F134" s="38"/>
    </row>
    <row r="135" spans="1:6" x14ac:dyDescent="0.35">
      <c r="D135" s="38"/>
      <c r="E135" s="38"/>
      <c r="F135" s="38"/>
    </row>
    <row r="136" spans="1:6" x14ac:dyDescent="0.35">
      <c r="D136" s="38"/>
      <c r="E136" s="38"/>
      <c r="F136" s="38"/>
    </row>
    <row r="137" spans="1:6" x14ac:dyDescent="0.35">
      <c r="D137" s="38"/>
      <c r="E137" s="38"/>
      <c r="F137" s="38"/>
    </row>
    <row r="138" spans="1:6" x14ac:dyDescent="0.35">
      <c r="D138" s="38"/>
      <c r="E138" s="38"/>
      <c r="F138" s="38"/>
    </row>
    <row r="139" spans="1:6" x14ac:dyDescent="0.35">
      <c r="D139" s="38"/>
      <c r="E139" s="38"/>
      <c r="F139" s="38"/>
    </row>
    <row r="140" spans="1:6" x14ac:dyDescent="0.35">
      <c r="D140" s="38"/>
      <c r="E140" s="38"/>
      <c r="F140" s="38"/>
    </row>
    <row r="141" spans="1:6" x14ac:dyDescent="0.35">
      <c r="D141" s="38"/>
      <c r="E141" s="38"/>
      <c r="F141" s="38"/>
    </row>
    <row r="142" spans="1:6" x14ac:dyDescent="0.35">
      <c r="D142" s="38"/>
      <c r="E142" s="38"/>
      <c r="F142" s="38"/>
    </row>
    <row r="143" spans="1:6" x14ac:dyDescent="0.35">
      <c r="A143" s="36" t="s">
        <v>447</v>
      </c>
      <c r="D143" s="38"/>
      <c r="E143" s="38"/>
      <c r="F143" s="38"/>
    </row>
  </sheetData>
  <sheetProtection formatCells="0" formatColumns="0" formatRows="0"/>
  <mergeCells count="16">
    <mergeCell ref="B2:L2"/>
    <mergeCell ref="B66:B83"/>
    <mergeCell ref="C63:I63"/>
    <mergeCell ref="C78:E78"/>
    <mergeCell ref="C75:E75"/>
    <mergeCell ref="C57:H57"/>
    <mergeCell ref="C30:L30"/>
    <mergeCell ref="C6:L6"/>
    <mergeCell ref="C43:L43"/>
    <mergeCell ref="C44:L44"/>
    <mergeCell ref="B3:I3"/>
    <mergeCell ref="C18:L18"/>
    <mergeCell ref="C7:L7"/>
    <mergeCell ref="C24:L24"/>
    <mergeCell ref="B8:B13"/>
    <mergeCell ref="C50:L50"/>
  </mergeCells>
  <conditionalFormatting sqref="E74">
    <cfRule type="cellIs" dxfId="17" priority="48" operator="lessThan">
      <formula>0.15</formula>
    </cfRule>
  </conditionalFormatting>
  <conditionalFormatting sqref="E77">
    <cfRule type="cellIs" dxfId="16" priority="46" operator="lessThan">
      <formula>0.05</formula>
    </cfRule>
  </conditionalFormatting>
  <conditionalFormatting sqref="I71:K71">
    <cfRule type="cellIs" dxfId="15" priority="3" operator="greaterThan">
      <formula>1</formula>
    </cfRule>
  </conditionalFormatting>
  <conditionalFormatting sqref="D74">
    <cfRule type="cellIs" dxfId="14" priority="2" operator="lessThan">
      <formula>0.15</formula>
    </cfRule>
  </conditionalFormatting>
  <conditionalFormatting sqref="D77">
    <cfRule type="cellIs" dxfId="13" priority="1" operator="lessThan">
      <formula>0.05</formula>
    </cfRule>
  </conditionalFormatting>
  <dataValidations xWindow="431" yWindow="475" count="6">
    <dataValidation allowBlank="1" showInputMessage="1" showErrorMessage="1" prompt="% Towards Gender Equality and Women's Empowerment Must be Higher than 15%_x000a_" sqref="G74:H74" xr:uid="{E72508C7-C8DD-46A5-878C-E4FA07CAB6AF}"/>
    <dataValidation allowBlank="1" showInputMessage="1" showErrorMessage="1" prompt="M&amp;E Budget Cannot be Less than 5%_x000a_" sqref="F77:H77" xr:uid="{53928C0A-D548-4B6B-97FC-07D38B0E5FA7}"/>
    <dataValidation allowBlank="1" showInputMessage="1" showErrorMessage="1" prompt="Insert *text* description of Outcome here" sqref="C43:L43 C6:L6" xr:uid="{89ACADD6-F982-42D9-AC8D-CCF9750605B2}"/>
    <dataValidation allowBlank="1" showInputMessage="1" showErrorMessage="1" prompt="Insert *text* description of Output here" sqref="C18 C24 C30 C44 C50 C7" xr:uid="{31AC9CA6-D499-4711-A99F-BECD0A64F3A8}"/>
    <dataValidation allowBlank="1" showInputMessage="1" showErrorMessage="1" prompt="Insert *text* description of Activity here" sqref="C19 C25 C45 C51 C8:C13" xr:uid="{E7A390F5-03DD-4A67-B842-17326B4F2DA4}"/>
    <dataValidation allowBlank="1" showErrorMessage="1" prompt="% Towards Gender Equality and Women's Empowerment Must be Higher than 15%_x000a_" sqref="D76:H76 D74:E74" xr:uid="{8C6643DA-1D03-44FB-AC1F-C4CB706ED3AA}"/>
  </dataValidations>
  <pageMargins left="0.7" right="0.7" top="0.75" bottom="0.75" header="0.3" footer="0.3"/>
  <pageSetup scale="74"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123"/>
  <sheetViews>
    <sheetView showGridLines="0" showZeros="0" zoomScale="80" zoomScaleNormal="80" workbookViewId="0">
      <pane ySplit="4" topLeftCell="A80" activePane="bottomLeft" state="frozen"/>
      <selection pane="bottomLeft" activeCell="F86" sqref="F86"/>
    </sheetView>
  </sheetViews>
  <sheetFormatPr baseColWidth="10" defaultColWidth="9.1796875" defaultRowHeight="15.5" x14ac:dyDescent="0.35"/>
  <cols>
    <col min="1" max="1" width="4.453125" style="52" customWidth="1"/>
    <col min="2" max="2" width="3.26953125" style="52" customWidth="1"/>
    <col min="3" max="3" width="51.453125" style="52" customWidth="1"/>
    <col min="4" max="5" width="34.26953125" style="53" customWidth="1"/>
    <col min="6" max="6" width="35" style="53" customWidth="1"/>
    <col min="7" max="7" width="34" style="53" customWidth="1"/>
    <col min="8" max="8" width="25.7265625" style="52" customWidth="1"/>
    <col min="9" max="9" width="21.453125" style="52" customWidth="1"/>
    <col min="10" max="10" width="16.81640625" style="52" customWidth="1"/>
    <col min="11" max="11" width="19.453125" style="52" customWidth="1"/>
    <col min="12" max="12" width="19" style="52" customWidth="1"/>
    <col min="13" max="13" width="26" style="52" customWidth="1"/>
    <col min="14" max="14" width="21.1796875" style="52" customWidth="1"/>
    <col min="15" max="15" width="7" style="55" customWidth="1"/>
    <col min="16" max="16" width="24.26953125" style="52" customWidth="1"/>
    <col min="17" max="17" width="26.453125" style="52" customWidth="1"/>
    <col min="18" max="18" width="30.1796875" style="52" customWidth="1"/>
    <col min="19" max="19" width="33" style="52" customWidth="1"/>
    <col min="20" max="21" width="22.7265625" style="52" customWidth="1"/>
    <col min="22" max="22" width="23.453125" style="52" customWidth="1"/>
    <col min="23" max="23" width="32.1796875" style="52" customWidth="1"/>
    <col min="24" max="24" width="9.1796875" style="52"/>
    <col min="25" max="25" width="17.7265625" style="52" customWidth="1"/>
    <col min="26" max="26" width="26.453125" style="52" customWidth="1"/>
    <col min="27" max="27" width="22.453125" style="52" customWidth="1"/>
    <col min="28" max="28" width="29.7265625" style="52" customWidth="1"/>
    <col min="29" max="29" width="23.453125" style="52" customWidth="1"/>
    <col min="30" max="30" width="18.453125" style="52" customWidth="1"/>
    <col min="31" max="31" width="17.453125" style="52" customWidth="1"/>
    <col min="32" max="32" width="25.1796875" style="52" customWidth="1"/>
    <col min="33" max="16384" width="9.1796875" style="52"/>
  </cols>
  <sheetData>
    <row r="1" spans="2:15" ht="33.75" customHeight="1" x14ac:dyDescent="1">
      <c r="C1" s="290" t="s">
        <v>501</v>
      </c>
      <c r="D1" s="290"/>
      <c r="E1" s="290"/>
      <c r="F1" s="290"/>
      <c r="G1" s="290"/>
      <c r="H1" s="34"/>
      <c r="I1" s="35"/>
      <c r="J1" s="35"/>
      <c r="M1" s="18"/>
      <c r="N1" s="6"/>
      <c r="O1" s="52"/>
    </row>
    <row r="2" spans="2:15" ht="25.5" customHeight="1" x14ac:dyDescent="0.45">
      <c r="C2" s="291" t="s">
        <v>441</v>
      </c>
      <c r="D2" s="291"/>
      <c r="E2" s="291"/>
      <c r="F2" s="291"/>
      <c r="G2" s="291"/>
      <c r="M2" s="18"/>
      <c r="N2" s="6"/>
      <c r="O2" s="52"/>
    </row>
    <row r="3" spans="2:15" ht="9.75" customHeight="1" x14ac:dyDescent="0.35">
      <c r="C3" s="45"/>
      <c r="D3" s="45"/>
      <c r="E3" s="45"/>
      <c r="F3" s="45"/>
      <c r="G3" s="45"/>
      <c r="M3" s="18"/>
      <c r="N3" s="6"/>
      <c r="O3" s="52"/>
    </row>
    <row r="4" spans="2:15" ht="33.75" customHeight="1" x14ac:dyDescent="0.35">
      <c r="C4" s="45"/>
      <c r="D4" s="181" t="str">
        <f>'1) Tableau budgétaire 1'!D5</f>
        <v>Organisation recipiendiaire 1 (budget en USD) PNUD 2020-2021</v>
      </c>
      <c r="E4" s="181" t="str">
        <f>'1) Tableau budgétaire 1'!E5</f>
        <v>Organisation recipiendiaire 1 (budget en USD) PNUD 2022</v>
      </c>
      <c r="F4" s="181" t="str">
        <f>'1) Tableau budgétaire 1'!F5</f>
        <v>Organisation recipiendiaire 2 (budget en USD)  PNUD 2023</v>
      </c>
      <c r="G4" s="181" t="str">
        <f>'1) Tableau budgétaire 1'!G5</f>
        <v>Organisation recipiendiaire 3 (budget en USD)</v>
      </c>
      <c r="H4" s="175" t="s">
        <v>11</v>
      </c>
      <c r="M4" s="18"/>
      <c r="N4" s="6"/>
      <c r="O4" s="52"/>
    </row>
    <row r="5" spans="2:15" ht="24" customHeight="1" x14ac:dyDescent="0.35">
      <c r="B5" s="287" t="s">
        <v>416</v>
      </c>
      <c r="C5" s="288"/>
      <c r="D5" s="288"/>
      <c r="E5" s="288"/>
      <c r="F5" s="288"/>
      <c r="G5" s="288"/>
      <c r="H5" s="289"/>
      <c r="M5" s="18"/>
      <c r="N5" s="6"/>
      <c r="O5" s="52"/>
    </row>
    <row r="6" spans="2:15" ht="22.5" customHeight="1" x14ac:dyDescent="0.35">
      <c r="C6" s="287" t="s">
        <v>417</v>
      </c>
      <c r="D6" s="288"/>
      <c r="E6" s="288"/>
      <c r="F6" s="288"/>
      <c r="G6" s="288"/>
      <c r="H6" s="289"/>
      <c r="M6" s="18"/>
      <c r="N6" s="6"/>
      <c r="O6" s="52"/>
    </row>
    <row r="7" spans="2:15" ht="24.75" customHeight="1" thickBot="1" x14ac:dyDescent="0.4">
      <c r="C7" s="63" t="s">
        <v>418</v>
      </c>
      <c r="D7" s="64">
        <f>'1) Tableau budgétaire 1'!D17</f>
        <v>294930</v>
      </c>
      <c r="E7" s="64">
        <f>'1) Tableau budgétaire 1'!E17</f>
        <v>241468</v>
      </c>
      <c r="F7" s="64">
        <f>'1) Tableau budgétaire 1'!F17</f>
        <v>342110.24</v>
      </c>
      <c r="G7" s="64">
        <f>'1) Tableau budgétaire 1'!G17</f>
        <v>0</v>
      </c>
      <c r="H7" s="65">
        <f>SUM(D7:G7)</f>
        <v>878508.24</v>
      </c>
      <c r="M7" s="18"/>
      <c r="N7" s="6"/>
      <c r="O7" s="52"/>
    </row>
    <row r="8" spans="2:15" ht="21.75" customHeight="1" x14ac:dyDescent="0.35">
      <c r="C8" s="61" t="s">
        <v>419</v>
      </c>
      <c r="D8" s="95">
        <v>125000</v>
      </c>
      <c r="E8" s="95">
        <v>141468</v>
      </c>
      <c r="F8" s="96">
        <v>97230.24</v>
      </c>
      <c r="G8" s="96"/>
      <c r="H8" s="62">
        <f t="shared" ref="H8:H15" si="0">SUM(D8:G8)</f>
        <v>363698.24</v>
      </c>
      <c r="O8" s="52"/>
    </row>
    <row r="9" spans="2:15" x14ac:dyDescent="0.35">
      <c r="C9" s="50" t="s">
        <v>420</v>
      </c>
      <c r="D9" s="97">
        <v>45000</v>
      </c>
      <c r="E9" s="97">
        <v>30000</v>
      </c>
      <c r="F9" s="15">
        <v>3000</v>
      </c>
      <c r="G9" s="15"/>
      <c r="H9" s="60">
        <f t="shared" si="0"/>
        <v>78000</v>
      </c>
      <c r="O9" s="52"/>
    </row>
    <row r="10" spans="2:15" ht="15.75" customHeight="1" x14ac:dyDescent="0.35">
      <c r="C10" s="50" t="s">
        <v>421</v>
      </c>
      <c r="D10" s="97">
        <v>45000</v>
      </c>
      <c r="E10" s="97">
        <v>16000</v>
      </c>
      <c r="F10" s="97">
        <v>5000</v>
      </c>
      <c r="G10" s="97"/>
      <c r="H10" s="60">
        <f t="shared" si="0"/>
        <v>66000</v>
      </c>
      <c r="O10" s="52"/>
    </row>
    <row r="11" spans="2:15" x14ac:dyDescent="0.35">
      <c r="C11" s="51" t="s">
        <v>422</v>
      </c>
      <c r="D11" s="97">
        <v>34930</v>
      </c>
      <c r="E11" s="97">
        <v>14000</v>
      </c>
      <c r="F11" s="97">
        <v>118380</v>
      </c>
      <c r="G11" s="97"/>
      <c r="H11" s="60">
        <f t="shared" si="0"/>
        <v>167310</v>
      </c>
      <c r="O11" s="52"/>
    </row>
    <row r="12" spans="2:15" x14ac:dyDescent="0.35">
      <c r="C12" s="50" t="s">
        <v>423</v>
      </c>
      <c r="D12" s="97">
        <v>14500</v>
      </c>
      <c r="E12" s="97">
        <v>20000</v>
      </c>
      <c r="F12" s="97">
        <f>45000</f>
        <v>45000</v>
      </c>
      <c r="G12" s="97"/>
      <c r="H12" s="60">
        <f t="shared" si="0"/>
        <v>79500</v>
      </c>
      <c r="O12" s="52"/>
    </row>
    <row r="13" spans="2:15" ht="21.75" customHeight="1" x14ac:dyDescent="0.35">
      <c r="C13" s="50" t="s">
        <v>424</v>
      </c>
      <c r="D13" s="97"/>
      <c r="E13" s="97"/>
      <c r="F13" s="97"/>
      <c r="G13" s="97"/>
      <c r="H13" s="60">
        <f t="shared" si="0"/>
        <v>0</v>
      </c>
      <c r="O13" s="52"/>
    </row>
    <row r="14" spans="2:15" ht="36.75" customHeight="1" x14ac:dyDescent="0.35">
      <c r="C14" s="50" t="s">
        <v>425</v>
      </c>
      <c r="D14" s="97">
        <v>30500</v>
      </c>
      <c r="E14" s="97">
        <v>20000</v>
      </c>
      <c r="F14" s="97">
        <f>1500+65000+7000</f>
        <v>73500</v>
      </c>
      <c r="G14" s="97"/>
      <c r="H14" s="60">
        <f t="shared" si="0"/>
        <v>124000</v>
      </c>
      <c r="O14" s="52"/>
    </row>
    <row r="15" spans="2:15" ht="15.75" customHeight="1" x14ac:dyDescent="0.35">
      <c r="C15" s="54" t="s">
        <v>14</v>
      </c>
      <c r="D15" s="66">
        <f>SUM(D8:D14)</f>
        <v>294930</v>
      </c>
      <c r="E15" s="66">
        <f>SUM(E8:E14)</f>
        <v>241468</v>
      </c>
      <c r="F15" s="66">
        <f>SUM(F8:F14)</f>
        <v>342110.24</v>
      </c>
      <c r="G15" s="66">
        <f>SUM(G8:G14)</f>
        <v>0</v>
      </c>
      <c r="H15" s="118">
        <f t="shared" si="0"/>
        <v>878508.24</v>
      </c>
      <c r="O15" s="52"/>
    </row>
    <row r="16" spans="2:15" s="53" customFormat="1" x14ac:dyDescent="0.35">
      <c r="C16" s="67"/>
      <c r="D16" s="68"/>
      <c r="E16" s="68"/>
      <c r="F16" s="68"/>
      <c r="G16" s="68"/>
      <c r="H16" s="119"/>
    </row>
    <row r="17" spans="3:15" x14ac:dyDescent="0.35">
      <c r="C17" s="287" t="s">
        <v>426</v>
      </c>
      <c r="D17" s="288"/>
      <c r="E17" s="288"/>
      <c r="F17" s="288"/>
      <c r="G17" s="288"/>
      <c r="H17" s="289"/>
      <c r="O17" s="52"/>
    </row>
    <row r="18" spans="3:15" ht="27" customHeight="1" thickBot="1" x14ac:dyDescent="0.4">
      <c r="C18" s="63" t="s">
        <v>427</v>
      </c>
      <c r="D18" s="64">
        <f>'1) Tableau budgétaire 1'!D23</f>
        <v>35000</v>
      </c>
      <c r="E18" s="64">
        <f>'1) Tableau budgétaire 1'!E23</f>
        <v>50000</v>
      </c>
      <c r="F18" s="64">
        <f>'1) Tableau budgétaire 1'!F23</f>
        <v>25000</v>
      </c>
      <c r="G18" s="64">
        <f>'1) Tableau budgétaire 1'!G23</f>
        <v>0</v>
      </c>
      <c r="H18" s="65">
        <f t="shared" ref="H18:H26" si="1">SUM(D18:G18)</f>
        <v>110000</v>
      </c>
      <c r="O18" s="52"/>
    </row>
    <row r="19" spans="3:15" x14ac:dyDescent="0.35">
      <c r="C19" s="61" t="s">
        <v>419</v>
      </c>
      <c r="D19" s="95"/>
      <c r="E19" s="95"/>
      <c r="F19" s="96"/>
      <c r="G19" s="96"/>
      <c r="H19" s="62">
        <f t="shared" si="1"/>
        <v>0</v>
      </c>
      <c r="O19" s="52"/>
    </row>
    <row r="20" spans="3:15" x14ac:dyDescent="0.35">
      <c r="C20" s="50" t="s">
        <v>420</v>
      </c>
      <c r="D20" s="97">
        <v>10000</v>
      </c>
      <c r="E20" s="97">
        <v>5000</v>
      </c>
      <c r="F20" s="15"/>
      <c r="G20" s="15"/>
      <c r="H20" s="60">
        <f t="shared" si="1"/>
        <v>15000</v>
      </c>
      <c r="O20" s="52"/>
    </row>
    <row r="21" spans="3:15" ht="31" x14ac:dyDescent="0.35">
      <c r="C21" s="50" t="s">
        <v>421</v>
      </c>
      <c r="D21" s="97"/>
      <c r="E21" s="97"/>
      <c r="F21" s="97"/>
      <c r="G21" s="97"/>
      <c r="H21" s="60">
        <f t="shared" si="1"/>
        <v>0</v>
      </c>
      <c r="O21" s="52"/>
    </row>
    <row r="22" spans="3:15" x14ac:dyDescent="0.35">
      <c r="C22" s="51" t="s">
        <v>422</v>
      </c>
      <c r="D22" s="97">
        <v>15000</v>
      </c>
      <c r="E22" s="97">
        <v>25000</v>
      </c>
      <c r="F22" s="97"/>
      <c r="G22" s="97"/>
      <c r="H22" s="60">
        <f t="shared" si="1"/>
        <v>40000</v>
      </c>
      <c r="O22" s="52"/>
    </row>
    <row r="23" spans="3:15" x14ac:dyDescent="0.35">
      <c r="C23" s="50" t="s">
        <v>423</v>
      </c>
      <c r="D23" s="97">
        <v>5000</v>
      </c>
      <c r="E23" s="97">
        <v>15000</v>
      </c>
      <c r="F23" s="97"/>
      <c r="G23" s="97"/>
      <c r="H23" s="60">
        <f t="shared" si="1"/>
        <v>20000</v>
      </c>
      <c r="O23" s="52"/>
    </row>
    <row r="24" spans="3:15" x14ac:dyDescent="0.35">
      <c r="C24" s="50" t="s">
        <v>424</v>
      </c>
      <c r="D24" s="97"/>
      <c r="E24" s="97"/>
      <c r="F24" s="97"/>
      <c r="G24" s="97"/>
      <c r="H24" s="60">
        <f t="shared" si="1"/>
        <v>0</v>
      </c>
      <c r="O24" s="52"/>
    </row>
    <row r="25" spans="3:15" ht="31" x14ac:dyDescent="0.35">
      <c r="C25" s="50" t="s">
        <v>425</v>
      </c>
      <c r="D25" s="97">
        <v>5000</v>
      </c>
      <c r="E25" s="97">
        <v>5000</v>
      </c>
      <c r="F25" s="97">
        <v>25000</v>
      </c>
      <c r="G25" s="97"/>
      <c r="H25" s="60">
        <f t="shared" si="1"/>
        <v>35000</v>
      </c>
      <c r="O25" s="52"/>
    </row>
    <row r="26" spans="3:15" x14ac:dyDescent="0.35">
      <c r="C26" s="54" t="s">
        <v>14</v>
      </c>
      <c r="D26" s="66">
        <f>SUM(D19:D25)</f>
        <v>35000</v>
      </c>
      <c r="E26" s="66">
        <f>SUM(E19:E25)</f>
        <v>50000</v>
      </c>
      <c r="F26" s="66">
        <f>SUM(F19:F25)</f>
        <v>25000</v>
      </c>
      <c r="G26" s="66">
        <f>SUM(G19:G25)</f>
        <v>0</v>
      </c>
      <c r="H26" s="60">
        <f t="shared" si="1"/>
        <v>110000</v>
      </c>
      <c r="O26" s="52"/>
    </row>
    <row r="27" spans="3:15" s="53" customFormat="1" x14ac:dyDescent="0.35">
      <c r="C27" s="67"/>
      <c r="D27" s="68"/>
      <c r="E27" s="68"/>
      <c r="F27" s="68"/>
      <c r="G27" s="68"/>
      <c r="H27" s="69"/>
    </row>
    <row r="28" spans="3:15" x14ac:dyDescent="0.35">
      <c r="C28" s="287" t="s">
        <v>428</v>
      </c>
      <c r="D28" s="288"/>
      <c r="E28" s="288"/>
      <c r="F28" s="288"/>
      <c r="G28" s="288"/>
      <c r="H28" s="289"/>
      <c r="O28" s="52"/>
    </row>
    <row r="29" spans="3:15" ht="21.75" customHeight="1" thickBot="1" x14ac:dyDescent="0.4">
      <c r="C29" s="63" t="s">
        <v>429</v>
      </c>
      <c r="D29" s="64">
        <f>'1) Tableau budgétaire 1'!D29</f>
        <v>21800</v>
      </c>
      <c r="E29" s="64">
        <f>'1) Tableau budgétaire 1'!E29</f>
        <v>45000</v>
      </c>
      <c r="F29" s="64">
        <f>'1) Tableau budgétaire 1'!F29</f>
        <v>35000</v>
      </c>
      <c r="G29" s="64">
        <f>'1) Tableau budgétaire 1'!G29</f>
        <v>0</v>
      </c>
      <c r="H29" s="65">
        <f t="shared" ref="H29:H37" si="2">SUM(D29:G29)</f>
        <v>101800</v>
      </c>
      <c r="O29" s="52"/>
    </row>
    <row r="30" spans="3:15" x14ac:dyDescent="0.35">
      <c r="C30" s="61" t="s">
        <v>419</v>
      </c>
      <c r="D30" s="95"/>
      <c r="E30" s="95"/>
      <c r="F30" s="96"/>
      <c r="G30" s="96"/>
      <c r="H30" s="62">
        <f t="shared" si="2"/>
        <v>0</v>
      </c>
      <c r="O30" s="52"/>
    </row>
    <row r="31" spans="3:15" s="53" customFormat="1" ht="15.75" customHeight="1" x14ac:dyDescent="0.35">
      <c r="C31" s="50" t="s">
        <v>420</v>
      </c>
      <c r="D31" s="97">
        <v>1000</v>
      </c>
      <c r="E31" s="97">
        <v>13000</v>
      </c>
      <c r="F31" s="15"/>
      <c r="G31" s="15"/>
      <c r="H31" s="60">
        <f t="shared" si="2"/>
        <v>14000</v>
      </c>
    </row>
    <row r="32" spans="3:15" s="53" customFormat="1" ht="31" x14ac:dyDescent="0.35">
      <c r="C32" s="50" t="s">
        <v>421</v>
      </c>
      <c r="D32" s="97">
        <v>0</v>
      </c>
      <c r="E32" s="97"/>
      <c r="F32" s="97"/>
      <c r="G32" s="97"/>
      <c r="H32" s="60">
        <f t="shared" si="2"/>
        <v>0</v>
      </c>
    </row>
    <row r="33" spans="3:15" s="53" customFormat="1" x14ac:dyDescent="0.35">
      <c r="C33" s="51" t="s">
        <v>422</v>
      </c>
      <c r="D33" s="97">
        <v>5000</v>
      </c>
      <c r="E33" s="97">
        <v>5000</v>
      </c>
      <c r="F33" s="97"/>
      <c r="G33" s="97"/>
      <c r="H33" s="60">
        <f t="shared" si="2"/>
        <v>10000</v>
      </c>
    </row>
    <row r="34" spans="3:15" x14ac:dyDescent="0.35">
      <c r="C34" s="50" t="s">
        <v>423</v>
      </c>
      <c r="D34" s="97">
        <v>4000</v>
      </c>
      <c r="E34" s="97">
        <v>27000</v>
      </c>
      <c r="F34" s="97">
        <v>10000</v>
      </c>
      <c r="G34" s="97"/>
      <c r="H34" s="60">
        <f t="shared" si="2"/>
        <v>41000</v>
      </c>
      <c r="O34" s="52"/>
    </row>
    <row r="35" spans="3:15" x14ac:dyDescent="0.35">
      <c r="C35" s="50" t="s">
        <v>424</v>
      </c>
      <c r="D35" s="97"/>
      <c r="E35" s="97"/>
      <c r="F35" s="97"/>
      <c r="G35" s="97"/>
      <c r="H35" s="60">
        <f t="shared" si="2"/>
        <v>0</v>
      </c>
      <c r="O35" s="52"/>
    </row>
    <row r="36" spans="3:15" ht="31" x14ac:dyDescent="0.35">
      <c r="C36" s="50" t="s">
        <v>425</v>
      </c>
      <c r="D36" s="97">
        <v>11800</v>
      </c>
      <c r="E36" s="97">
        <v>0</v>
      </c>
      <c r="F36" s="97">
        <v>25000</v>
      </c>
      <c r="G36" s="97"/>
      <c r="H36" s="60">
        <f t="shared" si="2"/>
        <v>36800</v>
      </c>
      <c r="O36" s="52"/>
    </row>
    <row r="37" spans="3:15" x14ac:dyDescent="0.35">
      <c r="C37" s="129" t="s">
        <v>14</v>
      </c>
      <c r="D37" s="130">
        <f>SUM(D30:D36)</f>
        <v>21800</v>
      </c>
      <c r="E37" s="130">
        <f>SUM(E30:E36)</f>
        <v>45000</v>
      </c>
      <c r="F37" s="130">
        <f>SUM(F30:F36)</f>
        <v>35000</v>
      </c>
      <c r="G37" s="130">
        <f>SUM(G30:G36)</f>
        <v>0</v>
      </c>
      <c r="H37" s="131">
        <f t="shared" si="2"/>
        <v>101800</v>
      </c>
      <c r="O37" s="52"/>
    </row>
    <row r="38" spans="3:15" x14ac:dyDescent="0.35">
      <c r="C38" s="132"/>
      <c r="D38" s="133"/>
      <c r="E38" s="133"/>
      <c r="F38" s="133"/>
      <c r="G38" s="133"/>
      <c r="H38" s="134"/>
      <c r="O38" s="52"/>
    </row>
    <row r="39" spans="3:15" s="53" customFormat="1" x14ac:dyDescent="0.35">
      <c r="C39" s="292" t="s">
        <v>430</v>
      </c>
      <c r="D39" s="293"/>
      <c r="E39" s="293"/>
      <c r="F39" s="293"/>
      <c r="G39" s="293"/>
      <c r="H39" s="294"/>
    </row>
    <row r="40" spans="3:15" ht="20.25" customHeight="1" thickBot="1" x14ac:dyDescent="0.4">
      <c r="C40" s="63" t="s">
        <v>431</v>
      </c>
      <c r="D40" s="64">
        <f>'1) Tableau budgétaire 1'!D41</f>
        <v>200000</v>
      </c>
      <c r="E40" s="64">
        <f>'1) Tableau budgétaire 1'!E41</f>
        <v>106000</v>
      </c>
      <c r="F40" s="64">
        <f>'1) Tableau budgétaire 1'!F41</f>
        <v>160000</v>
      </c>
      <c r="G40" s="64">
        <f>'1) Tableau budgétaire 1'!G41</f>
        <v>0</v>
      </c>
      <c r="H40" s="65">
        <f t="shared" ref="H40:H48" si="3">SUM(D40:G40)</f>
        <v>466000</v>
      </c>
      <c r="O40" s="52"/>
    </row>
    <row r="41" spans="3:15" x14ac:dyDescent="0.35">
      <c r="C41" s="61" t="s">
        <v>419</v>
      </c>
      <c r="D41" s="95"/>
      <c r="E41" s="95"/>
      <c r="F41" s="96"/>
      <c r="G41" s="96"/>
      <c r="H41" s="62">
        <f t="shared" si="3"/>
        <v>0</v>
      </c>
      <c r="O41" s="52"/>
    </row>
    <row r="42" spans="3:15" ht="15.75" customHeight="1" x14ac:dyDescent="0.35">
      <c r="C42" s="50" t="s">
        <v>420</v>
      </c>
      <c r="D42" s="97">
        <v>5000</v>
      </c>
      <c r="E42" s="97">
        <v>5500</v>
      </c>
      <c r="F42" s="15"/>
      <c r="G42" s="15"/>
      <c r="H42" s="60">
        <f t="shared" si="3"/>
        <v>10500</v>
      </c>
      <c r="O42" s="52"/>
    </row>
    <row r="43" spans="3:15" ht="32.25" customHeight="1" x14ac:dyDescent="0.35">
      <c r="C43" s="50" t="s">
        <v>421</v>
      </c>
      <c r="D43" s="97">
        <v>5000</v>
      </c>
      <c r="E43" s="97">
        <v>0</v>
      </c>
      <c r="F43" s="97"/>
      <c r="G43" s="97"/>
      <c r="H43" s="60">
        <f t="shared" si="3"/>
        <v>5000</v>
      </c>
      <c r="O43" s="52"/>
    </row>
    <row r="44" spans="3:15" s="53" customFormat="1" x14ac:dyDescent="0.35">
      <c r="C44" s="51" t="s">
        <v>422</v>
      </c>
      <c r="D44" s="97">
        <v>166000</v>
      </c>
      <c r="E44" s="97">
        <v>15000</v>
      </c>
      <c r="F44" s="97">
        <v>65000</v>
      </c>
      <c r="G44" s="97"/>
      <c r="H44" s="60">
        <f t="shared" si="3"/>
        <v>246000</v>
      </c>
    </row>
    <row r="45" spans="3:15" x14ac:dyDescent="0.35">
      <c r="C45" s="50" t="s">
        <v>423</v>
      </c>
      <c r="D45" s="97">
        <v>14000</v>
      </c>
      <c r="E45" s="97">
        <v>75000</v>
      </c>
      <c r="F45" s="97">
        <v>70000</v>
      </c>
      <c r="G45" s="97"/>
      <c r="H45" s="60">
        <f t="shared" si="3"/>
        <v>159000</v>
      </c>
      <c r="O45" s="52"/>
    </row>
    <row r="46" spans="3:15" x14ac:dyDescent="0.35">
      <c r="C46" s="50" t="s">
        <v>424</v>
      </c>
      <c r="D46" s="97"/>
      <c r="E46" s="97"/>
      <c r="F46" s="97"/>
      <c r="G46" s="97"/>
      <c r="H46" s="60">
        <f t="shared" si="3"/>
        <v>0</v>
      </c>
      <c r="O46" s="52"/>
    </row>
    <row r="47" spans="3:15" ht="31" x14ac:dyDescent="0.35">
      <c r="C47" s="50" t="s">
        <v>425</v>
      </c>
      <c r="D47" s="97">
        <v>10000</v>
      </c>
      <c r="E47" s="97">
        <v>10500</v>
      </c>
      <c r="F47" s="97">
        <v>25000</v>
      </c>
      <c r="G47" s="97"/>
      <c r="H47" s="60">
        <f t="shared" si="3"/>
        <v>45500</v>
      </c>
      <c r="O47" s="52"/>
    </row>
    <row r="48" spans="3:15" ht="21" customHeight="1" x14ac:dyDescent="0.35">
      <c r="C48" s="54" t="s">
        <v>14</v>
      </c>
      <c r="D48" s="66">
        <f>SUM(D41:D47)</f>
        <v>200000</v>
      </c>
      <c r="E48" s="66">
        <f>SUM(E41:E47)</f>
        <v>106000</v>
      </c>
      <c r="F48" s="66">
        <f>SUM(F41:F47)</f>
        <v>160000</v>
      </c>
      <c r="G48" s="66">
        <f>SUM(G41:G47)</f>
        <v>0</v>
      </c>
      <c r="H48" s="60">
        <f t="shared" si="3"/>
        <v>466000</v>
      </c>
      <c r="O48" s="52"/>
    </row>
    <row r="49" spans="2:15" s="53" customFormat="1" ht="22.5" customHeight="1" x14ac:dyDescent="0.35">
      <c r="C49" s="70"/>
      <c r="D49" s="68"/>
      <c r="E49" s="68"/>
      <c r="F49" s="68"/>
      <c r="G49" s="68"/>
      <c r="H49" s="69"/>
    </row>
    <row r="50" spans="2:15" x14ac:dyDescent="0.35">
      <c r="B50" s="287" t="s">
        <v>432</v>
      </c>
      <c r="C50" s="288"/>
      <c r="D50" s="288"/>
      <c r="E50" s="288"/>
      <c r="F50" s="288"/>
      <c r="G50" s="288"/>
      <c r="H50" s="289"/>
      <c r="O50" s="52"/>
    </row>
    <row r="51" spans="2:15" x14ac:dyDescent="0.35">
      <c r="C51" s="287" t="s">
        <v>394</v>
      </c>
      <c r="D51" s="288"/>
      <c r="E51" s="288"/>
      <c r="F51" s="288"/>
      <c r="G51" s="288"/>
      <c r="H51" s="289"/>
      <c r="O51" s="52"/>
    </row>
    <row r="52" spans="2:15" ht="24" customHeight="1" thickBot="1" x14ac:dyDescent="0.4">
      <c r="C52" s="63" t="s">
        <v>433</v>
      </c>
      <c r="D52" s="64">
        <f>'1) Tableau budgétaire 1'!D49</f>
        <v>6500</v>
      </c>
      <c r="E52" s="64">
        <f>'1) Tableau budgétaire 1'!E49</f>
        <v>10000</v>
      </c>
      <c r="F52" s="64">
        <f>'1) Tableau budgétaire 1'!F49</f>
        <v>12000</v>
      </c>
      <c r="G52" s="64">
        <f>'1) Tableau budgétaire 1'!G49</f>
        <v>0</v>
      </c>
      <c r="H52" s="65">
        <f>SUM(D52:G52)</f>
        <v>28500</v>
      </c>
      <c r="O52" s="52"/>
    </row>
    <row r="53" spans="2:15" ht="15.75" customHeight="1" x14ac:dyDescent="0.35">
      <c r="C53" s="61" t="s">
        <v>419</v>
      </c>
      <c r="D53" s="95"/>
      <c r="E53" s="95"/>
      <c r="F53" s="96"/>
      <c r="G53" s="96"/>
      <c r="H53" s="62">
        <f t="shared" ref="H53:H60" si="4">SUM(D53:G53)</f>
        <v>0</v>
      </c>
      <c r="O53" s="52"/>
    </row>
    <row r="54" spans="2:15" ht="15.75" customHeight="1" x14ac:dyDescent="0.35">
      <c r="C54" s="50" t="s">
        <v>420</v>
      </c>
      <c r="D54" s="97"/>
      <c r="E54" s="97"/>
      <c r="F54" s="15"/>
      <c r="G54" s="15"/>
      <c r="H54" s="60">
        <f t="shared" si="4"/>
        <v>0</v>
      </c>
      <c r="O54" s="52"/>
    </row>
    <row r="55" spans="2:15" ht="15.75" customHeight="1" x14ac:dyDescent="0.35">
      <c r="C55" s="50" t="s">
        <v>421</v>
      </c>
      <c r="D55" s="97"/>
      <c r="E55" s="97"/>
      <c r="F55" s="97"/>
      <c r="G55" s="97"/>
      <c r="H55" s="60">
        <f t="shared" si="4"/>
        <v>0</v>
      </c>
      <c r="O55" s="52"/>
    </row>
    <row r="56" spans="2:15" ht="18.75" customHeight="1" x14ac:dyDescent="0.35">
      <c r="C56" s="51" t="s">
        <v>422</v>
      </c>
      <c r="D56" s="97">
        <v>2000</v>
      </c>
      <c r="E56" s="97"/>
      <c r="F56" s="97"/>
      <c r="G56" s="97"/>
      <c r="H56" s="60">
        <f t="shared" si="4"/>
        <v>2000</v>
      </c>
      <c r="O56" s="52"/>
    </row>
    <row r="57" spans="2:15" x14ac:dyDescent="0.35">
      <c r="C57" s="50" t="s">
        <v>423</v>
      </c>
      <c r="D57" s="97">
        <v>2000</v>
      </c>
      <c r="E57" s="97">
        <v>10000</v>
      </c>
      <c r="F57" s="97"/>
      <c r="G57" s="97"/>
      <c r="H57" s="60">
        <f t="shared" si="4"/>
        <v>12000</v>
      </c>
      <c r="O57" s="52"/>
    </row>
    <row r="58" spans="2:15" s="53" customFormat="1" ht="21.75" customHeight="1" x14ac:dyDescent="0.35">
      <c r="B58" s="52"/>
      <c r="C58" s="50" t="s">
        <v>424</v>
      </c>
      <c r="D58" s="97"/>
      <c r="E58" s="97"/>
      <c r="F58" s="97"/>
      <c r="G58" s="97"/>
      <c r="H58" s="60">
        <f t="shared" si="4"/>
        <v>0</v>
      </c>
    </row>
    <row r="59" spans="2:15" s="53" customFormat="1" ht="31" x14ac:dyDescent="0.35">
      <c r="B59" s="52"/>
      <c r="C59" s="50" t="s">
        <v>425</v>
      </c>
      <c r="D59" s="97">
        <v>2500</v>
      </c>
      <c r="E59" s="97">
        <v>0</v>
      </c>
      <c r="F59" s="97">
        <v>12000</v>
      </c>
      <c r="G59" s="97"/>
      <c r="H59" s="60">
        <f t="shared" si="4"/>
        <v>14500</v>
      </c>
    </row>
    <row r="60" spans="2:15" x14ac:dyDescent="0.35">
      <c r="C60" s="54" t="s">
        <v>14</v>
      </c>
      <c r="D60" s="66">
        <f>SUM(D53:D59)</f>
        <v>6500</v>
      </c>
      <c r="E60" s="66">
        <f>SUM(E53:E59)</f>
        <v>10000</v>
      </c>
      <c r="F60" s="66">
        <f>SUM(F53:F59)</f>
        <v>12000</v>
      </c>
      <c r="G60" s="66">
        <f>SUM(G53:G59)</f>
        <v>0</v>
      </c>
      <c r="H60" s="60">
        <f t="shared" si="4"/>
        <v>28500</v>
      </c>
      <c r="O60" s="52"/>
    </row>
    <row r="61" spans="2:15" s="53" customFormat="1" x14ac:dyDescent="0.35">
      <c r="C61" s="67"/>
      <c r="D61" s="68"/>
      <c r="E61" s="68"/>
      <c r="F61" s="68"/>
      <c r="G61" s="68"/>
      <c r="H61" s="69"/>
    </row>
    <row r="62" spans="2:15" x14ac:dyDescent="0.35">
      <c r="B62" s="53"/>
      <c r="C62" s="287" t="s">
        <v>399</v>
      </c>
      <c r="D62" s="288"/>
      <c r="E62" s="288"/>
      <c r="F62" s="288"/>
      <c r="G62" s="288"/>
      <c r="H62" s="289"/>
      <c r="O62" s="52"/>
    </row>
    <row r="63" spans="2:15" ht="21.75" customHeight="1" thickBot="1" x14ac:dyDescent="0.4">
      <c r="C63" s="63" t="s">
        <v>434</v>
      </c>
      <c r="D63" s="64">
        <f>'1) Tableau budgétaire 1'!D54</f>
        <v>18500</v>
      </c>
      <c r="E63" s="64">
        <f>'1) Tableau budgétaire 1'!E54</f>
        <v>25000</v>
      </c>
      <c r="F63" s="64">
        <f>'1) Tableau budgétaire 1'!F54</f>
        <v>50000</v>
      </c>
      <c r="G63" s="64">
        <f>'1) Tableau budgétaire 1'!G54</f>
        <v>0</v>
      </c>
      <c r="H63" s="65">
        <f t="shared" ref="H63:H71" si="5">SUM(D63:G63)</f>
        <v>93500</v>
      </c>
      <c r="O63" s="52"/>
    </row>
    <row r="64" spans="2:15" ht="15.75" customHeight="1" x14ac:dyDescent="0.35">
      <c r="C64" s="61" t="s">
        <v>419</v>
      </c>
      <c r="D64" s="95"/>
      <c r="E64" s="95"/>
      <c r="F64" s="96"/>
      <c r="G64" s="96"/>
      <c r="H64" s="62">
        <f t="shared" si="5"/>
        <v>0</v>
      </c>
      <c r="O64" s="52"/>
    </row>
    <row r="65" spans="3:15" ht="15.75" customHeight="1" x14ac:dyDescent="0.35">
      <c r="C65" s="50" t="s">
        <v>420</v>
      </c>
      <c r="D65" s="97"/>
      <c r="E65" s="97"/>
      <c r="F65" s="15"/>
      <c r="G65" s="15"/>
      <c r="H65" s="60">
        <f t="shared" si="5"/>
        <v>0</v>
      </c>
      <c r="O65" s="52"/>
    </row>
    <row r="66" spans="3:15" ht="15.75" customHeight="1" x14ac:dyDescent="0.35">
      <c r="C66" s="50" t="s">
        <v>421</v>
      </c>
      <c r="D66" s="97"/>
      <c r="E66" s="97"/>
      <c r="F66" s="97"/>
      <c r="G66" s="97"/>
      <c r="H66" s="60">
        <f t="shared" si="5"/>
        <v>0</v>
      </c>
      <c r="O66" s="52"/>
    </row>
    <row r="67" spans="3:15" x14ac:dyDescent="0.35">
      <c r="C67" s="51" t="s">
        <v>422</v>
      </c>
      <c r="D67" s="97"/>
      <c r="E67" s="97">
        <v>25000</v>
      </c>
      <c r="F67" s="97">
        <v>50000</v>
      </c>
      <c r="G67" s="97"/>
      <c r="H67" s="60">
        <f t="shared" si="5"/>
        <v>75000</v>
      </c>
      <c r="O67" s="52"/>
    </row>
    <row r="68" spans="3:15" x14ac:dyDescent="0.35">
      <c r="C68" s="50" t="s">
        <v>423</v>
      </c>
      <c r="D68" s="97"/>
      <c r="E68" s="97"/>
      <c r="F68" s="97"/>
      <c r="G68" s="97"/>
      <c r="H68" s="60">
        <f t="shared" si="5"/>
        <v>0</v>
      </c>
      <c r="O68" s="52"/>
    </row>
    <row r="69" spans="3:15" x14ac:dyDescent="0.35">
      <c r="C69" s="50" t="s">
        <v>424</v>
      </c>
      <c r="D69" s="97"/>
      <c r="E69" s="97"/>
      <c r="F69" s="97"/>
      <c r="G69" s="97"/>
      <c r="H69" s="60">
        <f t="shared" si="5"/>
        <v>0</v>
      </c>
      <c r="O69" s="52"/>
    </row>
    <row r="70" spans="3:15" ht="31" x14ac:dyDescent="0.35">
      <c r="C70" s="50" t="s">
        <v>425</v>
      </c>
      <c r="D70" s="97">
        <v>18500</v>
      </c>
      <c r="E70" s="97"/>
      <c r="F70" s="97"/>
      <c r="G70" s="97"/>
      <c r="H70" s="60">
        <f t="shared" si="5"/>
        <v>18500</v>
      </c>
      <c r="O70" s="52"/>
    </row>
    <row r="71" spans="3:15" x14ac:dyDescent="0.35">
      <c r="C71" s="54" t="s">
        <v>14</v>
      </c>
      <c r="D71" s="66">
        <f>SUM(D64:D70)</f>
        <v>18500</v>
      </c>
      <c r="E71" s="66">
        <f>SUM(E64:E70)</f>
        <v>25000</v>
      </c>
      <c r="F71" s="66">
        <f>SUM(F64:F70)</f>
        <v>50000</v>
      </c>
      <c r="G71" s="66">
        <f>SUM(G64:G70)</f>
        <v>0</v>
      </c>
      <c r="H71" s="60">
        <f t="shared" si="5"/>
        <v>93500</v>
      </c>
      <c r="O71" s="52"/>
    </row>
    <row r="72" spans="3:15" s="53" customFormat="1" x14ac:dyDescent="0.35">
      <c r="C72" s="67"/>
      <c r="D72" s="68"/>
      <c r="E72" s="68"/>
      <c r="F72" s="68"/>
      <c r="G72" s="68"/>
      <c r="H72" s="69"/>
    </row>
    <row r="73" spans="3:15" s="55" customFormat="1" ht="15.75" customHeight="1" x14ac:dyDescent="0.35">
      <c r="C73" s="52"/>
      <c r="D73" s="53"/>
      <c r="E73" s="53"/>
      <c r="F73" s="53"/>
      <c r="G73" s="53"/>
      <c r="H73" s="52"/>
    </row>
    <row r="74" spans="3:15" s="55" customFormat="1" ht="15.75" customHeight="1" thickBot="1" x14ac:dyDescent="0.4">
      <c r="C74" s="52"/>
      <c r="D74" s="53"/>
      <c r="E74" s="53"/>
      <c r="F74" s="53"/>
      <c r="G74" s="53"/>
      <c r="H74" s="52"/>
    </row>
    <row r="75" spans="3:15" s="55" customFormat="1" ht="19.5" customHeight="1" thickBot="1" x14ac:dyDescent="0.4">
      <c r="C75" s="284" t="s">
        <v>415</v>
      </c>
      <c r="D75" s="285"/>
      <c r="E75" s="285"/>
      <c r="F75" s="285"/>
      <c r="G75" s="285"/>
      <c r="H75" s="286"/>
    </row>
    <row r="76" spans="3:15" s="55" customFormat="1" ht="51.75" customHeight="1" x14ac:dyDescent="0.35">
      <c r="C76" s="73"/>
      <c r="D76" s="181" t="str">
        <f>'1) Tableau budgétaire 1'!D58</f>
        <v>Organisation recipiendiaire 1 (budget en USD) PNUD 2020-2021</v>
      </c>
      <c r="E76" s="181" t="str">
        <f>'1) Tableau budgétaire 1'!E58</f>
        <v>Organisation recipiendiaire 1 (budget en USD) PNUD 2022</v>
      </c>
      <c r="F76" s="181" t="str">
        <f>'1) Tableau budgétaire 1'!F5</f>
        <v>Organisation recipiendiaire 2 (budget en USD)  PNUD 2023</v>
      </c>
      <c r="G76" s="181" t="str">
        <f>'1) Tableau budgétaire 1'!G5</f>
        <v>Organisation recipiendiaire 3 (budget en USD)</v>
      </c>
      <c r="H76" s="176" t="s">
        <v>415</v>
      </c>
    </row>
    <row r="77" spans="3:15" s="55" customFormat="1" ht="19.5" customHeight="1" x14ac:dyDescent="0.35">
      <c r="C77" s="182" t="s">
        <v>419</v>
      </c>
      <c r="D77" s="120">
        <f t="shared" ref="D77:E83" si="6">SUM(D64,D53,D41,D30,D19,D8)</f>
        <v>125000</v>
      </c>
      <c r="E77" s="120">
        <f t="shared" si="6"/>
        <v>141468</v>
      </c>
      <c r="F77" s="120">
        <f t="shared" ref="F77:G77" si="7">SUM(F64,F53,F41,F30,F19,F8)</f>
        <v>97230.24</v>
      </c>
      <c r="G77" s="120">
        <f t="shared" si="7"/>
        <v>0</v>
      </c>
      <c r="H77" s="60">
        <f t="shared" ref="H77:H84" si="8">SUM(D77:G77)</f>
        <v>363698.24</v>
      </c>
    </row>
    <row r="78" spans="3:15" s="55" customFormat="1" ht="34.5" customHeight="1" x14ac:dyDescent="0.35">
      <c r="C78" s="135" t="s">
        <v>420</v>
      </c>
      <c r="D78" s="74">
        <f t="shared" si="6"/>
        <v>61000</v>
      </c>
      <c r="E78" s="74">
        <f t="shared" si="6"/>
        <v>53500</v>
      </c>
      <c r="F78" s="74">
        <f t="shared" ref="F78:G78" si="9">SUM(F65,F54,F42,F31,F20,F9)</f>
        <v>3000</v>
      </c>
      <c r="G78" s="74">
        <f t="shared" si="9"/>
        <v>0</v>
      </c>
      <c r="H78" s="72">
        <f t="shared" si="8"/>
        <v>117500</v>
      </c>
    </row>
    <row r="79" spans="3:15" s="55" customFormat="1" ht="48" customHeight="1" x14ac:dyDescent="0.35">
      <c r="C79" s="135" t="s">
        <v>421</v>
      </c>
      <c r="D79" s="74">
        <f t="shared" si="6"/>
        <v>50000</v>
      </c>
      <c r="E79" s="74">
        <f t="shared" si="6"/>
        <v>16000</v>
      </c>
      <c r="F79" s="74">
        <f t="shared" ref="F79:G79" si="10">SUM(F66,F55,F43,F32,F21,F10)</f>
        <v>5000</v>
      </c>
      <c r="G79" s="74">
        <f t="shared" si="10"/>
        <v>0</v>
      </c>
      <c r="H79" s="72">
        <f t="shared" si="8"/>
        <v>71000</v>
      </c>
    </row>
    <row r="80" spans="3:15" s="55" customFormat="1" ht="33" customHeight="1" x14ac:dyDescent="0.35">
      <c r="C80" s="136" t="s">
        <v>422</v>
      </c>
      <c r="D80" s="74">
        <f t="shared" si="6"/>
        <v>222930</v>
      </c>
      <c r="E80" s="74">
        <f t="shared" si="6"/>
        <v>84000</v>
      </c>
      <c r="F80" s="74">
        <f t="shared" ref="F80:G80" si="11">SUM(F67,F56,F44,F33,F22,F11)</f>
        <v>233380</v>
      </c>
      <c r="G80" s="74">
        <f t="shared" si="11"/>
        <v>0</v>
      </c>
      <c r="H80" s="72">
        <f t="shared" si="8"/>
        <v>540310</v>
      </c>
    </row>
    <row r="81" spans="3:15" s="55" customFormat="1" ht="21" customHeight="1" x14ac:dyDescent="0.35">
      <c r="C81" s="135" t="s">
        <v>423</v>
      </c>
      <c r="D81" s="74">
        <f t="shared" si="6"/>
        <v>39500</v>
      </c>
      <c r="E81" s="74">
        <f t="shared" si="6"/>
        <v>147000</v>
      </c>
      <c r="F81" s="74">
        <f t="shared" ref="F81:G81" si="12">SUM(F68,F57,F45,F34,F23,F12)</f>
        <v>125000</v>
      </c>
      <c r="G81" s="74">
        <f t="shared" si="12"/>
        <v>0</v>
      </c>
      <c r="H81" s="72">
        <f t="shared" si="8"/>
        <v>311500</v>
      </c>
      <c r="I81" s="21"/>
      <c r="J81" s="21"/>
      <c r="K81" s="21"/>
      <c r="L81" s="21"/>
      <c r="M81" s="21"/>
      <c r="N81" s="20"/>
    </row>
    <row r="82" spans="3:15" s="55" customFormat="1" ht="39.75" customHeight="1" x14ac:dyDescent="0.35">
      <c r="C82" s="135" t="s">
        <v>424</v>
      </c>
      <c r="D82" s="74">
        <f t="shared" si="6"/>
        <v>0</v>
      </c>
      <c r="E82" s="74">
        <f t="shared" si="6"/>
        <v>0</v>
      </c>
      <c r="F82" s="74">
        <f t="shared" ref="F82:G82" si="13">SUM(F69,F58,F46,F35,F24,F13)</f>
        <v>0</v>
      </c>
      <c r="G82" s="74">
        <f t="shared" si="13"/>
        <v>0</v>
      </c>
      <c r="H82" s="72">
        <f t="shared" si="8"/>
        <v>0</v>
      </c>
      <c r="I82" s="21"/>
      <c r="J82" s="21"/>
      <c r="K82" s="21"/>
      <c r="L82" s="21"/>
      <c r="M82" s="21"/>
      <c r="N82" s="20"/>
    </row>
    <row r="83" spans="3:15" s="55" customFormat="1" ht="39.75" customHeight="1" x14ac:dyDescent="0.35">
      <c r="C83" s="135" t="s">
        <v>425</v>
      </c>
      <c r="D83" s="120">
        <f t="shared" si="6"/>
        <v>78300</v>
      </c>
      <c r="E83" s="120">
        <f t="shared" si="6"/>
        <v>35500</v>
      </c>
      <c r="F83" s="120">
        <f t="shared" ref="F83:G83" si="14">SUM(F70,F59,F47,F36,F25,F14)</f>
        <v>160500</v>
      </c>
      <c r="G83" s="120">
        <f t="shared" si="14"/>
        <v>0</v>
      </c>
      <c r="H83" s="72">
        <f t="shared" si="8"/>
        <v>274300</v>
      </c>
      <c r="I83" s="21"/>
      <c r="J83" s="21"/>
      <c r="K83" s="21"/>
      <c r="L83" s="21"/>
      <c r="M83" s="21"/>
      <c r="N83" s="20"/>
    </row>
    <row r="84" spans="3:15" s="55" customFormat="1" ht="22.5" customHeight="1" x14ac:dyDescent="0.35">
      <c r="C84" s="112" t="s">
        <v>407</v>
      </c>
      <c r="D84" s="121">
        <f>SUM(D77:D83)</f>
        <v>576730</v>
      </c>
      <c r="E84" s="121">
        <f>SUM(E77:E83)</f>
        <v>477468</v>
      </c>
      <c r="F84" s="121">
        <f>SUM(F77:F83)</f>
        <v>624110.24</v>
      </c>
      <c r="G84" s="121">
        <f>SUM(G77:G83)</f>
        <v>0</v>
      </c>
      <c r="H84" s="122">
        <f t="shared" si="8"/>
        <v>1678308.24</v>
      </c>
      <c r="I84" s="21"/>
      <c r="J84" s="21"/>
      <c r="K84" s="21"/>
      <c r="L84" s="21"/>
      <c r="M84" s="21"/>
      <c r="N84" s="20"/>
    </row>
    <row r="85" spans="3:15" s="55" customFormat="1" ht="26.25" customHeight="1" thickBot="1" x14ac:dyDescent="0.4">
      <c r="C85" s="112" t="s">
        <v>408</v>
      </c>
      <c r="D85" s="76">
        <f>D84*0.07</f>
        <v>40371.100000000006</v>
      </c>
      <c r="E85" s="76">
        <f>E84*0.07</f>
        <v>33422.76</v>
      </c>
      <c r="F85" s="76">
        <f t="shared" ref="F85:H85" si="15">F84*0.07</f>
        <v>43687.716800000002</v>
      </c>
      <c r="G85" s="76">
        <f t="shared" si="15"/>
        <v>0</v>
      </c>
      <c r="H85" s="76">
        <f t="shared" si="15"/>
        <v>117481.57680000001</v>
      </c>
      <c r="I85" s="32"/>
      <c r="J85" s="32"/>
      <c r="K85" s="32"/>
      <c r="L85" s="32"/>
      <c r="M85" s="56"/>
      <c r="N85" s="53"/>
    </row>
    <row r="86" spans="3:15" s="55" customFormat="1" ht="23.25" customHeight="1" thickBot="1" x14ac:dyDescent="0.4">
      <c r="C86" s="123" t="s">
        <v>364</v>
      </c>
      <c r="D86" s="124">
        <f>SUM(D84:D85)</f>
        <v>617101.1</v>
      </c>
      <c r="E86" s="124">
        <f>SUM(E84:E85)</f>
        <v>510890.76</v>
      </c>
      <c r="F86" s="124">
        <f t="shared" ref="F86:H86" si="16">SUM(F84:F85)</f>
        <v>667797.95680000004</v>
      </c>
      <c r="G86" s="124">
        <f t="shared" si="16"/>
        <v>0</v>
      </c>
      <c r="H86" s="75">
        <f t="shared" si="16"/>
        <v>1795789.8167999999</v>
      </c>
      <c r="I86" s="32"/>
      <c r="J86" s="32"/>
      <c r="K86" s="32"/>
      <c r="L86" s="32"/>
      <c r="M86" s="56"/>
      <c r="N86" s="53"/>
    </row>
    <row r="87" spans="3:15" ht="15.75" customHeight="1" x14ac:dyDescent="0.35">
      <c r="M87" s="57"/>
    </row>
    <row r="88" spans="3:15" ht="15.75" customHeight="1" x14ac:dyDescent="0.35">
      <c r="I88" s="40"/>
      <c r="J88" s="40"/>
      <c r="M88" s="57"/>
    </row>
    <row r="89" spans="3:15" ht="15.75" customHeight="1" x14ac:dyDescent="0.35">
      <c r="I89" s="40"/>
      <c r="J89" s="40"/>
      <c r="M89" s="55"/>
    </row>
    <row r="90" spans="3:15" ht="40.5" customHeight="1" x14ac:dyDescent="0.35">
      <c r="I90" s="40"/>
      <c r="J90" s="40"/>
      <c r="M90" s="58"/>
    </row>
    <row r="91" spans="3:15" ht="24.75" customHeight="1" x14ac:dyDescent="0.35">
      <c r="I91" s="40"/>
      <c r="J91" s="40"/>
      <c r="M91" s="58"/>
    </row>
    <row r="92" spans="3:15" ht="41.25" customHeight="1" x14ac:dyDescent="0.35">
      <c r="I92" s="11"/>
      <c r="J92" s="40"/>
      <c r="M92" s="58"/>
    </row>
    <row r="93" spans="3:15" ht="51.75" customHeight="1" x14ac:dyDescent="0.35">
      <c r="I93" s="11"/>
      <c r="J93" s="40"/>
      <c r="M93" s="58"/>
      <c r="O93" s="52"/>
    </row>
    <row r="94" spans="3:15" ht="42" customHeight="1" x14ac:dyDescent="0.35">
      <c r="I94" s="40"/>
      <c r="J94" s="40"/>
      <c r="M94" s="58"/>
      <c r="O94" s="52"/>
    </row>
    <row r="95" spans="3:15" s="53" customFormat="1" ht="42" customHeight="1" x14ac:dyDescent="0.35">
      <c r="C95" s="52"/>
      <c r="H95" s="52"/>
      <c r="I95" s="55"/>
      <c r="J95" s="40"/>
      <c r="K95" s="52"/>
      <c r="L95" s="52"/>
      <c r="M95" s="58"/>
      <c r="N95" s="52"/>
    </row>
    <row r="96" spans="3:15" s="53" customFormat="1" ht="42" customHeight="1" x14ac:dyDescent="0.35">
      <c r="C96" s="52"/>
      <c r="H96" s="52"/>
      <c r="I96" s="52"/>
      <c r="J96" s="40"/>
      <c r="K96" s="52"/>
      <c r="L96" s="52"/>
      <c r="M96" s="52"/>
      <c r="N96" s="52"/>
    </row>
    <row r="97" spans="3:15" s="53" customFormat="1" ht="63.75" customHeight="1" x14ac:dyDescent="0.35">
      <c r="C97" s="52"/>
      <c r="H97" s="52"/>
      <c r="I97" s="52"/>
      <c r="J97" s="57"/>
      <c r="K97" s="55"/>
      <c r="L97" s="55"/>
      <c r="M97" s="52"/>
      <c r="N97" s="52"/>
    </row>
    <row r="98" spans="3:15" s="53" customFormat="1" ht="42" customHeight="1" x14ac:dyDescent="0.35">
      <c r="C98" s="52"/>
      <c r="H98" s="52"/>
      <c r="I98" s="52"/>
      <c r="J98" s="52"/>
      <c r="K98" s="52"/>
      <c r="L98" s="52"/>
      <c r="M98" s="52"/>
      <c r="N98" s="57"/>
    </row>
    <row r="99" spans="3:15" ht="23.25" customHeight="1" x14ac:dyDescent="0.35">
      <c r="O99" s="52"/>
    </row>
    <row r="100" spans="3:15" ht="27.75" customHeight="1" x14ac:dyDescent="0.35">
      <c r="M100" s="55"/>
      <c r="O100" s="52"/>
    </row>
    <row r="101" spans="3:15" ht="55.5" customHeight="1" x14ac:dyDescent="0.35">
      <c r="O101" s="52"/>
    </row>
    <row r="102" spans="3:15" ht="57.75" customHeight="1" x14ac:dyDescent="0.35">
      <c r="N102" s="55"/>
      <c r="O102" s="52"/>
    </row>
    <row r="103" spans="3:15" ht="21.75" customHeight="1" x14ac:dyDescent="0.35">
      <c r="O103" s="52"/>
    </row>
    <row r="104" spans="3:15" ht="49.5" customHeight="1" x14ac:dyDescent="0.35">
      <c r="O104" s="52"/>
    </row>
    <row r="105" spans="3:15" ht="28.5" customHeight="1" x14ac:dyDescent="0.35">
      <c r="O105" s="52"/>
    </row>
    <row r="106" spans="3:15" ht="28.5" customHeight="1" x14ac:dyDescent="0.35">
      <c r="O106" s="52"/>
    </row>
    <row r="107" spans="3:15" ht="28.5" customHeight="1" x14ac:dyDescent="0.35">
      <c r="O107" s="52"/>
    </row>
    <row r="108" spans="3:15" ht="23.25" customHeight="1" x14ac:dyDescent="0.35">
      <c r="O108" s="57"/>
    </row>
    <row r="109" spans="3:15" ht="43.5" customHeight="1" x14ac:dyDescent="0.35">
      <c r="O109" s="57"/>
    </row>
    <row r="110" spans="3:15" ht="55.5" customHeight="1" x14ac:dyDescent="0.35">
      <c r="O110" s="52"/>
    </row>
    <row r="111" spans="3:15" ht="42.75" customHeight="1" x14ac:dyDescent="0.35">
      <c r="O111" s="57"/>
    </row>
    <row r="112" spans="3:15" ht="21.75" customHeight="1" x14ac:dyDescent="0.35">
      <c r="O112" s="57"/>
    </row>
    <row r="113" spans="3:15" ht="21.75" customHeight="1" x14ac:dyDescent="0.35">
      <c r="O113" s="57"/>
    </row>
    <row r="114" spans="3:15" s="55" customFormat="1" ht="23.25" customHeight="1" x14ac:dyDescent="0.35">
      <c r="C114" s="52"/>
      <c r="D114" s="53"/>
      <c r="E114" s="53"/>
      <c r="F114" s="53"/>
      <c r="G114" s="53"/>
      <c r="H114" s="52"/>
      <c r="I114" s="52"/>
      <c r="J114" s="52"/>
      <c r="K114" s="52"/>
      <c r="L114" s="52"/>
      <c r="M114" s="52"/>
      <c r="N114" s="52"/>
    </row>
    <row r="115" spans="3:15" ht="23.25" customHeight="1" x14ac:dyDescent="0.35"/>
    <row r="116" spans="3:15" ht="21.75" customHeight="1" x14ac:dyDescent="0.35"/>
    <row r="117" spans="3:15" ht="16.5" customHeight="1" x14ac:dyDescent="0.35"/>
    <row r="118" spans="3:15" ht="29.25" customHeight="1" x14ac:dyDescent="0.35"/>
    <row r="119" spans="3:15" ht="24.75" customHeight="1" x14ac:dyDescent="0.35"/>
    <row r="120" spans="3:15" ht="33" customHeight="1" x14ac:dyDescent="0.35"/>
    <row r="122" spans="3:15" ht="15" customHeight="1" x14ac:dyDescent="0.35"/>
    <row r="123" spans="3:15" ht="25.5" customHeight="1" x14ac:dyDescent="0.35"/>
  </sheetData>
  <sheetProtection insertColumns="0" insertRows="0" deleteRows="0"/>
  <mergeCells count="11">
    <mergeCell ref="C75:H75"/>
    <mergeCell ref="C62:H62"/>
    <mergeCell ref="C51:H51"/>
    <mergeCell ref="C1:G1"/>
    <mergeCell ref="C2:G2"/>
    <mergeCell ref="B5:H5"/>
    <mergeCell ref="C6:H6"/>
    <mergeCell ref="B50:H50"/>
    <mergeCell ref="C17:H17"/>
    <mergeCell ref="C28:H28"/>
    <mergeCell ref="C39:H39"/>
  </mergeCells>
  <conditionalFormatting sqref="H15">
    <cfRule type="cellIs" dxfId="12" priority="18" operator="notEqual">
      <formula>$H$7</formula>
    </cfRule>
  </conditionalFormatting>
  <conditionalFormatting sqref="H26">
    <cfRule type="cellIs" dxfId="11" priority="17" operator="notEqual">
      <formula>$H$18</formula>
    </cfRule>
  </conditionalFormatting>
  <conditionalFormatting sqref="H37">
    <cfRule type="cellIs" dxfId="10" priority="16" operator="notEqual">
      <formula>$H$29</formula>
    </cfRule>
  </conditionalFormatting>
  <conditionalFormatting sqref="H48">
    <cfRule type="cellIs" dxfId="9" priority="15" operator="notEqual">
      <formula>$H$40</formula>
    </cfRule>
  </conditionalFormatting>
  <conditionalFormatting sqref="H60">
    <cfRule type="cellIs" dxfId="8" priority="14" operator="notEqual">
      <formula>$H$52</formula>
    </cfRule>
  </conditionalFormatting>
  <conditionalFormatting sqref="H71">
    <cfRule type="cellIs" dxfId="7" priority="13" operator="notEqual">
      <formula>$H$63</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2" xr:uid="{9DD30DAD-252C-43C8-B2D2-D70E24558917}"/>
    <dataValidation allowBlank="1" showInputMessage="1" showErrorMessage="1" prompt="Services contracted by an organization which follow the normal procurement processes." sqref="C11 C22 C33 C44 C56 C67 C80" xr:uid="{D2D4883A-DF6E-4599-89E1-C25704DD6B71}"/>
    <dataValidation allowBlank="1" showInputMessage="1" showErrorMessage="1" prompt="Includes staff and non-staff travel paid for by the organization directly related to a project." sqref="C12 C23 C34 C45 C57 C68 C8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8" xr:uid="{F098AF50-6738-49DD-B927-47F3EEE74261}"/>
    <dataValidation allowBlank="1" showInputMessage="1" showErrorMessage="1" prompt="Includes all related staff and temporary staff costs including base salary, post adjustment and all staff entitlements." sqref="C8 C19 C30 C41 C53 C64 C7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1'!$H$61</xm:f>
            <x14:dxf>
              <font>
                <color rgb="FF9C0006"/>
              </font>
              <fill>
                <patternFill>
                  <bgColor rgb="FFFFC7CE"/>
                </patternFill>
              </fill>
            </x14:dxf>
          </x14:cfRule>
          <xm:sqref>H86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40" t="s">
        <v>435</v>
      </c>
      <c r="C2" s="1"/>
      <c r="D2" s="1"/>
      <c r="E2" s="1"/>
      <c r="F2" s="1"/>
    </row>
    <row r="3" spans="2:6" ht="70.5" customHeight="1" x14ac:dyDescent="0.35">
      <c r="B3" s="141" t="s">
        <v>442</v>
      </c>
    </row>
    <row r="4" spans="2:6" ht="58" x14ac:dyDescent="0.35">
      <c r="B4" s="138" t="s">
        <v>436</v>
      </c>
    </row>
    <row r="5" spans="2:6" x14ac:dyDescent="0.35">
      <c r="B5" s="138"/>
    </row>
    <row r="6" spans="2:6" ht="58" x14ac:dyDescent="0.35">
      <c r="B6" s="137" t="s">
        <v>437</v>
      </c>
    </row>
    <row r="7" spans="2:6" x14ac:dyDescent="0.35">
      <c r="B7" s="138"/>
    </row>
    <row r="8" spans="2:6" ht="72.5" x14ac:dyDescent="0.35">
      <c r="B8" s="137" t="s">
        <v>443</v>
      </c>
    </row>
    <row r="9" spans="2:6" x14ac:dyDescent="0.35">
      <c r="B9" s="138"/>
    </row>
    <row r="10" spans="2:6" ht="29" x14ac:dyDescent="0.35">
      <c r="B10" s="138" t="s">
        <v>438</v>
      </c>
    </row>
    <row r="11" spans="2:6" x14ac:dyDescent="0.35">
      <c r="B11" s="138"/>
    </row>
    <row r="12" spans="2:6" ht="72.5" x14ac:dyDescent="0.35">
      <c r="B12" s="137" t="s">
        <v>444</v>
      </c>
    </row>
    <row r="13" spans="2:6" x14ac:dyDescent="0.35">
      <c r="B13" s="138"/>
    </row>
    <row r="14" spans="2:6" ht="58.5" thickBot="1" x14ac:dyDescent="0.4">
      <c r="B14" s="139" t="s">
        <v>439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52" zoomScale="80" zoomScaleNormal="80" zoomScaleSheetLayoutView="70" workbookViewId="0">
      <selection activeCell="C7" sqref="C7:D7"/>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5" t="s">
        <v>365</v>
      </c>
      <c r="C2" s="296"/>
      <c r="D2" s="297"/>
    </row>
    <row r="3" spans="2:4" ht="15" thickBot="1" x14ac:dyDescent="0.4">
      <c r="B3" s="298"/>
      <c r="C3" s="299"/>
      <c r="D3" s="300"/>
    </row>
    <row r="4" spans="2:4" ht="15" thickBot="1" x14ac:dyDescent="0.4"/>
    <row r="5" spans="2:4" x14ac:dyDescent="0.35">
      <c r="B5" s="306" t="s">
        <v>15</v>
      </c>
      <c r="C5" s="307"/>
      <c r="D5" s="308"/>
    </row>
    <row r="6" spans="2:4" ht="15" thickBot="1" x14ac:dyDescent="0.4">
      <c r="B6" s="303"/>
      <c r="C6" s="304"/>
      <c r="D6" s="305"/>
    </row>
    <row r="7" spans="2:4" x14ac:dyDescent="0.35">
      <c r="B7" s="84" t="s">
        <v>16</v>
      </c>
      <c r="C7" s="301">
        <f>SUM('1) Tableau budgétaire 1'!E17:G17,'1) Tableau budgétaire 1'!E23:G23,'1) Tableau budgétaire 1'!E29:G29,'1) Tableau budgétaire 1'!E41:G41)</f>
        <v>1004578.24</v>
      </c>
      <c r="D7" s="302"/>
    </row>
    <row r="8" spans="2:4" x14ac:dyDescent="0.35">
      <c r="B8" s="84" t="s">
        <v>363</v>
      </c>
      <c r="C8" s="309">
        <f>SUM(D10:D14)</f>
        <v>0</v>
      </c>
      <c r="D8" s="310"/>
    </row>
    <row r="9" spans="2:4" x14ac:dyDescent="0.35">
      <c r="B9" s="85" t="s">
        <v>357</v>
      </c>
      <c r="C9" s="86" t="s">
        <v>358</v>
      </c>
      <c r="D9" s="87" t="s">
        <v>359</v>
      </c>
    </row>
    <row r="10" spans="2:4" ht="35.15" customHeight="1" x14ac:dyDescent="0.35">
      <c r="B10" s="108"/>
      <c r="C10" s="89"/>
      <c r="D10" s="90">
        <f>$C$7*C10</f>
        <v>0</v>
      </c>
    </row>
    <row r="11" spans="2:4" ht="35.15" customHeight="1" x14ac:dyDescent="0.35">
      <c r="B11" s="108"/>
      <c r="C11" s="89"/>
      <c r="D11" s="90">
        <f>C7*C11</f>
        <v>0</v>
      </c>
    </row>
    <row r="12" spans="2:4" ht="35.15" customHeight="1" x14ac:dyDescent="0.35">
      <c r="B12" s="109"/>
      <c r="C12" s="89"/>
      <c r="D12" s="90">
        <f>C7*C12</f>
        <v>0</v>
      </c>
    </row>
    <row r="13" spans="2:4" ht="35.15" customHeight="1" x14ac:dyDescent="0.35">
      <c r="B13" s="109"/>
      <c r="C13" s="89"/>
      <c r="D13" s="90">
        <f>C7*C13</f>
        <v>0</v>
      </c>
    </row>
    <row r="14" spans="2:4" ht="35.15" customHeight="1" thickBot="1" x14ac:dyDescent="0.4">
      <c r="B14" s="110"/>
      <c r="C14" s="89"/>
      <c r="D14" s="94">
        <f>C7*C14</f>
        <v>0</v>
      </c>
    </row>
    <row r="15" spans="2:4" ht="15" thickBot="1" x14ac:dyDescent="0.4"/>
    <row r="16" spans="2:4" x14ac:dyDescent="0.35">
      <c r="B16" s="306" t="s">
        <v>360</v>
      </c>
      <c r="C16" s="307"/>
      <c r="D16" s="308"/>
    </row>
    <row r="17" spans="2:4" ht="15" thickBot="1" x14ac:dyDescent="0.4">
      <c r="B17" s="311"/>
      <c r="C17" s="312"/>
      <c r="D17" s="313"/>
    </row>
    <row r="18" spans="2:4" x14ac:dyDescent="0.35">
      <c r="B18" s="84" t="s">
        <v>16</v>
      </c>
      <c r="C18" s="301" t="e">
        <f>SUM('1) Tableau budgétaire 1'!E49:G49,'1) Tableau budgétaire 1'!E54:G54,'1) Tableau budgétaire 1'!#REF!,'1) Tableau budgétaire 1'!#REF!)</f>
        <v>#REF!</v>
      </c>
      <c r="D18" s="302"/>
    </row>
    <row r="19" spans="2:4" x14ac:dyDescent="0.35">
      <c r="B19" s="84" t="s">
        <v>363</v>
      </c>
      <c r="C19" s="309" t="e">
        <f>SUM(D21:D25)</f>
        <v>#REF!</v>
      </c>
      <c r="D19" s="310"/>
    </row>
    <row r="20" spans="2:4" x14ac:dyDescent="0.35">
      <c r="B20" s="85" t="s">
        <v>357</v>
      </c>
      <c r="C20" s="86" t="s">
        <v>358</v>
      </c>
      <c r="D20" s="87" t="s">
        <v>359</v>
      </c>
    </row>
    <row r="21" spans="2:4" ht="35.15" customHeight="1" x14ac:dyDescent="0.35">
      <c r="B21" s="88"/>
      <c r="C21" s="89"/>
      <c r="D21" s="90" t="e">
        <f>$C$18*C21</f>
        <v>#REF!</v>
      </c>
    </row>
    <row r="22" spans="2:4" ht="35.15" customHeight="1" x14ac:dyDescent="0.35">
      <c r="B22" s="91"/>
      <c r="C22" s="89"/>
      <c r="D22" s="90" t="e">
        <f>$C$18*C22</f>
        <v>#REF!</v>
      </c>
    </row>
    <row r="23" spans="2:4" ht="35.15" customHeight="1" x14ac:dyDescent="0.35">
      <c r="B23" s="92"/>
      <c r="C23" s="89"/>
      <c r="D23" s="90" t="e">
        <f>$C$18*C23</f>
        <v>#REF!</v>
      </c>
    </row>
    <row r="24" spans="2:4" ht="35.15" customHeight="1" x14ac:dyDescent="0.35">
      <c r="B24" s="92"/>
      <c r="C24" s="89"/>
      <c r="D24" s="90" t="e">
        <f>$C$18*C24</f>
        <v>#REF!</v>
      </c>
    </row>
    <row r="25" spans="2:4" ht="35.15" customHeight="1" thickBot="1" x14ac:dyDescent="0.4">
      <c r="B25" s="93"/>
      <c r="C25" s="89"/>
      <c r="D25" s="90" t="e">
        <f>$C$18*C25</f>
        <v>#REF!</v>
      </c>
    </row>
    <row r="26" spans="2:4" ht="15" thickBot="1" x14ac:dyDescent="0.4"/>
    <row r="27" spans="2:4" x14ac:dyDescent="0.35">
      <c r="B27" s="306" t="s">
        <v>361</v>
      </c>
      <c r="C27" s="307"/>
      <c r="D27" s="308"/>
    </row>
    <row r="28" spans="2:4" ht="15" thickBot="1" x14ac:dyDescent="0.4">
      <c r="B28" s="303"/>
      <c r="C28" s="304"/>
      <c r="D28" s="305"/>
    </row>
    <row r="29" spans="2:4" x14ac:dyDescent="0.35">
      <c r="B29" s="84" t="s">
        <v>16</v>
      </c>
      <c r="C29" s="301" t="e">
        <f>SUM('1) Tableau budgétaire 1'!#REF!,'1) Tableau budgétaire 1'!#REF!,'1) Tableau budgétaire 1'!#REF!,'1) Tableau budgétaire 1'!#REF!)</f>
        <v>#REF!</v>
      </c>
      <c r="D29" s="302"/>
    </row>
    <row r="30" spans="2:4" x14ac:dyDescent="0.35">
      <c r="B30" s="84" t="s">
        <v>363</v>
      </c>
      <c r="C30" s="309" t="e">
        <f>SUM(D32:D36)</f>
        <v>#REF!</v>
      </c>
      <c r="D30" s="310"/>
    </row>
    <row r="31" spans="2:4" x14ac:dyDescent="0.35">
      <c r="B31" s="85" t="s">
        <v>357</v>
      </c>
      <c r="C31" s="86" t="s">
        <v>358</v>
      </c>
      <c r="D31" s="87" t="s">
        <v>359</v>
      </c>
    </row>
    <row r="32" spans="2:4" ht="35.15" customHeight="1" x14ac:dyDescent="0.35">
      <c r="B32" s="88"/>
      <c r="C32" s="89"/>
      <c r="D32" s="90" t="e">
        <f>$C$29*C32</f>
        <v>#REF!</v>
      </c>
    </row>
    <row r="33" spans="2:4" ht="35.15" customHeight="1" x14ac:dyDescent="0.35">
      <c r="B33" s="91"/>
      <c r="C33" s="89"/>
      <c r="D33" s="90" t="e">
        <f>$C$29*C33</f>
        <v>#REF!</v>
      </c>
    </row>
    <row r="34" spans="2:4" ht="35.15" customHeight="1" x14ac:dyDescent="0.35">
      <c r="B34" s="92"/>
      <c r="C34" s="89"/>
      <c r="D34" s="90" t="e">
        <f>$C$29*C34</f>
        <v>#REF!</v>
      </c>
    </row>
    <row r="35" spans="2:4" ht="35.15" customHeight="1" x14ac:dyDescent="0.35">
      <c r="B35" s="92"/>
      <c r="C35" s="89"/>
      <c r="D35" s="90" t="e">
        <f>$C$29*C35</f>
        <v>#REF!</v>
      </c>
    </row>
    <row r="36" spans="2:4" ht="35.15" customHeight="1" thickBot="1" x14ac:dyDescent="0.4">
      <c r="B36" s="93"/>
      <c r="C36" s="89"/>
      <c r="D36" s="90" t="e">
        <f>$C$29*C36</f>
        <v>#REF!</v>
      </c>
    </row>
    <row r="37" spans="2:4" ht="15" thickBot="1" x14ac:dyDescent="0.4"/>
    <row r="38" spans="2:4" x14ac:dyDescent="0.35">
      <c r="B38" s="306" t="s">
        <v>362</v>
      </c>
      <c r="C38" s="307"/>
      <c r="D38" s="308"/>
    </row>
    <row r="39" spans="2:4" ht="15" thickBot="1" x14ac:dyDescent="0.4">
      <c r="B39" s="303"/>
      <c r="C39" s="304"/>
      <c r="D39" s="305"/>
    </row>
    <row r="40" spans="2:4" x14ac:dyDescent="0.35">
      <c r="B40" s="84" t="s">
        <v>16</v>
      </c>
      <c r="C40" s="301" t="e">
        <f>SUM('1) Tableau budgétaire 1'!#REF!,'1) Tableau budgétaire 1'!#REF!,'1) Tableau budgétaire 1'!#REF!,'1) Tableau budgétaire 1'!#REF!)</f>
        <v>#REF!</v>
      </c>
      <c r="D40" s="302"/>
    </row>
    <row r="41" spans="2:4" x14ac:dyDescent="0.35">
      <c r="B41" s="84" t="s">
        <v>363</v>
      </c>
      <c r="C41" s="309" t="e">
        <f>SUM(D43:D47)</f>
        <v>#REF!</v>
      </c>
      <c r="D41" s="310"/>
    </row>
    <row r="42" spans="2:4" x14ac:dyDescent="0.35">
      <c r="B42" s="85" t="s">
        <v>357</v>
      </c>
      <c r="C42" s="86" t="s">
        <v>358</v>
      </c>
      <c r="D42" s="87" t="s">
        <v>359</v>
      </c>
    </row>
    <row r="43" spans="2:4" ht="35.15" customHeight="1" x14ac:dyDescent="0.35">
      <c r="B43" s="88"/>
      <c r="C43" s="89"/>
      <c r="D43" s="90" t="e">
        <f>$C$40*C43</f>
        <v>#REF!</v>
      </c>
    </row>
    <row r="44" spans="2:4" ht="35.15" customHeight="1" x14ac:dyDescent="0.35">
      <c r="B44" s="91"/>
      <c r="C44" s="89"/>
      <c r="D44" s="90" t="e">
        <f>$C$40*C44</f>
        <v>#REF!</v>
      </c>
    </row>
    <row r="45" spans="2:4" ht="35.15" customHeight="1" x14ac:dyDescent="0.35">
      <c r="B45" s="92"/>
      <c r="C45" s="89"/>
      <c r="D45" s="90" t="e">
        <f>$C$40*C45</f>
        <v>#REF!</v>
      </c>
    </row>
    <row r="46" spans="2:4" ht="35.15" customHeight="1" x14ac:dyDescent="0.35">
      <c r="B46" s="92"/>
      <c r="C46" s="89"/>
      <c r="D46" s="90" t="e">
        <f>$C$40*C46</f>
        <v>#REF!</v>
      </c>
    </row>
    <row r="47" spans="2:4" ht="35.15" customHeight="1" thickBot="1" x14ac:dyDescent="0.4">
      <c r="B47" s="93"/>
      <c r="C47" s="89"/>
      <c r="D47" s="94" t="e">
        <f>$C$40*C47</f>
        <v>#REF!</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6"/>
  <sheetViews>
    <sheetView showGridLines="0" topLeftCell="A16" zoomScale="80" zoomScaleNormal="80" workbookViewId="0">
      <selection activeCell="E16" sqref="E16"/>
    </sheetView>
  </sheetViews>
  <sheetFormatPr baseColWidth="10"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81640625" bestFit="1" customWidth="1"/>
    <col min="12" max="12" width="11.1796875" bestFit="1" customWidth="1"/>
  </cols>
  <sheetData>
    <row r="1" spans="2:7" ht="15" thickBot="1" x14ac:dyDescent="0.4"/>
    <row r="2" spans="2:7" s="77" customFormat="1" ht="15.5" x14ac:dyDescent="0.35">
      <c r="B2" s="318" t="s">
        <v>12</v>
      </c>
      <c r="C2" s="319"/>
      <c r="D2" s="319"/>
      <c r="E2" s="319"/>
      <c r="F2" s="319"/>
      <c r="G2" s="320"/>
    </row>
    <row r="3" spans="2:7" s="77" customFormat="1" ht="16" thickBot="1" x14ac:dyDescent="0.4">
      <c r="B3" s="321"/>
      <c r="C3" s="322"/>
      <c r="D3" s="322"/>
      <c r="E3" s="322"/>
      <c r="F3" s="322"/>
      <c r="G3" s="323"/>
    </row>
    <row r="4" spans="2:7" s="77" customFormat="1" ht="16" thickBot="1" x14ac:dyDescent="0.4"/>
    <row r="5" spans="2:7" s="77" customFormat="1" ht="16" thickBot="1" x14ac:dyDescent="0.4">
      <c r="B5" s="284" t="s">
        <v>6</v>
      </c>
      <c r="C5" s="285"/>
      <c r="D5" s="285"/>
      <c r="E5" s="285"/>
      <c r="F5" s="285"/>
      <c r="G5" s="317"/>
    </row>
    <row r="6" spans="2:7" s="77" customFormat="1" ht="52.5" customHeight="1" x14ac:dyDescent="0.35">
      <c r="B6" s="73"/>
      <c r="C6" s="59" t="str">
        <f>'2) Tableau budgétaire 2'!D4</f>
        <v>Organisation recipiendiaire 1 (budget en USD) PNUD 2020-2021</v>
      </c>
      <c r="D6" s="59" t="str">
        <f>'2) Tableau budgétaire 2'!E4</f>
        <v>Organisation recipiendiaire 1 (budget en USD) PNUD 2022</v>
      </c>
      <c r="E6" s="59" t="str">
        <f>'1) Tableau budgétaire 1'!F5</f>
        <v>Organisation recipiendiaire 2 (budget en USD)  PNUD 2023</v>
      </c>
      <c r="F6" s="59" t="str">
        <f>'1) Tableau budgétaire 1'!G5</f>
        <v>Organisation recipiendiaire 3 (budget en USD)</v>
      </c>
      <c r="G6" s="24" t="s">
        <v>6</v>
      </c>
    </row>
    <row r="7" spans="2:7" s="77" customFormat="1" ht="31" x14ac:dyDescent="0.35">
      <c r="B7" s="17" t="s">
        <v>0</v>
      </c>
      <c r="C7" s="74">
        <f>'2) Tableau budgétaire 2'!D77</f>
        <v>125000</v>
      </c>
      <c r="D7" s="74">
        <f>'2) Tableau budgétaire 2'!E77</f>
        <v>141468</v>
      </c>
      <c r="E7" s="74">
        <f>'2) Tableau budgétaire 2'!F77</f>
        <v>97230.24</v>
      </c>
      <c r="F7" s="74">
        <f>'2) Tableau budgétaire 2'!G77</f>
        <v>0</v>
      </c>
      <c r="G7" s="71">
        <f t="shared" ref="G7:G14" si="0">SUM(C7:F7)</f>
        <v>363698.24</v>
      </c>
    </row>
    <row r="8" spans="2:7" s="77" customFormat="1" ht="46.5" x14ac:dyDescent="0.35">
      <c r="B8" s="17" t="s">
        <v>1</v>
      </c>
      <c r="C8" s="74">
        <f>'2) Tableau budgétaire 2'!D78</f>
        <v>61000</v>
      </c>
      <c r="D8" s="74">
        <f>'2) Tableau budgétaire 2'!E78</f>
        <v>53500</v>
      </c>
      <c r="E8" s="74">
        <f>'2) Tableau budgétaire 2'!F78</f>
        <v>3000</v>
      </c>
      <c r="F8" s="74">
        <f>'2) Tableau budgétaire 2'!G78</f>
        <v>0</v>
      </c>
      <c r="G8" s="72">
        <f t="shared" si="0"/>
        <v>117500</v>
      </c>
    </row>
    <row r="9" spans="2:7" s="77" customFormat="1" ht="62" x14ac:dyDescent="0.35">
      <c r="B9" s="17" t="s">
        <v>2</v>
      </c>
      <c r="C9" s="74">
        <f>'2) Tableau budgétaire 2'!D79</f>
        <v>50000</v>
      </c>
      <c r="D9" s="74">
        <f>'2) Tableau budgétaire 2'!E79</f>
        <v>16000</v>
      </c>
      <c r="E9" s="74">
        <f>'2) Tableau budgétaire 2'!F79</f>
        <v>5000</v>
      </c>
      <c r="F9" s="74">
        <f>'2) Tableau budgétaire 2'!G79</f>
        <v>0</v>
      </c>
      <c r="G9" s="72">
        <f t="shared" si="0"/>
        <v>71000</v>
      </c>
    </row>
    <row r="10" spans="2:7" s="77" customFormat="1" ht="31" x14ac:dyDescent="0.35">
      <c r="B10" s="30" t="s">
        <v>3</v>
      </c>
      <c r="C10" s="74">
        <f>'2) Tableau budgétaire 2'!D80</f>
        <v>222930</v>
      </c>
      <c r="D10" s="74">
        <f>'2) Tableau budgétaire 2'!E80</f>
        <v>84000</v>
      </c>
      <c r="E10" s="74">
        <f>'2) Tableau budgétaire 2'!F80</f>
        <v>233380</v>
      </c>
      <c r="F10" s="74">
        <f>'2) Tableau budgétaire 2'!G80</f>
        <v>0</v>
      </c>
      <c r="G10" s="72">
        <f t="shared" si="0"/>
        <v>540310</v>
      </c>
    </row>
    <row r="11" spans="2:7" s="77" customFormat="1" ht="15.5" x14ac:dyDescent="0.35">
      <c r="B11" s="17" t="s">
        <v>5</v>
      </c>
      <c r="C11" s="74">
        <f>'2) Tableau budgétaire 2'!D81</f>
        <v>39500</v>
      </c>
      <c r="D11" s="74">
        <f>'2) Tableau budgétaire 2'!E81</f>
        <v>147000</v>
      </c>
      <c r="E11" s="74">
        <f>'2) Tableau budgétaire 2'!F81</f>
        <v>125000</v>
      </c>
      <c r="F11" s="74">
        <f>'2) Tableau budgétaire 2'!G81</f>
        <v>0</v>
      </c>
      <c r="G11" s="72">
        <f t="shared" si="0"/>
        <v>311500</v>
      </c>
    </row>
    <row r="12" spans="2:7" s="77" customFormat="1" ht="46.5" x14ac:dyDescent="0.35">
      <c r="B12" s="17" t="s">
        <v>4</v>
      </c>
      <c r="C12" s="74">
        <f>'2) Tableau budgétaire 2'!D82</f>
        <v>0</v>
      </c>
      <c r="D12" s="74">
        <f>'2) Tableau budgétaire 2'!E82</f>
        <v>0</v>
      </c>
      <c r="E12" s="74">
        <f>'2) Tableau budgétaire 2'!F82</f>
        <v>0</v>
      </c>
      <c r="F12" s="74">
        <f>'2) Tableau budgétaire 2'!G82</f>
        <v>0</v>
      </c>
      <c r="G12" s="72">
        <f t="shared" si="0"/>
        <v>0</v>
      </c>
    </row>
    <row r="13" spans="2:7" s="77" customFormat="1" ht="31.5" thickBot="1" x14ac:dyDescent="0.4">
      <c r="B13" s="146" t="s">
        <v>13</v>
      </c>
      <c r="C13" s="147">
        <f>'2) Tableau budgétaire 2'!D83</f>
        <v>78300</v>
      </c>
      <c r="D13" s="147">
        <f>'2) Tableau budgétaire 2'!E83</f>
        <v>35500</v>
      </c>
      <c r="E13" s="147">
        <f>'2) Tableau budgétaire 2'!F83</f>
        <v>160500</v>
      </c>
      <c r="F13" s="147">
        <f>'2) Tableau budgétaire 2'!G83</f>
        <v>0</v>
      </c>
      <c r="G13" s="148">
        <f t="shared" si="0"/>
        <v>274300</v>
      </c>
    </row>
    <row r="14" spans="2:7" s="77" customFormat="1" ht="30" customHeight="1" x14ac:dyDescent="0.35">
      <c r="B14" s="151" t="s">
        <v>446</v>
      </c>
      <c r="C14" s="152">
        <f>SUM(C7:C13)</f>
        <v>576730</v>
      </c>
      <c r="D14" s="152">
        <f>SUM(D7:D13)</f>
        <v>477468</v>
      </c>
      <c r="E14" s="152">
        <f>SUM(E7:E13)</f>
        <v>624110.24</v>
      </c>
      <c r="F14" s="152">
        <f>SUM(F7:F13)</f>
        <v>0</v>
      </c>
      <c r="G14" s="153">
        <f t="shared" si="0"/>
        <v>1678308.24</v>
      </c>
    </row>
    <row r="15" spans="2:7" s="77" customFormat="1" ht="22.5" customHeight="1" x14ac:dyDescent="0.35">
      <c r="B15" s="142" t="s">
        <v>445</v>
      </c>
      <c r="C15" s="143">
        <f>C14*0.07</f>
        <v>40371.100000000006</v>
      </c>
      <c r="D15" s="143">
        <f>D14*0.07</f>
        <v>33422.76</v>
      </c>
      <c r="E15" s="143">
        <f t="shared" ref="E15:G15" si="1">E14*0.07</f>
        <v>43687.716800000002</v>
      </c>
      <c r="F15" s="143">
        <f t="shared" si="1"/>
        <v>0</v>
      </c>
      <c r="G15" s="149">
        <f t="shared" si="1"/>
        <v>117481.57680000001</v>
      </c>
    </row>
    <row r="16" spans="2:7" s="77" customFormat="1" ht="30" customHeight="1" thickBot="1" x14ac:dyDescent="0.4">
      <c r="B16" s="144" t="s">
        <v>11</v>
      </c>
      <c r="C16" s="145">
        <f>C14+C15</f>
        <v>617101.1</v>
      </c>
      <c r="D16" s="145">
        <f>D14+D15</f>
        <v>510890.76</v>
      </c>
      <c r="E16" s="145">
        <f t="shared" ref="E16:G16" si="2">E14+E15</f>
        <v>667797.95680000004</v>
      </c>
      <c r="F16" s="145">
        <f t="shared" si="2"/>
        <v>0</v>
      </c>
      <c r="G16" s="150">
        <f t="shared" si="2"/>
        <v>1795789.8167999999</v>
      </c>
    </row>
    <row r="17" spans="2:8" s="77" customFormat="1" ht="16" thickBot="1" x14ac:dyDescent="0.4"/>
    <row r="18" spans="2:8" s="77" customFormat="1" ht="15.5" x14ac:dyDescent="0.35">
      <c r="B18" s="314" t="s">
        <v>7</v>
      </c>
      <c r="C18" s="315"/>
      <c r="D18" s="315"/>
      <c r="E18" s="315"/>
      <c r="F18" s="315"/>
      <c r="G18" s="316"/>
    </row>
    <row r="19" spans="2:8" ht="48" customHeight="1" x14ac:dyDescent="0.35">
      <c r="B19" s="26"/>
      <c r="C19" s="24" t="str">
        <f>'2) Tableau budgétaire 2'!D4</f>
        <v>Organisation recipiendiaire 1 (budget en USD) PNUD 2020-2021</v>
      </c>
      <c r="D19" s="24" t="str">
        <f>'2) Tableau budgétaire 2'!E4</f>
        <v>Organisation recipiendiaire 1 (budget en USD) PNUD 2022</v>
      </c>
      <c r="E19" s="24" t="str">
        <f>'1) Tableau budgétaire 1'!F5</f>
        <v>Organisation recipiendiaire 2 (budget en USD)  PNUD 2023</v>
      </c>
      <c r="F19" s="24" t="str">
        <f>'1) Tableau budgétaire 1'!G5</f>
        <v>Organisation recipiendiaire 3 (budget en USD)</v>
      </c>
      <c r="G19" s="27" t="s">
        <v>364</v>
      </c>
      <c r="H19" s="169" t="s">
        <v>9</v>
      </c>
    </row>
    <row r="20" spans="2:8" ht="23.25" customHeight="1" x14ac:dyDescent="0.35">
      <c r="B20" s="25" t="s">
        <v>8</v>
      </c>
      <c r="C20" s="23">
        <f>'1) Tableau budgétaire 1'!D65</f>
        <v>431970.76999999996</v>
      </c>
      <c r="D20" s="23">
        <f>'1) Tableau budgétaire 1'!E65</f>
        <v>0</v>
      </c>
      <c r="E20" s="23">
        <f>'1) Tableau budgétaire 1'!F65</f>
        <v>0</v>
      </c>
      <c r="F20" s="23">
        <f>'1) Tableau budgétaire 1'!G65</f>
        <v>0</v>
      </c>
      <c r="G20" s="254">
        <f>'1) Tableau budgétaire 1'!H65</f>
        <v>431970.76999999996</v>
      </c>
      <c r="H20" s="249">
        <f>'1) Tableau budgétaire 1'!I65</f>
        <v>0.7</v>
      </c>
    </row>
    <row r="21" spans="2:8" ht="24.75" customHeight="1" x14ac:dyDescent="0.35">
      <c r="B21" s="25" t="s">
        <v>10</v>
      </c>
      <c r="C21" s="23">
        <f>'1) Tableau budgétaire 1'!D66</f>
        <v>185130.33</v>
      </c>
      <c r="D21" s="23">
        <f>'1) Tableau budgétaire 1'!E66</f>
        <v>0</v>
      </c>
      <c r="E21" s="23">
        <f>'1) Tableau budgétaire 1'!F66</f>
        <v>0</v>
      </c>
      <c r="F21" s="23">
        <f>'1) Tableau budgétaire 1'!G66</f>
        <v>0</v>
      </c>
      <c r="G21" s="254">
        <f>'1) Tableau budgétaire 1'!H66</f>
        <v>185130.33</v>
      </c>
      <c r="H21" s="249">
        <f>'1) Tableau budgétaire 1'!I66</f>
        <v>0.3</v>
      </c>
    </row>
    <row r="22" spans="2:8" ht="24.75" customHeight="1" x14ac:dyDescent="0.35">
      <c r="B22" s="25" t="s">
        <v>453</v>
      </c>
      <c r="C22" s="23"/>
      <c r="D22" s="23">
        <f>'1) Tableau budgétaire 1'!E67</f>
        <v>357623.53200000001</v>
      </c>
      <c r="E22" s="23">
        <f>'1) Tableau budgétaire 1'!F67</f>
        <v>0</v>
      </c>
      <c r="F22" s="23">
        <f>'1) Tableau budgétaire 1'!G67</f>
        <v>0</v>
      </c>
      <c r="G22" s="254">
        <f>'1) Tableau budgétaire 1'!H67</f>
        <v>357623.53200000001</v>
      </c>
      <c r="H22" s="249">
        <f>'1) Tableau budgétaire 1'!I67</f>
        <v>0.7</v>
      </c>
    </row>
    <row r="23" spans="2:8" ht="24.75" customHeight="1" x14ac:dyDescent="0.35">
      <c r="B23" s="252" t="s">
        <v>510</v>
      </c>
      <c r="C23" s="253"/>
      <c r="D23" s="253">
        <f>'1) Tableau budgétaire 1'!E68</f>
        <v>153267.228</v>
      </c>
      <c r="E23" s="253"/>
      <c r="F23" s="253"/>
      <c r="G23" s="254">
        <f>'1) Tableau budgétaire 1'!H68</f>
        <v>153267.228</v>
      </c>
      <c r="H23" s="249">
        <v>0.3</v>
      </c>
    </row>
    <row r="24" spans="2:8" ht="24.75" customHeight="1" x14ac:dyDescent="0.35">
      <c r="B24" s="252" t="s">
        <v>511</v>
      </c>
      <c r="C24" s="253"/>
      <c r="D24" s="253"/>
      <c r="E24" s="253">
        <f>'1) Tableau budgétaire 1'!F69</f>
        <v>467458.56975999998</v>
      </c>
      <c r="F24" s="253"/>
      <c r="G24" s="254">
        <f>'1) Tableau budgétaire 1'!H69</f>
        <v>467458.56975999998</v>
      </c>
      <c r="H24" s="249">
        <v>0.7</v>
      </c>
    </row>
    <row r="25" spans="2:8" ht="24.75" customHeight="1" x14ac:dyDescent="0.35">
      <c r="B25" s="252" t="s">
        <v>512</v>
      </c>
      <c r="C25" s="253"/>
      <c r="D25" s="253"/>
      <c r="E25" s="253">
        <f>'1) Tableau budgétaire 1'!F70</f>
        <v>200339.38704</v>
      </c>
      <c r="F25" s="253"/>
      <c r="G25" s="254">
        <f>'1) Tableau budgétaire 1'!H70</f>
        <v>200339.38704</v>
      </c>
      <c r="H25" s="249">
        <v>0.3</v>
      </c>
    </row>
    <row r="26" spans="2:8" ht="16" thickBot="1" x14ac:dyDescent="0.4">
      <c r="B26" s="9" t="s">
        <v>364</v>
      </c>
      <c r="C26" s="170">
        <f>SUM(C20:C22)</f>
        <v>617101.1</v>
      </c>
      <c r="D26" s="170">
        <f>SUM(D20:D25)</f>
        <v>510890.76</v>
      </c>
      <c r="E26" s="170">
        <f>SUM(E20:E25)</f>
        <v>667797.95680000004</v>
      </c>
      <c r="F26" s="170">
        <f>'1) Tableau budgétaire 1'!G71</f>
        <v>0</v>
      </c>
      <c r="G26" s="170">
        <f>'1) Tableau budgétaire 1'!H71</f>
        <v>1795789.8167999999</v>
      </c>
    </row>
  </sheetData>
  <sheetProtection formatCells="0" formatColumns="0" formatRows="0"/>
  <mergeCells count="3">
    <mergeCell ref="B18:G18"/>
    <mergeCell ref="B5:G5"/>
    <mergeCell ref="B2:G3"/>
  </mergeCells>
  <dataValidations disablePrompts="1"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1'!$H$61</xm:f>
            <x14:dxf>
              <font>
                <color rgb="FF9C0006"/>
              </font>
              <fill>
                <patternFill>
                  <bgColor rgb="FFFFC7CE"/>
                </patternFill>
              </fill>
            </x14:dxf>
          </x14:cfRule>
          <xm:sqref>G16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28">
        <v>0</v>
      </c>
    </row>
    <row r="2" spans="1:1" x14ac:dyDescent="0.35">
      <c r="A2" s="128">
        <v>0.2</v>
      </c>
    </row>
    <row r="3" spans="1:1" x14ac:dyDescent="0.35">
      <c r="A3" s="128">
        <v>0.4</v>
      </c>
    </row>
    <row r="4" spans="1:1" x14ac:dyDescent="0.35">
      <c r="A4" s="128">
        <v>0.6</v>
      </c>
    </row>
    <row r="5" spans="1:1" x14ac:dyDescent="0.35">
      <c r="A5" s="128">
        <v>0.8</v>
      </c>
    </row>
    <row r="6" spans="1:1" x14ac:dyDescent="0.35">
      <c r="A6" s="12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78" t="s">
        <v>17</v>
      </c>
      <c r="B1" s="79" t="s">
        <v>18</v>
      </c>
    </row>
    <row r="2" spans="1:2" x14ac:dyDescent="0.35">
      <c r="A2" s="80" t="s">
        <v>19</v>
      </c>
      <c r="B2" s="81" t="s">
        <v>20</v>
      </c>
    </row>
    <row r="3" spans="1:2" x14ac:dyDescent="0.35">
      <c r="A3" s="80" t="s">
        <v>21</v>
      </c>
      <c r="B3" s="81" t="s">
        <v>22</v>
      </c>
    </row>
    <row r="4" spans="1:2" x14ac:dyDescent="0.35">
      <c r="A4" s="80" t="s">
        <v>23</v>
      </c>
      <c r="B4" s="81" t="s">
        <v>24</v>
      </c>
    </row>
    <row r="5" spans="1:2" x14ac:dyDescent="0.35">
      <c r="A5" s="80" t="s">
        <v>25</v>
      </c>
      <c r="B5" s="81" t="s">
        <v>26</v>
      </c>
    </row>
    <row r="6" spans="1:2" x14ac:dyDescent="0.35">
      <c r="A6" s="80" t="s">
        <v>27</v>
      </c>
      <c r="B6" s="81" t="s">
        <v>28</v>
      </c>
    </row>
    <row r="7" spans="1:2" x14ac:dyDescent="0.35">
      <c r="A7" s="80" t="s">
        <v>29</v>
      </c>
      <c r="B7" s="81" t="s">
        <v>30</v>
      </c>
    </row>
    <row r="8" spans="1:2" x14ac:dyDescent="0.35">
      <c r="A8" s="80" t="s">
        <v>31</v>
      </c>
      <c r="B8" s="81" t="s">
        <v>32</v>
      </c>
    </row>
    <row r="9" spans="1:2" x14ac:dyDescent="0.35">
      <c r="A9" s="80" t="s">
        <v>33</v>
      </c>
      <c r="B9" s="81" t="s">
        <v>34</v>
      </c>
    </row>
    <row r="10" spans="1:2" x14ac:dyDescent="0.35">
      <c r="A10" s="80" t="s">
        <v>35</v>
      </c>
      <c r="B10" s="81" t="s">
        <v>36</v>
      </c>
    </row>
    <row r="11" spans="1:2" x14ac:dyDescent="0.35">
      <c r="A11" s="80" t="s">
        <v>37</v>
      </c>
      <c r="B11" s="81" t="s">
        <v>38</v>
      </c>
    </row>
    <row r="12" spans="1:2" x14ac:dyDescent="0.35">
      <c r="A12" s="80" t="s">
        <v>39</v>
      </c>
      <c r="B12" s="81" t="s">
        <v>40</v>
      </c>
    </row>
    <row r="13" spans="1:2" x14ac:dyDescent="0.35">
      <c r="A13" s="80" t="s">
        <v>41</v>
      </c>
      <c r="B13" s="81" t="s">
        <v>42</v>
      </c>
    </row>
    <row r="14" spans="1:2" x14ac:dyDescent="0.35">
      <c r="A14" s="80" t="s">
        <v>43</v>
      </c>
      <c r="B14" s="81" t="s">
        <v>44</v>
      </c>
    </row>
    <row r="15" spans="1:2" x14ac:dyDescent="0.35">
      <c r="A15" s="80" t="s">
        <v>45</v>
      </c>
      <c r="B15" s="81" t="s">
        <v>46</v>
      </c>
    </row>
    <row r="16" spans="1:2" x14ac:dyDescent="0.35">
      <c r="A16" s="80" t="s">
        <v>47</v>
      </c>
      <c r="B16" s="81" t="s">
        <v>48</v>
      </c>
    </row>
    <row r="17" spans="1:2" x14ac:dyDescent="0.35">
      <c r="A17" s="80" t="s">
        <v>49</v>
      </c>
      <c r="B17" s="81" t="s">
        <v>50</v>
      </c>
    </row>
    <row r="18" spans="1:2" x14ac:dyDescent="0.35">
      <c r="A18" s="80" t="s">
        <v>51</v>
      </c>
      <c r="B18" s="81" t="s">
        <v>52</v>
      </c>
    </row>
    <row r="19" spans="1:2" x14ac:dyDescent="0.35">
      <c r="A19" s="80" t="s">
        <v>53</v>
      </c>
      <c r="B19" s="81" t="s">
        <v>54</v>
      </c>
    </row>
    <row r="20" spans="1:2" x14ac:dyDescent="0.35">
      <c r="A20" s="80" t="s">
        <v>55</v>
      </c>
      <c r="B20" s="81" t="s">
        <v>56</v>
      </c>
    </row>
    <row r="21" spans="1:2" x14ac:dyDescent="0.35">
      <c r="A21" s="80" t="s">
        <v>57</v>
      </c>
      <c r="B21" s="81" t="s">
        <v>58</v>
      </c>
    </row>
    <row r="22" spans="1:2" x14ac:dyDescent="0.35">
      <c r="A22" s="80" t="s">
        <v>59</v>
      </c>
      <c r="B22" s="81" t="s">
        <v>60</v>
      </c>
    </row>
    <row r="23" spans="1:2" x14ac:dyDescent="0.35">
      <c r="A23" s="80" t="s">
        <v>61</v>
      </c>
      <c r="B23" s="81" t="s">
        <v>62</v>
      </c>
    </row>
    <row r="24" spans="1:2" x14ac:dyDescent="0.35">
      <c r="A24" s="80" t="s">
        <v>63</v>
      </c>
      <c r="B24" s="81" t="s">
        <v>64</v>
      </c>
    </row>
    <row r="25" spans="1:2" x14ac:dyDescent="0.35">
      <c r="A25" s="80" t="s">
        <v>65</v>
      </c>
      <c r="B25" s="81" t="s">
        <v>66</v>
      </c>
    </row>
    <row r="26" spans="1:2" x14ac:dyDescent="0.35">
      <c r="A26" s="80" t="s">
        <v>67</v>
      </c>
      <c r="B26" s="81" t="s">
        <v>68</v>
      </c>
    </row>
    <row r="27" spans="1:2" x14ac:dyDescent="0.35">
      <c r="A27" s="80" t="s">
        <v>69</v>
      </c>
      <c r="B27" s="81" t="s">
        <v>70</v>
      </c>
    </row>
    <row r="28" spans="1:2" x14ac:dyDescent="0.35">
      <c r="A28" s="80" t="s">
        <v>71</v>
      </c>
      <c r="B28" s="81" t="s">
        <v>72</v>
      </c>
    </row>
    <row r="29" spans="1:2" x14ac:dyDescent="0.35">
      <c r="A29" s="80" t="s">
        <v>73</v>
      </c>
      <c r="B29" s="81" t="s">
        <v>74</v>
      </c>
    </row>
    <row r="30" spans="1:2" x14ac:dyDescent="0.35">
      <c r="A30" s="80" t="s">
        <v>75</v>
      </c>
      <c r="B30" s="81" t="s">
        <v>76</v>
      </c>
    </row>
    <row r="31" spans="1:2" x14ac:dyDescent="0.35">
      <c r="A31" s="80" t="s">
        <v>77</v>
      </c>
      <c r="B31" s="81" t="s">
        <v>78</v>
      </c>
    </row>
    <row r="32" spans="1:2" x14ac:dyDescent="0.35">
      <c r="A32" s="80" t="s">
        <v>79</v>
      </c>
      <c r="B32" s="81" t="s">
        <v>80</v>
      </c>
    </row>
    <row r="33" spans="1:2" x14ac:dyDescent="0.35">
      <c r="A33" s="80" t="s">
        <v>81</v>
      </c>
      <c r="B33" s="81" t="s">
        <v>82</v>
      </c>
    </row>
    <row r="34" spans="1:2" x14ac:dyDescent="0.35">
      <c r="A34" s="80" t="s">
        <v>83</v>
      </c>
      <c r="B34" s="81" t="s">
        <v>84</v>
      </c>
    </row>
    <row r="35" spans="1:2" x14ac:dyDescent="0.35">
      <c r="A35" s="80" t="s">
        <v>85</v>
      </c>
      <c r="B35" s="81" t="s">
        <v>86</v>
      </c>
    </row>
    <row r="36" spans="1:2" x14ac:dyDescent="0.35">
      <c r="A36" s="80" t="s">
        <v>87</v>
      </c>
      <c r="B36" s="81" t="s">
        <v>88</v>
      </c>
    </row>
    <row r="37" spans="1:2" x14ac:dyDescent="0.35">
      <c r="A37" s="80" t="s">
        <v>89</v>
      </c>
      <c r="B37" s="81" t="s">
        <v>90</v>
      </c>
    </row>
    <row r="38" spans="1:2" x14ac:dyDescent="0.35">
      <c r="A38" s="80" t="s">
        <v>91</v>
      </c>
      <c r="B38" s="81" t="s">
        <v>92</v>
      </c>
    </row>
    <row r="39" spans="1:2" x14ac:dyDescent="0.35">
      <c r="A39" s="80" t="s">
        <v>93</v>
      </c>
      <c r="B39" s="81" t="s">
        <v>94</v>
      </c>
    </row>
    <row r="40" spans="1:2" x14ac:dyDescent="0.35">
      <c r="A40" s="80" t="s">
        <v>95</v>
      </c>
      <c r="B40" s="81" t="s">
        <v>96</v>
      </c>
    </row>
    <row r="41" spans="1:2" x14ac:dyDescent="0.35">
      <c r="A41" s="80" t="s">
        <v>97</v>
      </c>
      <c r="B41" s="81" t="s">
        <v>98</v>
      </c>
    </row>
    <row r="42" spans="1:2" x14ac:dyDescent="0.35">
      <c r="A42" s="80" t="s">
        <v>99</v>
      </c>
      <c r="B42" s="81" t="s">
        <v>100</v>
      </c>
    </row>
    <row r="43" spans="1:2" x14ac:dyDescent="0.35">
      <c r="A43" s="80" t="s">
        <v>101</v>
      </c>
      <c r="B43" s="81" t="s">
        <v>102</v>
      </c>
    </row>
    <row r="44" spans="1:2" x14ac:dyDescent="0.35">
      <c r="A44" s="80" t="s">
        <v>103</v>
      </c>
      <c r="B44" s="81" t="s">
        <v>104</v>
      </c>
    </row>
    <row r="45" spans="1:2" x14ac:dyDescent="0.35">
      <c r="A45" s="80" t="s">
        <v>105</v>
      </c>
      <c r="B45" s="81" t="s">
        <v>106</v>
      </c>
    </row>
    <row r="46" spans="1:2" x14ac:dyDescent="0.35">
      <c r="A46" s="80" t="s">
        <v>107</v>
      </c>
      <c r="B46" s="81" t="s">
        <v>108</v>
      </c>
    </row>
    <row r="47" spans="1:2" x14ac:dyDescent="0.35">
      <c r="A47" s="80" t="s">
        <v>109</v>
      </c>
      <c r="B47" s="81" t="s">
        <v>110</v>
      </c>
    </row>
    <row r="48" spans="1:2" x14ac:dyDescent="0.35">
      <c r="A48" s="80" t="s">
        <v>111</v>
      </c>
      <c r="B48" s="81" t="s">
        <v>112</v>
      </c>
    </row>
    <row r="49" spans="1:2" x14ac:dyDescent="0.35">
      <c r="A49" s="80" t="s">
        <v>113</v>
      </c>
      <c r="B49" s="81" t="s">
        <v>114</v>
      </c>
    </row>
    <row r="50" spans="1:2" x14ac:dyDescent="0.35">
      <c r="A50" s="80" t="s">
        <v>115</v>
      </c>
      <c r="B50" s="81" t="s">
        <v>116</v>
      </c>
    </row>
    <row r="51" spans="1:2" x14ac:dyDescent="0.35">
      <c r="A51" s="80" t="s">
        <v>117</v>
      </c>
      <c r="B51" s="81" t="s">
        <v>118</v>
      </c>
    </row>
    <row r="52" spans="1:2" x14ac:dyDescent="0.35">
      <c r="A52" s="80" t="s">
        <v>119</v>
      </c>
      <c r="B52" s="81" t="s">
        <v>120</v>
      </c>
    </row>
    <row r="53" spans="1:2" x14ac:dyDescent="0.35">
      <c r="A53" s="80" t="s">
        <v>121</v>
      </c>
      <c r="B53" s="81" t="s">
        <v>122</v>
      </c>
    </row>
    <row r="54" spans="1:2" x14ac:dyDescent="0.35">
      <c r="A54" s="80" t="s">
        <v>123</v>
      </c>
      <c r="B54" s="81" t="s">
        <v>124</v>
      </c>
    </row>
    <row r="55" spans="1:2" x14ac:dyDescent="0.35">
      <c r="A55" s="80" t="s">
        <v>125</v>
      </c>
      <c r="B55" s="81" t="s">
        <v>126</v>
      </c>
    </row>
    <row r="56" spans="1:2" x14ac:dyDescent="0.35">
      <c r="A56" s="80" t="s">
        <v>127</v>
      </c>
      <c r="B56" s="81" t="s">
        <v>128</v>
      </c>
    </row>
    <row r="57" spans="1:2" x14ac:dyDescent="0.35">
      <c r="A57" s="80" t="s">
        <v>129</v>
      </c>
      <c r="B57" s="81" t="s">
        <v>130</v>
      </c>
    </row>
    <row r="58" spans="1:2" x14ac:dyDescent="0.35">
      <c r="A58" s="80" t="s">
        <v>131</v>
      </c>
      <c r="B58" s="81" t="s">
        <v>132</v>
      </c>
    </row>
    <row r="59" spans="1:2" x14ac:dyDescent="0.35">
      <c r="A59" s="80" t="s">
        <v>133</v>
      </c>
      <c r="B59" s="81" t="s">
        <v>134</v>
      </c>
    </row>
    <row r="60" spans="1:2" x14ac:dyDescent="0.35">
      <c r="A60" s="80" t="s">
        <v>135</v>
      </c>
      <c r="B60" s="81" t="s">
        <v>136</v>
      </c>
    </row>
    <row r="61" spans="1:2" x14ac:dyDescent="0.35">
      <c r="A61" s="80" t="s">
        <v>137</v>
      </c>
      <c r="B61" s="81" t="s">
        <v>138</v>
      </c>
    </row>
    <row r="62" spans="1:2" x14ac:dyDescent="0.35">
      <c r="A62" s="80" t="s">
        <v>139</v>
      </c>
      <c r="B62" s="81" t="s">
        <v>140</v>
      </c>
    </row>
    <row r="63" spans="1:2" x14ac:dyDescent="0.35">
      <c r="A63" s="80" t="s">
        <v>141</v>
      </c>
      <c r="B63" s="81" t="s">
        <v>142</v>
      </c>
    </row>
    <row r="64" spans="1:2" x14ac:dyDescent="0.35">
      <c r="A64" s="80" t="s">
        <v>143</v>
      </c>
      <c r="B64" s="81" t="s">
        <v>144</v>
      </c>
    </row>
    <row r="65" spans="1:2" x14ac:dyDescent="0.35">
      <c r="A65" s="80" t="s">
        <v>145</v>
      </c>
      <c r="B65" s="81" t="s">
        <v>146</v>
      </c>
    </row>
    <row r="66" spans="1:2" x14ac:dyDescent="0.35">
      <c r="A66" s="80" t="s">
        <v>147</v>
      </c>
      <c r="B66" s="81" t="s">
        <v>148</v>
      </c>
    </row>
    <row r="67" spans="1:2" x14ac:dyDescent="0.35">
      <c r="A67" s="80" t="s">
        <v>149</v>
      </c>
      <c r="B67" s="81" t="s">
        <v>150</v>
      </c>
    </row>
    <row r="68" spans="1:2" x14ac:dyDescent="0.35">
      <c r="A68" s="80" t="s">
        <v>151</v>
      </c>
      <c r="B68" s="81" t="s">
        <v>152</v>
      </c>
    </row>
    <row r="69" spans="1:2" x14ac:dyDescent="0.35">
      <c r="A69" s="80" t="s">
        <v>153</v>
      </c>
      <c r="B69" s="81" t="s">
        <v>154</v>
      </c>
    </row>
    <row r="70" spans="1:2" x14ac:dyDescent="0.35">
      <c r="A70" s="80" t="s">
        <v>155</v>
      </c>
      <c r="B70" s="81" t="s">
        <v>156</v>
      </c>
    </row>
    <row r="71" spans="1:2" x14ac:dyDescent="0.35">
      <c r="A71" s="80" t="s">
        <v>157</v>
      </c>
      <c r="B71" s="81" t="s">
        <v>158</v>
      </c>
    </row>
    <row r="72" spans="1:2" x14ac:dyDescent="0.35">
      <c r="A72" s="80" t="s">
        <v>159</v>
      </c>
      <c r="B72" s="81" t="s">
        <v>160</v>
      </c>
    </row>
    <row r="73" spans="1:2" x14ac:dyDescent="0.35">
      <c r="A73" s="80" t="s">
        <v>161</v>
      </c>
      <c r="B73" s="81" t="s">
        <v>162</v>
      </c>
    </row>
    <row r="74" spans="1:2" x14ac:dyDescent="0.35">
      <c r="A74" s="80" t="s">
        <v>163</v>
      </c>
      <c r="B74" s="81" t="s">
        <v>164</v>
      </c>
    </row>
    <row r="75" spans="1:2" x14ac:dyDescent="0.35">
      <c r="A75" s="80" t="s">
        <v>165</v>
      </c>
      <c r="B75" s="82" t="s">
        <v>166</v>
      </c>
    </row>
    <row r="76" spans="1:2" x14ac:dyDescent="0.35">
      <c r="A76" s="80" t="s">
        <v>167</v>
      </c>
      <c r="B76" s="82" t="s">
        <v>168</v>
      </c>
    </row>
    <row r="77" spans="1:2" x14ac:dyDescent="0.35">
      <c r="A77" s="80" t="s">
        <v>169</v>
      </c>
      <c r="B77" s="82" t="s">
        <v>170</v>
      </c>
    </row>
    <row r="78" spans="1:2" x14ac:dyDescent="0.35">
      <c r="A78" s="80" t="s">
        <v>171</v>
      </c>
      <c r="B78" s="82" t="s">
        <v>172</v>
      </c>
    </row>
    <row r="79" spans="1:2" x14ac:dyDescent="0.35">
      <c r="A79" s="80" t="s">
        <v>173</v>
      </c>
      <c r="B79" s="82" t="s">
        <v>174</v>
      </c>
    </row>
    <row r="80" spans="1:2" x14ac:dyDescent="0.35">
      <c r="A80" s="80" t="s">
        <v>175</v>
      </c>
      <c r="B80" s="82" t="s">
        <v>176</v>
      </c>
    </row>
    <row r="81" spans="1:2" x14ac:dyDescent="0.35">
      <c r="A81" s="80" t="s">
        <v>177</v>
      </c>
      <c r="B81" s="82" t="s">
        <v>178</v>
      </c>
    </row>
    <row r="82" spans="1:2" x14ac:dyDescent="0.35">
      <c r="A82" s="80" t="s">
        <v>179</v>
      </c>
      <c r="B82" s="82" t="s">
        <v>180</v>
      </c>
    </row>
    <row r="83" spans="1:2" x14ac:dyDescent="0.35">
      <c r="A83" s="80" t="s">
        <v>181</v>
      </c>
      <c r="B83" s="82" t="s">
        <v>182</v>
      </c>
    </row>
    <row r="84" spans="1:2" x14ac:dyDescent="0.35">
      <c r="A84" s="80" t="s">
        <v>183</v>
      </c>
      <c r="B84" s="82" t="s">
        <v>184</v>
      </c>
    </row>
    <row r="85" spans="1:2" x14ac:dyDescent="0.35">
      <c r="A85" s="80" t="s">
        <v>185</v>
      </c>
      <c r="B85" s="82" t="s">
        <v>186</v>
      </c>
    </row>
    <row r="86" spans="1:2" x14ac:dyDescent="0.35">
      <c r="A86" s="80" t="s">
        <v>187</v>
      </c>
      <c r="B86" s="82" t="s">
        <v>188</v>
      </c>
    </row>
    <row r="87" spans="1:2" x14ac:dyDescent="0.35">
      <c r="A87" s="80" t="s">
        <v>189</v>
      </c>
      <c r="B87" s="82" t="s">
        <v>190</v>
      </c>
    </row>
    <row r="88" spans="1:2" x14ac:dyDescent="0.35">
      <c r="A88" s="80" t="s">
        <v>191</v>
      </c>
      <c r="B88" s="82" t="s">
        <v>192</v>
      </c>
    </row>
    <row r="89" spans="1:2" x14ac:dyDescent="0.35">
      <c r="A89" s="80" t="s">
        <v>193</v>
      </c>
      <c r="B89" s="82" t="s">
        <v>194</v>
      </c>
    </row>
    <row r="90" spans="1:2" x14ac:dyDescent="0.35">
      <c r="A90" s="80" t="s">
        <v>195</v>
      </c>
      <c r="B90" s="82" t="s">
        <v>196</v>
      </c>
    </row>
    <row r="91" spans="1:2" x14ac:dyDescent="0.35">
      <c r="A91" s="80" t="s">
        <v>197</v>
      </c>
      <c r="B91" s="82" t="s">
        <v>198</v>
      </c>
    </row>
    <row r="92" spans="1:2" x14ac:dyDescent="0.35">
      <c r="A92" s="80" t="s">
        <v>199</v>
      </c>
      <c r="B92" s="82" t="s">
        <v>200</v>
      </c>
    </row>
    <row r="93" spans="1:2" x14ac:dyDescent="0.35">
      <c r="A93" s="80" t="s">
        <v>201</v>
      </c>
      <c r="B93" s="82" t="s">
        <v>202</v>
      </c>
    </row>
    <row r="94" spans="1:2" x14ac:dyDescent="0.35">
      <c r="A94" s="80" t="s">
        <v>203</v>
      </c>
      <c r="B94" s="82" t="s">
        <v>204</v>
      </c>
    </row>
    <row r="95" spans="1:2" x14ac:dyDescent="0.35">
      <c r="A95" s="80" t="s">
        <v>205</v>
      </c>
      <c r="B95" s="82" t="s">
        <v>206</v>
      </c>
    </row>
    <row r="96" spans="1:2" x14ac:dyDescent="0.35">
      <c r="A96" s="80" t="s">
        <v>207</v>
      </c>
      <c r="B96" s="82" t="s">
        <v>208</v>
      </c>
    </row>
    <row r="97" spans="1:2" x14ac:dyDescent="0.35">
      <c r="A97" s="80" t="s">
        <v>209</v>
      </c>
      <c r="B97" s="82" t="s">
        <v>210</v>
      </c>
    </row>
    <row r="98" spans="1:2" x14ac:dyDescent="0.35">
      <c r="A98" s="80" t="s">
        <v>211</v>
      </c>
      <c r="B98" s="82" t="s">
        <v>212</v>
      </c>
    </row>
    <row r="99" spans="1:2" x14ac:dyDescent="0.35">
      <c r="A99" s="80" t="s">
        <v>213</v>
      </c>
      <c r="B99" s="82" t="s">
        <v>214</v>
      </c>
    </row>
    <row r="100" spans="1:2" x14ac:dyDescent="0.35">
      <c r="A100" s="80" t="s">
        <v>215</v>
      </c>
      <c r="B100" s="82" t="s">
        <v>216</v>
      </c>
    </row>
    <row r="101" spans="1:2" x14ac:dyDescent="0.35">
      <c r="A101" s="80" t="s">
        <v>217</v>
      </c>
      <c r="B101" s="82" t="s">
        <v>218</v>
      </c>
    </row>
    <row r="102" spans="1:2" x14ac:dyDescent="0.35">
      <c r="A102" s="80" t="s">
        <v>219</v>
      </c>
      <c r="B102" s="82" t="s">
        <v>220</v>
      </c>
    </row>
    <row r="103" spans="1:2" x14ac:dyDescent="0.35">
      <c r="A103" s="80" t="s">
        <v>221</v>
      </c>
      <c r="B103" s="82" t="s">
        <v>222</v>
      </c>
    </row>
    <row r="104" spans="1:2" x14ac:dyDescent="0.35">
      <c r="A104" s="80" t="s">
        <v>223</v>
      </c>
      <c r="B104" s="82" t="s">
        <v>224</v>
      </c>
    </row>
    <row r="105" spans="1:2" x14ac:dyDescent="0.35">
      <c r="A105" s="80" t="s">
        <v>225</v>
      </c>
      <c r="B105" s="82" t="s">
        <v>226</v>
      </c>
    </row>
    <row r="106" spans="1:2" x14ac:dyDescent="0.35">
      <c r="A106" s="80" t="s">
        <v>227</v>
      </c>
      <c r="B106" s="82" t="s">
        <v>228</v>
      </c>
    </row>
    <row r="107" spans="1:2" x14ac:dyDescent="0.35">
      <c r="A107" s="80" t="s">
        <v>229</v>
      </c>
      <c r="B107" s="82" t="s">
        <v>230</v>
      </c>
    </row>
    <row r="108" spans="1:2" x14ac:dyDescent="0.35">
      <c r="A108" s="80" t="s">
        <v>231</v>
      </c>
      <c r="B108" s="82" t="s">
        <v>232</v>
      </c>
    </row>
    <row r="109" spans="1:2" x14ac:dyDescent="0.35">
      <c r="A109" s="80" t="s">
        <v>233</v>
      </c>
      <c r="B109" s="82" t="s">
        <v>234</v>
      </c>
    </row>
    <row r="110" spans="1:2" x14ac:dyDescent="0.35">
      <c r="A110" s="80" t="s">
        <v>235</v>
      </c>
      <c r="B110" s="82" t="s">
        <v>236</v>
      </c>
    </row>
    <row r="111" spans="1:2" x14ac:dyDescent="0.35">
      <c r="A111" s="80" t="s">
        <v>237</v>
      </c>
      <c r="B111" s="82" t="s">
        <v>238</v>
      </c>
    </row>
    <row r="112" spans="1:2" x14ac:dyDescent="0.35">
      <c r="A112" s="80" t="s">
        <v>239</v>
      </c>
      <c r="B112" s="82" t="s">
        <v>240</v>
      </c>
    </row>
    <row r="113" spans="1:2" x14ac:dyDescent="0.35">
      <c r="A113" s="80" t="s">
        <v>241</v>
      </c>
      <c r="B113" s="82" t="s">
        <v>242</v>
      </c>
    </row>
    <row r="114" spans="1:2" x14ac:dyDescent="0.35">
      <c r="A114" s="80" t="s">
        <v>243</v>
      </c>
      <c r="B114" s="82" t="s">
        <v>244</v>
      </c>
    </row>
    <row r="115" spans="1:2" x14ac:dyDescent="0.35">
      <c r="A115" s="80" t="s">
        <v>245</v>
      </c>
      <c r="B115" s="82" t="s">
        <v>246</v>
      </c>
    </row>
    <row r="116" spans="1:2" x14ac:dyDescent="0.35">
      <c r="A116" s="80" t="s">
        <v>247</v>
      </c>
      <c r="B116" s="82" t="s">
        <v>248</v>
      </c>
    </row>
    <row r="117" spans="1:2" x14ac:dyDescent="0.35">
      <c r="A117" s="80" t="s">
        <v>249</v>
      </c>
      <c r="B117" s="82" t="s">
        <v>250</v>
      </c>
    </row>
    <row r="118" spans="1:2" x14ac:dyDescent="0.35">
      <c r="A118" s="80" t="s">
        <v>251</v>
      </c>
      <c r="B118" s="82" t="s">
        <v>252</v>
      </c>
    </row>
    <row r="119" spans="1:2" x14ac:dyDescent="0.35">
      <c r="A119" s="80" t="s">
        <v>253</v>
      </c>
      <c r="B119" s="82" t="s">
        <v>254</v>
      </c>
    </row>
    <row r="120" spans="1:2" x14ac:dyDescent="0.35">
      <c r="A120" s="80" t="s">
        <v>255</v>
      </c>
      <c r="B120" s="82" t="s">
        <v>256</v>
      </c>
    </row>
    <row r="121" spans="1:2" x14ac:dyDescent="0.35">
      <c r="A121" s="80" t="s">
        <v>257</v>
      </c>
      <c r="B121" s="82" t="s">
        <v>258</v>
      </c>
    </row>
    <row r="122" spans="1:2" x14ac:dyDescent="0.35">
      <c r="A122" s="80" t="s">
        <v>259</v>
      </c>
      <c r="B122" s="82" t="s">
        <v>260</v>
      </c>
    </row>
    <row r="123" spans="1:2" x14ac:dyDescent="0.35">
      <c r="A123" s="80" t="s">
        <v>261</v>
      </c>
      <c r="B123" s="82" t="s">
        <v>262</v>
      </c>
    </row>
    <row r="124" spans="1:2" x14ac:dyDescent="0.35">
      <c r="A124" s="80" t="s">
        <v>263</v>
      </c>
      <c r="B124" s="82" t="s">
        <v>264</v>
      </c>
    </row>
    <row r="125" spans="1:2" x14ac:dyDescent="0.35">
      <c r="A125" s="80" t="s">
        <v>265</v>
      </c>
      <c r="B125" s="82" t="s">
        <v>266</v>
      </c>
    </row>
    <row r="126" spans="1:2" x14ac:dyDescent="0.35">
      <c r="A126" s="80" t="s">
        <v>267</v>
      </c>
      <c r="B126" s="82" t="s">
        <v>268</v>
      </c>
    </row>
    <row r="127" spans="1:2" x14ac:dyDescent="0.35">
      <c r="A127" s="80" t="s">
        <v>269</v>
      </c>
      <c r="B127" s="82" t="s">
        <v>270</v>
      </c>
    </row>
    <row r="128" spans="1:2" x14ac:dyDescent="0.35">
      <c r="A128" s="80" t="s">
        <v>271</v>
      </c>
      <c r="B128" s="82" t="s">
        <v>272</v>
      </c>
    </row>
    <row r="129" spans="1:2" x14ac:dyDescent="0.35">
      <c r="A129" s="80" t="s">
        <v>273</v>
      </c>
      <c r="B129" s="82" t="s">
        <v>274</v>
      </c>
    </row>
    <row r="130" spans="1:2" x14ac:dyDescent="0.35">
      <c r="A130" s="80" t="s">
        <v>275</v>
      </c>
      <c r="B130" s="82" t="s">
        <v>276</v>
      </c>
    </row>
    <row r="131" spans="1:2" x14ac:dyDescent="0.35">
      <c r="A131" s="80" t="s">
        <v>277</v>
      </c>
      <c r="B131" s="82" t="s">
        <v>278</v>
      </c>
    </row>
    <row r="132" spans="1:2" x14ac:dyDescent="0.35">
      <c r="A132" s="80" t="s">
        <v>279</v>
      </c>
      <c r="B132" s="82" t="s">
        <v>280</v>
      </c>
    </row>
    <row r="133" spans="1:2" x14ac:dyDescent="0.35">
      <c r="A133" s="80" t="s">
        <v>281</v>
      </c>
      <c r="B133" s="82" t="s">
        <v>282</v>
      </c>
    </row>
    <row r="134" spans="1:2" x14ac:dyDescent="0.35">
      <c r="A134" s="80" t="s">
        <v>283</v>
      </c>
      <c r="B134" s="82" t="s">
        <v>284</v>
      </c>
    </row>
    <row r="135" spans="1:2" x14ac:dyDescent="0.35">
      <c r="A135" s="80" t="s">
        <v>285</v>
      </c>
      <c r="B135" s="82" t="s">
        <v>286</v>
      </c>
    </row>
    <row r="136" spans="1:2" x14ac:dyDescent="0.35">
      <c r="A136" s="80" t="s">
        <v>287</v>
      </c>
      <c r="B136" s="82" t="s">
        <v>288</v>
      </c>
    </row>
    <row r="137" spans="1:2" x14ac:dyDescent="0.35">
      <c r="A137" s="80" t="s">
        <v>289</v>
      </c>
      <c r="B137" s="82" t="s">
        <v>290</v>
      </c>
    </row>
    <row r="138" spans="1:2" x14ac:dyDescent="0.35">
      <c r="A138" s="80" t="s">
        <v>291</v>
      </c>
      <c r="B138" s="82" t="s">
        <v>292</v>
      </c>
    </row>
    <row r="139" spans="1:2" x14ac:dyDescent="0.35">
      <c r="A139" s="80" t="s">
        <v>293</v>
      </c>
      <c r="B139" s="82" t="s">
        <v>294</v>
      </c>
    </row>
    <row r="140" spans="1:2" x14ac:dyDescent="0.35">
      <c r="A140" s="80" t="s">
        <v>295</v>
      </c>
      <c r="B140" s="82" t="s">
        <v>296</v>
      </c>
    </row>
    <row r="141" spans="1:2" x14ac:dyDescent="0.35">
      <c r="A141" s="80" t="s">
        <v>297</v>
      </c>
      <c r="B141" s="82" t="s">
        <v>298</v>
      </c>
    </row>
    <row r="142" spans="1:2" x14ac:dyDescent="0.35">
      <c r="A142" s="80" t="s">
        <v>299</v>
      </c>
      <c r="B142" s="82" t="s">
        <v>300</v>
      </c>
    </row>
    <row r="143" spans="1:2" x14ac:dyDescent="0.35">
      <c r="A143" s="80" t="s">
        <v>301</v>
      </c>
      <c r="B143" s="82" t="s">
        <v>302</v>
      </c>
    </row>
    <row r="144" spans="1:2" x14ac:dyDescent="0.35">
      <c r="A144" s="80" t="s">
        <v>303</v>
      </c>
      <c r="B144" s="83" t="s">
        <v>304</v>
      </c>
    </row>
    <row r="145" spans="1:2" x14ac:dyDescent="0.35">
      <c r="A145" s="80" t="s">
        <v>305</v>
      </c>
      <c r="B145" s="82" t="s">
        <v>306</v>
      </c>
    </row>
    <row r="146" spans="1:2" x14ac:dyDescent="0.35">
      <c r="A146" s="80" t="s">
        <v>307</v>
      </c>
      <c r="B146" s="82" t="s">
        <v>308</v>
      </c>
    </row>
    <row r="147" spans="1:2" x14ac:dyDescent="0.35">
      <c r="A147" s="80" t="s">
        <v>309</v>
      </c>
      <c r="B147" s="82" t="s">
        <v>310</v>
      </c>
    </row>
    <row r="148" spans="1:2" x14ac:dyDescent="0.35">
      <c r="A148" s="80" t="s">
        <v>311</v>
      </c>
      <c r="B148" s="82" t="s">
        <v>312</v>
      </c>
    </row>
    <row r="149" spans="1:2" x14ac:dyDescent="0.35">
      <c r="A149" s="80" t="s">
        <v>313</v>
      </c>
      <c r="B149" s="82" t="s">
        <v>314</v>
      </c>
    </row>
    <row r="150" spans="1:2" x14ac:dyDescent="0.35">
      <c r="A150" s="80" t="s">
        <v>315</v>
      </c>
      <c r="B150" s="82" t="s">
        <v>316</v>
      </c>
    </row>
    <row r="151" spans="1:2" x14ac:dyDescent="0.35">
      <c r="A151" s="80" t="s">
        <v>317</v>
      </c>
      <c r="B151" s="82" t="s">
        <v>318</v>
      </c>
    </row>
    <row r="152" spans="1:2" x14ac:dyDescent="0.35">
      <c r="A152" s="80" t="s">
        <v>319</v>
      </c>
      <c r="B152" s="82" t="s">
        <v>320</v>
      </c>
    </row>
    <row r="153" spans="1:2" x14ac:dyDescent="0.35">
      <c r="A153" s="80" t="s">
        <v>321</v>
      </c>
      <c r="B153" s="82" t="s">
        <v>322</v>
      </c>
    </row>
    <row r="154" spans="1:2" x14ac:dyDescent="0.35">
      <c r="A154" s="80" t="s">
        <v>323</v>
      </c>
      <c r="B154" s="82" t="s">
        <v>324</v>
      </c>
    </row>
    <row r="155" spans="1:2" x14ac:dyDescent="0.35">
      <c r="A155" s="80" t="s">
        <v>325</v>
      </c>
      <c r="B155" s="82" t="s">
        <v>326</v>
      </c>
    </row>
    <row r="156" spans="1:2" x14ac:dyDescent="0.35">
      <c r="A156" s="80" t="s">
        <v>327</v>
      </c>
      <c r="B156" s="82" t="s">
        <v>328</v>
      </c>
    </row>
    <row r="157" spans="1:2" x14ac:dyDescent="0.35">
      <c r="A157" s="80" t="s">
        <v>329</v>
      </c>
      <c r="B157" s="82" t="s">
        <v>330</v>
      </c>
    </row>
    <row r="158" spans="1:2" x14ac:dyDescent="0.35">
      <c r="A158" s="80" t="s">
        <v>331</v>
      </c>
      <c r="B158" s="82" t="s">
        <v>332</v>
      </c>
    </row>
    <row r="159" spans="1:2" x14ac:dyDescent="0.35">
      <c r="A159" s="80" t="s">
        <v>333</v>
      </c>
      <c r="B159" s="82" t="s">
        <v>334</v>
      </c>
    </row>
    <row r="160" spans="1:2" x14ac:dyDescent="0.35">
      <c r="A160" s="80" t="s">
        <v>335</v>
      </c>
      <c r="B160" s="82" t="s">
        <v>336</v>
      </c>
    </row>
    <row r="161" spans="1:2" x14ac:dyDescent="0.35">
      <c r="A161" s="80" t="s">
        <v>337</v>
      </c>
      <c r="B161" s="82" t="s">
        <v>338</v>
      </c>
    </row>
    <row r="162" spans="1:2" x14ac:dyDescent="0.35">
      <c r="A162" s="80" t="s">
        <v>339</v>
      </c>
      <c r="B162" s="82" t="s">
        <v>340</v>
      </c>
    </row>
    <row r="163" spans="1:2" x14ac:dyDescent="0.35">
      <c r="A163" s="80" t="s">
        <v>341</v>
      </c>
      <c r="B163" s="82" t="s">
        <v>342</v>
      </c>
    </row>
    <row r="164" spans="1:2" x14ac:dyDescent="0.35">
      <c r="A164" s="80" t="s">
        <v>343</v>
      </c>
      <c r="B164" s="82" t="s">
        <v>344</v>
      </c>
    </row>
    <row r="165" spans="1:2" x14ac:dyDescent="0.35">
      <c r="A165" s="80" t="s">
        <v>345</v>
      </c>
      <c r="B165" s="82" t="s">
        <v>346</v>
      </c>
    </row>
    <row r="166" spans="1:2" x14ac:dyDescent="0.35">
      <c r="A166" s="80" t="s">
        <v>347</v>
      </c>
      <c r="B166" s="82" t="s">
        <v>348</v>
      </c>
    </row>
    <row r="167" spans="1:2" x14ac:dyDescent="0.35">
      <c r="A167" s="80" t="s">
        <v>349</v>
      </c>
      <c r="B167" s="82" t="s">
        <v>350</v>
      </c>
    </row>
    <row r="168" spans="1:2" x14ac:dyDescent="0.35">
      <c r="A168" s="80" t="s">
        <v>351</v>
      </c>
      <c r="B168" s="82" t="s">
        <v>352</v>
      </c>
    </row>
    <row r="169" spans="1:2" x14ac:dyDescent="0.35">
      <c r="A169" s="80" t="s">
        <v>353</v>
      </c>
      <c r="B169" s="82" t="s">
        <v>354</v>
      </c>
    </row>
    <row r="170" spans="1:2" x14ac:dyDescent="0.3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 Doc</DocumentType>
    <UploadedBy xmlns="b1528a4b-5ccb-40f7-a09e-43427183cd95">joachim.ouedraogo@undp.org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6300ff9a-f8d5-4522-aaa9-84ce296b8f69</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MPTF_00006_00740</ProjectId>
    <FundCode xmlns="f9695bc1-6109-4dcd-a27a-f8a0370b00e2">MPTF_00006</FundCode>
    <Comments xmlns="f9695bc1-6109-4dcd-a27a-f8a0370b00e2">Budget de l extension du projet 2023</Comments>
    <Active xmlns="f9695bc1-6109-4dcd-a27a-f8a0370b00e2">Yes</Active>
    <DocumentDate xmlns="b1528a4b-5ccb-40f7-a09e-43427183cd95">2023-01-31T08:00:00+00:00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0" ma:contentTypeDescription="Create a new document." ma:contentTypeScope="" ma:versionID="d5b9578ac925f2cea4794d5a6d3896c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950c2b6b3b79907b18d266b21f64524c"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3352a50b-fe51-4c0c-a9ac-ac90f8281031"/>
    <ds:schemaRef ds:uri="http://schemas.microsoft.com/office/2006/metadata/properties"/>
    <ds:schemaRef ds:uri="http://purl.org/dc/dcmitype/"/>
    <ds:schemaRef ds:uri="9dc44b34-9e2b-42ea-86f7-9ee7f71036fc"/>
    <ds:schemaRef ds:uri="http://purl.org/dc/term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CB45822F-931B-4676-A353-2BC3154734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Buget Projet Secretariat PBF extension version finale.xlsx</dc:title>
  <dc:creator>Jelena Zelenovic</dc:creator>
  <cp:lastModifiedBy>Joachim Ouedraogo</cp:lastModifiedBy>
  <cp:lastPrinted>2017-12-11T22:51:21Z</cp:lastPrinted>
  <dcterms:created xsi:type="dcterms:W3CDTF">2017-11-15T21:17:43Z</dcterms:created>
  <dcterms:modified xsi:type="dcterms:W3CDTF">2022-12-17T20:56:08Z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