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11835" windowHeight="10080" activeTab="2"/>
  </bookViews>
  <sheets>
    <sheet name="SUN CSN MPTF #2" sheetId="1" r:id="rId1"/>
    <sheet name="SUN CSN MPTF #2 year split" sheetId="2" r:id="rId2"/>
    <sheet name="SUN CSN MPTF #2 budget monit" sheetId="3" r:id="rId3"/>
  </sheets>
  <definedNames>
    <definedName name="_xlnm.Print_Area" localSheetId="0">'SUN CSN MPTF #2'!$B$1:$H$14</definedName>
    <definedName name="_xlnm.Print_Area" localSheetId="2">'SUN CSN MPTF #2 budget monit'!$B$1:$J$135</definedName>
    <definedName name="_xlnm.Print_Area" localSheetId="1">'SUN CSN MPTF #2 year split'!$B$1:$J$14</definedName>
  </definedNames>
  <calcPr fullCalcOnLoad="1"/>
</workbook>
</file>

<file path=xl/comments3.xml><?xml version="1.0" encoding="utf-8"?>
<comments xmlns="http://schemas.openxmlformats.org/spreadsheetml/2006/main">
  <authors>
    <author>Claire Blanchard</author>
  </authors>
  <commentList>
    <comment ref="D3" authorId="0">
      <text>
        <r>
          <rPr>
            <b/>
            <sz val="9"/>
            <rFont val="Tahoma"/>
            <family val="2"/>
          </rPr>
          <t>Claire Blanchard:</t>
        </r>
        <r>
          <rPr>
            <sz val="9"/>
            <rFont val="Tahoma"/>
            <family val="2"/>
          </rPr>
          <t xml:space="preserve">
</t>
        </r>
        <r>
          <rPr>
            <i/>
            <sz val="9"/>
            <rFont val="Tahoma"/>
            <family val="2"/>
          </rPr>
          <t>After reviewing our accounting system we have corrected the GBP values in the report for received income to reflect the actual GBP values we have in our system.  The income claim posted to our system (GBP 36,319.61) on 26.02.2014 was made at rate 1/1.6520, whereas income was received at rate 1/1.6666 (GBP 36,001.44) reflecting the monthly exchange rate fluctuations. The previous GBP values that we reported  used the amount in income claim, not the amount actually received.</t>
        </r>
      </text>
    </comment>
  </commentList>
</comments>
</file>

<file path=xl/sharedStrings.xml><?xml version="1.0" encoding="utf-8"?>
<sst xmlns="http://schemas.openxmlformats.org/spreadsheetml/2006/main" count="351" uniqueCount="146">
  <si>
    <t>Subtotal</t>
  </si>
  <si>
    <t>Indirect Costs (7%)</t>
  </si>
  <si>
    <t>Total</t>
  </si>
  <si>
    <t>Comments</t>
  </si>
  <si>
    <t>Core International Budget Item</t>
  </si>
  <si>
    <t>Communications</t>
  </si>
  <si>
    <t>Total USD @ 1GBP = 1.55USD</t>
  </si>
  <si>
    <t>Travel</t>
  </si>
  <si>
    <t xml:space="preserve"> </t>
  </si>
  <si>
    <t>Categories</t>
  </si>
  <si>
    <t>Staff and other personnel costs</t>
  </si>
  <si>
    <t>General Operating and Other Direct Costs</t>
  </si>
  <si>
    <t xml:space="preserve">Indirect Support Costs </t>
  </si>
  <si>
    <t>Country Support Coordinator (100% FTE)</t>
  </si>
  <si>
    <t>Year 1 £ (2014)</t>
  </si>
  <si>
    <t>Year 2 £ (2015)</t>
  </si>
  <si>
    <t>Global CS meeting in 2015</t>
  </si>
  <si>
    <t>Total in £</t>
  </si>
  <si>
    <t>Country Support Coordinator travel for key global and regional events + country visits</t>
  </si>
  <si>
    <t>In-kind contribution</t>
  </si>
  <si>
    <t>• SUN CSN Steering Group members (SG) time (5-10 hours / month) x 12 Steering group members
• SG members will ensure smooth liaison with their country offices where applicable
• SG members and their organisations will contribute to the development and implementation of the capacity building strategy to fit with the objectives of the proposal
• SG members facilitate representation at and / or participate in key meetings and events (supported by their own organisations) representing SUN CSN
• SG members (francophone and hispanophone) provide assistance in ensuring translation are culture and language sensitive to remain true to the SUN movement principles in all languages
• 2 steering group member organisations will contribute to providing admin and comms support</t>
  </si>
  <si>
    <t xml:space="preserve">Mobilising Civil Society in support of the Scaling Up Nutrition (SUN) Movement – A focus on supporting Country CS efforts and fostering cross-learning towards evidence of impact of the SUN movement </t>
  </si>
  <si>
    <t>This is for communications support to enable the management of communications resources and tools and contracting Blackboard for platform that would facilitate implementation of Capacity building strategy in addition to existing spaces available with various partners and network members. Current budget is not sufficient to cover communications platform and maintenance and support costs. This would complement existing budget. This budget should also assist in supporting translation of key documents as current budget for comms only just covers translations.</t>
  </si>
  <si>
    <t>Institutional support costs</t>
  </si>
  <si>
    <t>Network Manager (100% FTE)</t>
  </si>
  <si>
    <t xml:space="preserve">Travel for the country support coordinator to attend 2 meetings in 2014 and 2 meeting in 2015 as well as conducting 3-4 country visits in 2014 and 3-4 country visits in 2015. </t>
  </si>
  <si>
    <t xml:space="preserve">This salary is based on the equivalent of a senior adviser grade in Save the Children UK - The Country Support Coordinator is expected to have an important role in supporting national level efforts for SUN civil society. Salary increases are calculated yearly taking into account 5% inflation rate. </t>
  </si>
  <si>
    <t>Institutional support costs are to contribute to covering Save the Children costs related to Facilities (1.4%), HR (0.9%), Finance and legal support (1.5%), Information systems (IT, phones etc, 1.1%), Communications support (0.9%), technical and organisational support from SCUK Advocacy division (1.3%) and other miscellaneous head office costs (2.0%).</t>
  </si>
  <si>
    <r>
      <t xml:space="preserve">This salary is based on the equivalent of a senior adviser grade in Save the Children UK - The Network Manager is expected to have an important role brokering relations between all countries, the governance structure of the SUN CSO global network, the SUN Secretariat and the SUN Leaders group. Salary increases are calculated yearly taking into account 5% inflation rate. </t>
    </r>
    <r>
      <rPr>
        <sz val="10"/>
        <color indexed="10"/>
        <rFont val="Calibri"/>
        <family val="2"/>
      </rPr>
      <t>This is to cover the network manager's salary for the remainder of 2015 as previously funded through September 2015 only. Moreover, with the recruitment of the new country support coordinator, to reflect the management of the new SUN CSN secretariat staff there will be an increment to the salary of the network manager.</t>
    </r>
  </si>
  <si>
    <r>
      <t xml:space="preserve">Assuming can piggy back on travel for planned events like UNGA so only need to pay for </t>
    </r>
    <r>
      <rPr>
        <sz val="10"/>
        <color indexed="10"/>
        <rFont val="Calibri"/>
        <family val="2"/>
      </rPr>
      <t>7</t>
    </r>
    <r>
      <rPr>
        <sz val="10"/>
        <rFont val="Calibri"/>
        <family val="2"/>
      </rPr>
      <t xml:space="preserve"> additional delegates at £2.5k per person each time).  This will be aligned with Annual SG meeting and ensure SUN CSAs from southern countries attend a SUN CSN meeting.</t>
    </r>
  </si>
  <si>
    <t>Corresponding objectives</t>
  </si>
  <si>
    <r>
      <t xml:space="preserve">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 - 33%
</t>
    </r>
    <r>
      <rPr>
        <b/>
        <sz val="10"/>
        <rFont val="Calibri"/>
        <family val="2"/>
      </rPr>
      <t>Outcome 2: Multi-stakeholder constructive dialogue on SUN at national level informs nutrition governance, policy and financing while contributing to monitoring nutrition interventions: through the establishment of accountable multi-stakeholder platforms at the national level, civil society will be recognised as a credible interlocutor by the government and other key stakeholders. - 33%</t>
    </r>
    <r>
      <rPr>
        <b/>
        <sz val="10"/>
        <color indexed="62"/>
        <rFont val="Calibri"/>
        <family val="2"/>
      </rPr>
      <t xml:space="preserve">
</t>
    </r>
    <r>
      <rPr>
        <b/>
        <sz val="10"/>
        <color indexed="54"/>
        <rFont val="Calibri"/>
        <family val="2"/>
      </rPr>
      <t>Outcome 3 : Effective CSO alliances on nutrition are established to advocate for SUN at national level. Through the formation of inclusive and sustainable partnerships, civil society will be better positioned to raise the profile of nutrition and hold governments to account - 34%</t>
    </r>
    <r>
      <rPr>
        <b/>
        <sz val="10"/>
        <color indexed="62"/>
        <rFont val="Calibri"/>
        <family val="2"/>
      </rPr>
      <t xml:space="preserve">
</t>
    </r>
  </si>
  <si>
    <t>Outcome 3 : Effective CSO alliances on nutrition are established to advocate for SUN at national level. Through the formation of inclusive and sustainable partnerships, civil society will be better positioned to raise the profile of nutrition and hold governments to account</t>
  </si>
  <si>
    <t>Year 1 USD (2014)</t>
  </si>
  <si>
    <t>Year 2 USD (2015)</t>
  </si>
  <si>
    <t>Income in GBP</t>
  </si>
  <si>
    <t>Expense description</t>
  </si>
  <si>
    <t>Expenses in GBP</t>
  </si>
  <si>
    <t>Income in USD</t>
  </si>
  <si>
    <t>Expenses in USD</t>
  </si>
  <si>
    <t>Cara Flowers - Flights Kenya - site visit</t>
  </si>
  <si>
    <t>Total received to date</t>
  </si>
  <si>
    <t>Total spent to date</t>
  </si>
  <si>
    <t>Balance</t>
  </si>
  <si>
    <t>Geneva- flights - Cara Flowers</t>
  </si>
  <si>
    <t>Geneva- Hotel - Cara Flowers</t>
  </si>
  <si>
    <t>Geneva- Credit card payment - Cara Flowers (on Claire Blanchard Credit card)</t>
  </si>
  <si>
    <t>Employer's NI -  June 2014</t>
  </si>
  <si>
    <t>Employer's NI -  July 2014</t>
  </si>
  <si>
    <t>Employer's Pension -  June 2014</t>
  </si>
  <si>
    <t>Employer's Pension -  July 2014</t>
  </si>
  <si>
    <t>Cara Flowers Salary - June 2014</t>
  </si>
  <si>
    <t>Cara Flowers Salary - July 2014</t>
  </si>
  <si>
    <t>Cara Flowers - Hotel Kenya - site visit - NOT PROCESSED YET</t>
  </si>
  <si>
    <t>Cara Flowers - health care costs Kenya - site visit -HOTEL BOOKING 1 CANCELLED  FOR SECURITY REASONS- PROVISIONAL</t>
  </si>
  <si>
    <t>Cara Flowers - health care costs Kenya - site visit -HOTEL BOOKING 2  CANCELLED  FOR SECURITY REASONS- PROVISIONAL</t>
  </si>
  <si>
    <t>Claire Blanchard - health care costs Kenya - site visit -HOTEL BOOKING 1 CANCELLED  FOR SECURITY REASONS- PROVISIONAL</t>
  </si>
  <si>
    <t>Claire Blanchard - health care costs Kenya - site visit -HOTEL BOOKING 2  CANCELLED  FOR SECURITY REASONS- PROVISIONAL</t>
  </si>
  <si>
    <t>Tanzania SMAC WS &amp; site visit - FLIGHTS Cara Flowers</t>
  </si>
  <si>
    <t>BANK CHARGES FOR INCOME 04.03.14</t>
  </si>
  <si>
    <t>BANK CHARGES FOR INCOME 04.09.14</t>
  </si>
  <si>
    <t>Received from UNOPS (Received on the 3 September 2014 $130,000 @ 1.66 = £78,310.95)</t>
  </si>
  <si>
    <t>Cara visa costs - SMAC Tanzania</t>
  </si>
  <si>
    <t>Cara Flowers - HR costs</t>
  </si>
  <si>
    <t>Insitutional support costs</t>
  </si>
  <si>
    <t>Cara Hotel costs - SUN GG Rome Italy Nov 2014</t>
  </si>
  <si>
    <t>Cara Flight costs - SUN GG Rome Italy Nov 2014</t>
  </si>
  <si>
    <t>Cara Hotel costs - SUN GG Rome Italy Nov 2014 - ADDITIONAL NIGHT FOR ATTENDING THE MPTF MC</t>
  </si>
  <si>
    <t>Cara Flowers Salary - August 2014</t>
  </si>
  <si>
    <t>Cara Flowers Salary - September 2014</t>
  </si>
  <si>
    <t>Cara Flowers Salary - October 2014</t>
  </si>
  <si>
    <t>Cara travel for Oxford ENN meeting</t>
  </si>
  <si>
    <t>Cara Flowers Salary - November 2014</t>
  </si>
  <si>
    <t>Received from UNOPS (Received on the 4 March 2014 $60,000 @ 1.6666 = £36,001.44)</t>
  </si>
  <si>
    <t>Cara Flowers Salary - May 2014</t>
  </si>
  <si>
    <t>Translation to FR - Country Support Framework overview &amp; CoP overview ppt for blog</t>
  </si>
  <si>
    <t>Translation to FR - Minutes advocacy group</t>
  </si>
  <si>
    <t>Translation to SP - Minutes advocacy group</t>
  </si>
  <si>
    <t>Revision of translation to SP - Country Support Framework overview &amp; CoP overview ppt for blog</t>
  </si>
  <si>
    <t>Cara - retreat train travel</t>
  </si>
  <si>
    <t>Cara - Geneva F2F facilitator meet FLIGHTS</t>
  </si>
  <si>
    <t>Cara - Geneva F2F facilitator meet HOTEL</t>
  </si>
  <si>
    <t>Cara - Site visit Myanmar - FLIGHTS</t>
  </si>
  <si>
    <t>Cara - Site visit Myanmar - HOTELS</t>
  </si>
  <si>
    <t>Review of translation of Minutes Advocacy group SP</t>
  </si>
  <si>
    <t>Translation of Jan update SP</t>
  </si>
  <si>
    <t>Translation of Feb Advocacy group minutes into FR</t>
  </si>
  <si>
    <t>Proofreading of Feb Advocacy group minutes into FR</t>
  </si>
  <si>
    <t>Feb update - additional text - translation in FR</t>
  </si>
  <si>
    <t xml:space="preserve">Translation of the post-2015 tool kit </t>
  </si>
  <si>
    <t>Cara Flowers Salary - December 2014</t>
  </si>
  <si>
    <t>Cara Expenses- SUN GG Rome Italy Nov 2014</t>
  </si>
  <si>
    <t>Translation of the post-2015 tool kit  - FRENCH</t>
  </si>
  <si>
    <t>Translation of the post-2015 tool kit - SPANISH</t>
  </si>
  <si>
    <t>Feb update - additional text - translation in SP</t>
  </si>
  <si>
    <t>Expenses retreat</t>
  </si>
  <si>
    <t>Expenses NF meet geneva - cara</t>
  </si>
  <si>
    <t>Expenses NF meet geneva - cara - FROM Credit Card</t>
  </si>
  <si>
    <t>TRVL TO ACCOM ITALY</t>
  </si>
  <si>
    <t>LUNCH EXTENDED MEETING</t>
  </si>
  <si>
    <t>DINNER &amp; MEETING</t>
  </si>
  <si>
    <t>LUNCH ITALY</t>
  </si>
  <si>
    <t>TRVL FROM MEETING TO HOTEL</t>
  </si>
  <si>
    <t>Cara Flight costs - SUN GG Rome Italy Nov 2014 - changes for additional one day stay for MPTF meeting</t>
  </si>
  <si>
    <t>Cara Expenses SUN GG</t>
  </si>
  <si>
    <t>Cara Expenses Tanzania - Expenses, Hotel, Flights and Phone costs</t>
  </si>
  <si>
    <t>Cara Expenses- Credit card - SUN GG Rome Italy Nov 2014</t>
  </si>
  <si>
    <r>
      <t xml:space="preserve">Cara Flowers Salary - january 2015 - </t>
    </r>
    <r>
      <rPr>
        <b/>
        <sz val="10"/>
        <color indexed="10"/>
        <rFont val="Arial"/>
        <family val="2"/>
      </rPr>
      <t>PROVISIONAL</t>
    </r>
  </si>
  <si>
    <r>
      <t xml:space="preserve">Cara Flowers Salary - February 2015 - </t>
    </r>
    <r>
      <rPr>
        <b/>
        <sz val="10"/>
        <color indexed="10"/>
        <rFont val="Arial"/>
        <family val="2"/>
      </rPr>
      <t>PROVISIONAL</t>
    </r>
  </si>
  <si>
    <r>
      <t xml:space="preserve">Cara Flowers Salary - March  2015 - </t>
    </r>
    <r>
      <rPr>
        <b/>
        <sz val="10"/>
        <color indexed="10"/>
        <rFont val="Arial"/>
        <family val="2"/>
      </rPr>
      <t>PROVISIONAL</t>
    </r>
  </si>
  <si>
    <r>
      <t xml:space="preserve">Cara Flowers Salary - April 2015 - </t>
    </r>
    <r>
      <rPr>
        <b/>
        <sz val="10"/>
        <color indexed="10"/>
        <rFont val="Arial"/>
        <family val="2"/>
      </rPr>
      <t>PROVISIONAL</t>
    </r>
  </si>
  <si>
    <t>Translation of work plan FR</t>
  </si>
  <si>
    <t>Translation of work plan SP</t>
  </si>
  <si>
    <t>Translation of CoP and CSF FR</t>
  </si>
  <si>
    <t>Translation of post-2015 tool kit FR</t>
  </si>
  <si>
    <t>Translation of post-2015 tool kit SP</t>
  </si>
  <si>
    <t>Translation of March update FR</t>
  </si>
  <si>
    <t>Translation of March update SP</t>
  </si>
  <si>
    <t xml:space="preserve">SUN proofreading </t>
  </si>
  <si>
    <t>Translation Post -2015 tool kit SP</t>
  </si>
  <si>
    <t>Translation Work plan SP</t>
  </si>
  <si>
    <t>Translation Feb Advocacy minutes review</t>
  </si>
  <si>
    <t>Translating and proofing SUN ensuring equitable access to opportunities SP</t>
  </si>
  <si>
    <t>Translation of claims log ocument into FR</t>
  </si>
  <si>
    <t>Translation of claims log document into SP &amp; GDA</t>
  </si>
  <si>
    <t>Proofing GDA SP</t>
  </si>
  <si>
    <t>Proofing March update SP</t>
  </si>
  <si>
    <t>Translation of April update + cross learning section + log FR</t>
  </si>
  <si>
    <t>Proofreading of process in FR</t>
  </si>
  <si>
    <t>Proofreading of GDA in FR</t>
  </si>
  <si>
    <r>
      <t xml:space="preserve">Cara -West Africa WS June 15 - FLIGHTS </t>
    </r>
    <r>
      <rPr>
        <b/>
        <sz val="10"/>
        <rFont val="Arial"/>
        <family val="2"/>
      </rPr>
      <t>- PROVISIONAL</t>
    </r>
  </si>
  <si>
    <t>Cara -West Africa WS June 15 - FLIGHTS - PROVISIONAL</t>
  </si>
  <si>
    <t>May update SP translation</t>
  </si>
  <si>
    <t>May update FR translation + cross learning section FR translation</t>
  </si>
  <si>
    <t>Cross learning section SP translation</t>
  </si>
  <si>
    <t>Received from UNOPS (Received on 17/04/15 - $50,000 equivalent to 32,503.41 GBP)</t>
  </si>
  <si>
    <t>This expenditure cannot be ocated in finance but invoice confirms this was spent</t>
  </si>
  <si>
    <t>Translation ICE response summary in FR</t>
  </si>
  <si>
    <t>Proofing translation governance note SP</t>
  </si>
  <si>
    <t>This does not appear in Finance system yet - should appear in July. PROVISIONAL</t>
  </si>
  <si>
    <t>Jan update translation</t>
  </si>
  <si>
    <t xml:space="preserve">Cara - Site visit Myanmar - FLIGHTS </t>
  </si>
  <si>
    <t>Cara - Site visit Myanmar - EXPENSES</t>
  </si>
  <si>
    <t>Payment being processed by finance - PROVISIONAL - numbers may vary slightly</t>
  </si>
  <si>
    <t>Finance flagged there was an actual error to original figures finance had communicated. This is the revised figure.</t>
  </si>
  <si>
    <t xml:space="preserve">* Please note that this report includes projected expenditure through to June 15, 2015 as financial transactions for this month have not yet been incurred at the time of reporting*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</si>
</sst>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USD]\ #,##0.00"/>
    <numFmt numFmtId="174" formatCode="[$GBP]\ #,##0.00"/>
    <numFmt numFmtId="175" formatCode="_-[$GBP]\ * #,##0.00_-;\-[$GBP]\ * #,##0.00_-;_-[$GBP]\ * &quot;-&quot;??_-;_-@_-"/>
    <numFmt numFmtId="176" formatCode="&quot;Yes&quot;;&quot;Yes&quot;;&quot;No&quot;"/>
    <numFmt numFmtId="177" formatCode="&quot;True&quot;;&quot;True&quot;;&quot;False&quot;"/>
    <numFmt numFmtId="178" formatCode="&quot;On&quot;;&quot;On&quot;;&quot;Off&quot;"/>
    <numFmt numFmtId="179" formatCode="[$€-2]\ #,##0.00_);[Red]\([$€-2]\ #,##0.00\)"/>
    <numFmt numFmtId="180" formatCode="[$USD]\ #,##0.000"/>
    <numFmt numFmtId="181" formatCode="[$GBP]\ #,##0.000"/>
    <numFmt numFmtId="182" formatCode="[$GBP]\ #,##0.00;\-[$GBP]\ #,##0.00"/>
    <numFmt numFmtId="183" formatCode="#0"/>
    <numFmt numFmtId="184" formatCode="d\ mmm\ yy;@"/>
    <numFmt numFmtId="185" formatCode="#,##0.00;\-#,##0.00;&quot; &quot;"/>
    <numFmt numFmtId="186" formatCode="#,##0.0000;\-#,##0.0000;&quot; &quot;"/>
    <numFmt numFmtId="187" formatCode="dd/mm/yy;@"/>
    <numFmt numFmtId="188" formatCode="#;[Red]\-#"/>
    <numFmt numFmtId="189" formatCode="#,##0.00_ ;[Red]\-#,##0.00\ "/>
  </numFmts>
  <fonts count="101">
    <font>
      <sz val="10"/>
      <name val="Arial"/>
      <family val="0"/>
    </font>
    <font>
      <b/>
      <sz val="10"/>
      <name val="Arial"/>
      <family val="2"/>
    </font>
    <font>
      <sz val="8"/>
      <name val="Arial"/>
      <family val="2"/>
    </font>
    <font>
      <sz val="10"/>
      <name val="Calibri"/>
      <family val="2"/>
    </font>
    <font>
      <b/>
      <sz val="10"/>
      <name val="Calibri"/>
      <family val="2"/>
    </font>
    <font>
      <i/>
      <sz val="10"/>
      <name val="Calibri"/>
      <family val="2"/>
    </font>
    <font>
      <b/>
      <i/>
      <sz val="10"/>
      <name val="Calibri"/>
      <family val="2"/>
    </font>
    <font>
      <u val="single"/>
      <sz val="10"/>
      <color indexed="12"/>
      <name val="Arial"/>
      <family val="2"/>
    </font>
    <font>
      <u val="single"/>
      <sz val="10"/>
      <color indexed="61"/>
      <name val="Arial"/>
      <family val="2"/>
    </font>
    <font>
      <sz val="10"/>
      <color indexed="10"/>
      <name val="Calibri"/>
      <family val="2"/>
    </font>
    <font>
      <b/>
      <sz val="10"/>
      <color indexed="62"/>
      <name val="Calibri"/>
      <family val="2"/>
    </font>
    <font>
      <b/>
      <sz val="10"/>
      <color indexed="54"/>
      <name val="Calibri"/>
      <family val="2"/>
    </font>
    <font>
      <b/>
      <sz val="9"/>
      <name val="Tahoma"/>
      <family val="2"/>
    </font>
    <font>
      <sz val="9"/>
      <name val="Tahoma"/>
      <family val="2"/>
    </font>
    <font>
      <i/>
      <sz val="9"/>
      <name val="Tahoma"/>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Calibri"/>
      <family val="2"/>
    </font>
    <font>
      <sz val="10"/>
      <color indexed="62"/>
      <name val="Arial"/>
      <family val="2"/>
    </font>
    <font>
      <b/>
      <i/>
      <sz val="10"/>
      <color indexed="62"/>
      <name val="Calibri"/>
      <family val="2"/>
    </font>
    <font>
      <b/>
      <sz val="10"/>
      <color indexed="19"/>
      <name val="Calibri"/>
      <family val="2"/>
    </font>
    <font>
      <sz val="10"/>
      <color indexed="19"/>
      <name val="Calibri"/>
      <family val="2"/>
    </font>
    <font>
      <sz val="10"/>
      <color indexed="19"/>
      <name val="Arial"/>
      <family val="2"/>
    </font>
    <font>
      <b/>
      <i/>
      <sz val="10"/>
      <color indexed="19"/>
      <name val="Calibri"/>
      <family val="2"/>
    </font>
    <font>
      <sz val="10"/>
      <color indexed="21"/>
      <name val="Arial"/>
      <family val="2"/>
    </font>
    <font>
      <b/>
      <sz val="10"/>
      <color indexed="21"/>
      <name val="Calibri"/>
      <family val="2"/>
    </font>
    <font>
      <b/>
      <i/>
      <sz val="10"/>
      <color indexed="21"/>
      <name val="Calibri"/>
      <family val="2"/>
    </font>
    <font>
      <b/>
      <i/>
      <sz val="10"/>
      <color indexed="10"/>
      <name val="Calibri"/>
      <family val="2"/>
    </font>
    <font>
      <sz val="10"/>
      <color indexed="53"/>
      <name val="Calibri"/>
      <family val="2"/>
    </font>
    <font>
      <b/>
      <sz val="10"/>
      <color indexed="10"/>
      <name val="Calibri"/>
      <family val="2"/>
    </font>
    <font>
      <sz val="10"/>
      <color indexed="8"/>
      <name val="Arial"/>
      <family val="2"/>
    </font>
    <font>
      <b/>
      <sz val="10"/>
      <color indexed="9"/>
      <name val="Arial"/>
      <family val="2"/>
    </font>
    <font>
      <u val="single"/>
      <sz val="10"/>
      <color indexed="19"/>
      <name val="Arial"/>
      <family val="2"/>
    </font>
    <font>
      <b/>
      <sz val="10"/>
      <color indexed="8"/>
      <name val="Calibri"/>
      <family val="2"/>
    </font>
    <font>
      <b/>
      <u val="single"/>
      <sz val="10"/>
      <color indexed="8"/>
      <name val="Calibri"/>
      <family val="2"/>
    </font>
    <font>
      <b/>
      <sz val="10"/>
      <color indexed="53"/>
      <name val="Calibri"/>
      <family val="2"/>
    </font>
    <font>
      <sz val="10"/>
      <color indexed="53"/>
      <name val="Arial"/>
      <family val="2"/>
    </font>
    <font>
      <b/>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10"/>
      <color theme="3"/>
      <name val="Calibri"/>
      <family val="2"/>
    </font>
    <font>
      <b/>
      <sz val="10"/>
      <color theme="7"/>
      <name val="Calibri"/>
      <family val="2"/>
    </font>
    <font>
      <b/>
      <sz val="10"/>
      <color rgb="FF7030A0"/>
      <name val="Calibri"/>
      <family val="2"/>
    </font>
    <font>
      <sz val="10"/>
      <color rgb="FF7030A0"/>
      <name val="Calibri"/>
      <family val="2"/>
    </font>
    <font>
      <sz val="10"/>
      <color rgb="FF7030A0"/>
      <name val="Arial"/>
      <family val="2"/>
    </font>
    <font>
      <b/>
      <i/>
      <sz val="10"/>
      <color rgb="FF7030A0"/>
      <name val="Calibri"/>
      <family val="2"/>
    </font>
    <font>
      <b/>
      <sz val="10"/>
      <color theme="5" tint="-0.4999699890613556"/>
      <name val="Calibri"/>
      <family val="2"/>
    </font>
    <font>
      <sz val="10"/>
      <color theme="5" tint="-0.4999699890613556"/>
      <name val="Calibri"/>
      <family val="2"/>
    </font>
    <font>
      <sz val="10"/>
      <color theme="5" tint="-0.4999699890613556"/>
      <name val="Arial"/>
      <family val="2"/>
    </font>
    <font>
      <b/>
      <i/>
      <sz val="10"/>
      <color theme="5" tint="-0.4999699890613556"/>
      <name val="Calibri"/>
      <family val="2"/>
    </font>
    <font>
      <sz val="10"/>
      <color rgb="FF00B050"/>
      <name val="Arial"/>
      <family val="2"/>
    </font>
    <font>
      <b/>
      <sz val="10"/>
      <color rgb="FF00B050"/>
      <name val="Calibri"/>
      <family val="2"/>
    </font>
    <font>
      <b/>
      <i/>
      <sz val="10"/>
      <color rgb="FF00B050"/>
      <name val="Calibri"/>
      <family val="2"/>
    </font>
    <font>
      <b/>
      <i/>
      <sz val="10"/>
      <color rgb="FFFF0000"/>
      <name val="Calibri"/>
      <family val="2"/>
    </font>
    <font>
      <sz val="10"/>
      <color theme="6" tint="-0.4999699890613556"/>
      <name val="Arial"/>
      <family val="2"/>
    </font>
    <font>
      <sz val="10"/>
      <color theme="9" tint="-0.24997000396251678"/>
      <name val="Calibri"/>
      <family val="2"/>
    </font>
    <font>
      <sz val="10"/>
      <color theme="1"/>
      <name val="Arial"/>
      <family val="2"/>
    </font>
    <font>
      <b/>
      <sz val="10"/>
      <color theme="0"/>
      <name val="Arial"/>
      <family val="2"/>
    </font>
    <font>
      <b/>
      <sz val="10"/>
      <color theme="6" tint="-0.4999699890613556"/>
      <name val="Calibri"/>
      <family val="2"/>
    </font>
    <font>
      <u val="single"/>
      <sz val="10"/>
      <color theme="6" tint="-0.4999699890613556"/>
      <name val="Arial"/>
      <family val="2"/>
    </font>
    <font>
      <b/>
      <sz val="10"/>
      <color theme="1"/>
      <name val="Calibri"/>
      <family val="2"/>
    </font>
    <font>
      <b/>
      <u val="single"/>
      <sz val="10"/>
      <color theme="1"/>
      <name val="Calibri"/>
      <family val="2"/>
    </font>
    <font>
      <sz val="10"/>
      <color theme="9" tint="-0.24997000396251678"/>
      <name val="Arial"/>
      <family val="2"/>
    </font>
    <font>
      <sz val="10"/>
      <color theme="6" tint="-0.4999699890613556"/>
      <name val="Calibri"/>
      <family val="2"/>
    </font>
    <font>
      <b/>
      <sz val="10"/>
      <color rgb="FFFF0000"/>
      <name val="Arial"/>
      <family val="2"/>
    </font>
    <font>
      <b/>
      <sz val="10"/>
      <color rgb="FFFF0000"/>
      <name val="Calibri"/>
      <family val="2"/>
    </font>
    <font>
      <b/>
      <sz val="12"/>
      <color theme="0"/>
      <name val="Calibri"/>
      <family val="2"/>
    </font>
    <font>
      <b/>
      <sz val="10"/>
      <color theme="9" tint="-0.24997000396251678"/>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FF00"/>
        <bgColor indexed="64"/>
      </patternFill>
    </fill>
    <fill>
      <patternFill patternType="solid">
        <fgColor theme="9"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4">
    <xf numFmtId="0" fontId="0" fillId="0" borderId="0" xfId="0" applyAlignment="1">
      <alignment/>
    </xf>
    <xf numFmtId="0" fontId="3" fillId="0" borderId="10" xfId="0" applyFont="1" applyBorder="1" applyAlignment="1">
      <alignment horizontal="justify" vertical="top" wrapText="1"/>
    </xf>
    <xf numFmtId="0" fontId="3" fillId="0" borderId="10" xfId="0" applyFont="1" applyBorder="1" applyAlignment="1">
      <alignment/>
    </xf>
    <xf numFmtId="0" fontId="5" fillId="0" borderId="10"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wrapText="1"/>
    </xf>
    <xf numFmtId="0" fontId="0" fillId="0" borderId="0" xfId="0" applyAlignment="1">
      <alignment vertical="center"/>
    </xf>
    <xf numFmtId="0" fontId="4" fillId="7" borderId="10" xfId="0" applyFont="1" applyFill="1" applyBorder="1" applyAlignment="1">
      <alignment horizontal="center" vertical="center"/>
    </xf>
    <xf numFmtId="0" fontId="4" fillId="7" borderId="10"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1" fillId="0" borderId="0" xfId="0" applyFont="1" applyFill="1" applyBorder="1" applyAlignment="1">
      <alignment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0" applyFont="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justify" vertical="center" wrapText="1"/>
    </xf>
    <xf numFmtId="0" fontId="3" fillId="33" borderId="10"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vertical="center"/>
    </xf>
    <xf numFmtId="0" fontId="4" fillId="0" borderId="0" xfId="0" applyFont="1" applyBorder="1" applyAlignment="1">
      <alignment horizontal="justify" vertical="top" wrapText="1"/>
    </xf>
    <xf numFmtId="0" fontId="3" fillId="0" borderId="0" xfId="0" applyFont="1" applyBorder="1" applyAlignment="1">
      <alignment/>
    </xf>
    <xf numFmtId="0" fontId="4" fillId="34" borderId="10" xfId="0" applyFont="1" applyFill="1" applyBorder="1" applyAlignment="1">
      <alignment wrapText="1"/>
    </xf>
    <xf numFmtId="0" fontId="3" fillId="34" borderId="10" xfId="0" applyFont="1" applyFill="1" applyBorder="1" applyAlignment="1">
      <alignment/>
    </xf>
    <xf numFmtId="0" fontId="3" fillId="34" borderId="10" xfId="0" applyFont="1" applyFill="1" applyBorder="1" applyAlignment="1">
      <alignment wrapText="1"/>
    </xf>
    <xf numFmtId="173" fontId="4" fillId="7" borderId="11" xfId="0" applyNumberFormat="1" applyFont="1" applyFill="1" applyBorder="1" applyAlignment="1">
      <alignment horizontal="center" vertical="center" wrapText="1" shrinkToFit="1"/>
    </xf>
    <xf numFmtId="173" fontId="3" fillId="0" borderId="11" xfId="0" applyNumberFormat="1" applyFont="1" applyBorder="1" applyAlignment="1">
      <alignment horizontal="center" vertical="center"/>
    </xf>
    <xf numFmtId="173" fontId="6" fillId="0" borderId="11" xfId="0" applyNumberFormat="1" applyFont="1" applyBorder="1" applyAlignment="1">
      <alignment horizontal="center"/>
    </xf>
    <xf numFmtId="173" fontId="3" fillId="0" borderId="11" xfId="0" applyNumberFormat="1" applyFont="1" applyBorder="1" applyAlignment="1">
      <alignment horizontal="center"/>
    </xf>
    <xf numFmtId="173" fontId="4" fillId="0" borderId="11" xfId="0" applyNumberFormat="1" applyFont="1" applyBorder="1" applyAlignment="1">
      <alignment horizontal="center"/>
    </xf>
    <xf numFmtId="173" fontId="4" fillId="0" borderId="0" xfId="0" applyNumberFormat="1" applyFont="1" applyBorder="1" applyAlignment="1">
      <alignment horizontal="center"/>
    </xf>
    <xf numFmtId="173" fontId="3" fillId="34" borderId="10" xfId="0" applyNumberFormat="1" applyFont="1" applyFill="1" applyBorder="1" applyAlignment="1">
      <alignment/>
    </xf>
    <xf numFmtId="173" fontId="0" fillId="0" borderId="0" xfId="0" applyNumberFormat="1" applyAlignment="1">
      <alignment/>
    </xf>
    <xf numFmtId="174" fontId="4" fillId="7" borderId="10" xfId="0" applyNumberFormat="1" applyFont="1" applyFill="1" applyBorder="1" applyAlignment="1">
      <alignment horizontal="center" vertical="center"/>
    </xf>
    <xf numFmtId="174" fontId="4" fillId="7" borderId="11" xfId="0" applyNumberFormat="1" applyFont="1" applyFill="1" applyBorder="1" applyAlignment="1">
      <alignment horizontal="center" vertical="center"/>
    </xf>
    <xf numFmtId="174" fontId="3" fillId="0" borderId="10" xfId="0" applyNumberFormat="1" applyFont="1" applyBorder="1" applyAlignment="1">
      <alignment horizontal="center" vertical="center" wrapText="1"/>
    </xf>
    <xf numFmtId="174" fontId="3" fillId="0" borderId="11" xfId="0" applyNumberFormat="1" applyFont="1" applyBorder="1" applyAlignment="1">
      <alignment horizontal="center" vertical="center"/>
    </xf>
    <xf numFmtId="174" fontId="3" fillId="0" borderId="10" xfId="0" applyNumberFormat="1" applyFont="1" applyBorder="1" applyAlignment="1">
      <alignment horizontal="center" vertical="center"/>
    </xf>
    <xf numFmtId="174" fontId="3" fillId="0" borderId="10" xfId="0" applyNumberFormat="1" applyFont="1" applyFill="1" applyBorder="1" applyAlignment="1">
      <alignment horizontal="center" vertical="center" wrapText="1"/>
    </xf>
    <xf numFmtId="174" fontId="5" fillId="0" borderId="10" xfId="0" applyNumberFormat="1" applyFont="1" applyBorder="1" applyAlignment="1">
      <alignment horizontal="center" vertical="center" wrapText="1"/>
    </xf>
    <xf numFmtId="174" fontId="6" fillId="0" borderId="11" xfId="0" applyNumberFormat="1" applyFont="1" applyBorder="1" applyAlignment="1">
      <alignment horizontal="center"/>
    </xf>
    <xf numFmtId="174" fontId="3" fillId="0" borderId="11" xfId="0" applyNumberFormat="1" applyFont="1" applyBorder="1" applyAlignment="1">
      <alignment horizontal="center"/>
    </xf>
    <xf numFmtId="174" fontId="4" fillId="0" borderId="11" xfId="0" applyNumberFormat="1" applyFont="1" applyBorder="1" applyAlignment="1">
      <alignment horizontal="center"/>
    </xf>
    <xf numFmtId="174" fontId="3" fillId="0" borderId="0" xfId="0" applyNumberFormat="1" applyFont="1" applyBorder="1" applyAlignment="1">
      <alignment horizontal="center" vertical="center" wrapText="1"/>
    </xf>
    <xf numFmtId="174" fontId="4" fillId="0" borderId="0" xfId="0" applyNumberFormat="1" applyFont="1" applyBorder="1" applyAlignment="1">
      <alignment horizontal="center"/>
    </xf>
    <xf numFmtId="174" fontId="3" fillId="34" borderId="10" xfId="0" applyNumberFormat="1" applyFont="1" applyFill="1" applyBorder="1" applyAlignment="1">
      <alignment vertical="center"/>
    </xf>
    <xf numFmtId="174" fontId="3" fillId="34" borderId="10" xfId="0" applyNumberFormat="1" applyFont="1" applyFill="1" applyBorder="1" applyAlignment="1">
      <alignment/>
    </xf>
    <xf numFmtId="174" fontId="0" fillId="0" borderId="0" xfId="0" applyNumberFormat="1" applyAlignment="1">
      <alignment vertical="center"/>
    </xf>
    <xf numFmtId="174" fontId="0" fillId="0" borderId="0" xfId="0" applyNumberFormat="1" applyAlignment="1">
      <alignment/>
    </xf>
    <xf numFmtId="0" fontId="0" fillId="0" borderId="0" xfId="0" applyFill="1" applyBorder="1" applyAlignment="1">
      <alignment vertical="center"/>
    </xf>
    <xf numFmtId="0" fontId="71" fillId="0" borderId="10" xfId="0" applyFont="1" applyFill="1" applyBorder="1" applyAlignment="1">
      <alignment vertical="center" wrapText="1"/>
    </xf>
    <xf numFmtId="0" fontId="0" fillId="0" borderId="0" xfId="0" applyFont="1" applyAlignment="1">
      <alignment/>
    </xf>
    <xf numFmtId="174" fontId="71" fillId="0" borderId="10" xfId="0" applyNumberFormat="1" applyFont="1" applyFill="1" applyBorder="1" applyAlignment="1">
      <alignment horizontal="center" vertical="center" wrapText="1"/>
    </xf>
    <xf numFmtId="174" fontId="71" fillId="0" borderId="10" xfId="0" applyNumberFormat="1" applyFont="1" applyFill="1" applyBorder="1" applyAlignment="1">
      <alignment horizontal="center" vertical="center"/>
    </xf>
    <xf numFmtId="174" fontId="71" fillId="0" borderId="10" xfId="0" applyNumberFormat="1" applyFont="1" applyBorder="1" applyAlignment="1">
      <alignment horizontal="center" vertical="center"/>
    </xf>
    <xf numFmtId="174" fontId="71" fillId="0" borderId="10" xfId="0" applyNumberFormat="1" applyFont="1" applyBorder="1" applyAlignment="1">
      <alignment horizontal="center" vertical="center" wrapText="1"/>
    </xf>
    <xf numFmtId="0" fontId="72" fillId="0" borderId="10" xfId="0" applyFont="1" applyBorder="1" applyAlignment="1">
      <alignment vertical="center" wrapText="1"/>
    </xf>
    <xf numFmtId="0" fontId="73" fillId="0" borderId="10" xfId="0" applyFont="1" applyBorder="1" applyAlignment="1">
      <alignment vertical="center" wrapText="1"/>
    </xf>
    <xf numFmtId="174" fontId="74" fillId="7" borderId="10" xfId="0" applyNumberFormat="1" applyFont="1" applyFill="1" applyBorder="1" applyAlignment="1">
      <alignment horizontal="center" vertical="center"/>
    </xf>
    <xf numFmtId="173" fontId="75" fillId="0" borderId="11" xfId="0" applyNumberFormat="1" applyFont="1" applyBorder="1" applyAlignment="1">
      <alignment horizontal="center" vertical="center"/>
    </xf>
    <xf numFmtId="173" fontId="76" fillId="0" borderId="0" xfId="0" applyNumberFormat="1" applyFont="1" applyAlignment="1">
      <alignment/>
    </xf>
    <xf numFmtId="173" fontId="77" fillId="0" borderId="11" xfId="0" applyNumberFormat="1" applyFont="1" applyBorder="1" applyAlignment="1">
      <alignment horizontal="center"/>
    </xf>
    <xf numFmtId="173" fontId="75" fillId="0" borderId="11" xfId="0" applyNumberFormat="1" applyFont="1" applyBorder="1" applyAlignment="1">
      <alignment horizontal="center"/>
    </xf>
    <xf numFmtId="173" fontId="74" fillId="0" borderId="11" xfId="0" applyNumberFormat="1" applyFont="1" applyBorder="1" applyAlignment="1">
      <alignment horizontal="center"/>
    </xf>
    <xf numFmtId="173" fontId="74" fillId="0" borderId="0" xfId="0" applyNumberFormat="1" applyFont="1" applyBorder="1" applyAlignment="1">
      <alignment horizontal="center"/>
    </xf>
    <xf numFmtId="173" fontId="75" fillId="34" borderId="10" xfId="0" applyNumberFormat="1" applyFont="1" applyFill="1" applyBorder="1" applyAlignment="1">
      <alignment/>
    </xf>
    <xf numFmtId="173" fontId="78" fillId="7" borderId="11" xfId="0" applyNumberFormat="1" applyFont="1" applyFill="1" applyBorder="1" applyAlignment="1">
      <alignment horizontal="center" vertical="center" wrapText="1" shrinkToFit="1"/>
    </xf>
    <xf numFmtId="173" fontId="79" fillId="0" borderId="11" xfId="0" applyNumberFormat="1" applyFont="1" applyBorder="1" applyAlignment="1">
      <alignment horizontal="center" vertical="center"/>
    </xf>
    <xf numFmtId="173" fontId="80" fillId="0" borderId="0" xfId="0" applyNumberFormat="1" applyFont="1" applyAlignment="1">
      <alignment/>
    </xf>
    <xf numFmtId="173" fontId="81" fillId="0" borderId="11" xfId="0" applyNumberFormat="1" applyFont="1" applyBorder="1" applyAlignment="1">
      <alignment horizontal="center"/>
    </xf>
    <xf numFmtId="173" fontId="79" fillId="0" borderId="11" xfId="0" applyNumberFormat="1" applyFont="1" applyBorder="1" applyAlignment="1">
      <alignment horizontal="center"/>
    </xf>
    <xf numFmtId="173" fontId="78" fillId="0" borderId="11" xfId="0" applyNumberFormat="1" applyFont="1" applyBorder="1" applyAlignment="1">
      <alignment horizontal="center"/>
    </xf>
    <xf numFmtId="173" fontId="78" fillId="0" borderId="0" xfId="0" applyNumberFormat="1" applyFont="1" applyBorder="1" applyAlignment="1">
      <alignment horizontal="center"/>
    </xf>
    <xf numFmtId="173" fontId="79" fillId="34" borderId="10" xfId="0" applyNumberFormat="1" applyFont="1" applyFill="1" applyBorder="1" applyAlignment="1">
      <alignment/>
    </xf>
    <xf numFmtId="173" fontId="75" fillId="0" borderId="10" xfId="0" applyNumberFormat="1" applyFont="1" applyBorder="1" applyAlignment="1">
      <alignment horizontal="center" vertical="center"/>
    </xf>
    <xf numFmtId="174" fontId="74" fillId="7" borderId="11" xfId="0" applyNumberFormat="1" applyFont="1" applyFill="1" applyBorder="1" applyAlignment="1">
      <alignment horizontal="center" vertical="center"/>
    </xf>
    <xf numFmtId="173" fontId="76" fillId="0" borderId="10" xfId="0" applyNumberFormat="1" applyFont="1" applyBorder="1" applyAlignment="1">
      <alignment/>
    </xf>
    <xf numFmtId="173" fontId="77" fillId="0" borderId="10" xfId="0" applyNumberFormat="1" applyFont="1" applyBorder="1" applyAlignment="1">
      <alignment horizontal="center"/>
    </xf>
    <xf numFmtId="173" fontId="75" fillId="0" borderId="10" xfId="0" applyNumberFormat="1" applyFont="1" applyBorder="1" applyAlignment="1">
      <alignment horizontal="center"/>
    </xf>
    <xf numFmtId="173" fontId="74" fillId="0" borderId="10" xfId="0" applyNumberFormat="1" applyFont="1" applyBorder="1" applyAlignment="1">
      <alignment horizontal="center"/>
    </xf>
    <xf numFmtId="174" fontId="0" fillId="0" borderId="0" xfId="0" applyNumberFormat="1" applyFill="1" applyBorder="1" applyAlignment="1">
      <alignment vertical="center"/>
    </xf>
    <xf numFmtId="0" fontId="0" fillId="0" borderId="0" xfId="0" applyBorder="1" applyAlignment="1">
      <alignment vertical="center"/>
    </xf>
    <xf numFmtId="0" fontId="4" fillId="0" borderId="0" xfId="0" applyFont="1" applyFill="1" applyBorder="1" applyAlignment="1">
      <alignment horizontal="left" vertical="center" wrapText="1"/>
    </xf>
    <xf numFmtId="0" fontId="7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justify" vertical="center" wrapText="1"/>
    </xf>
    <xf numFmtId="174" fontId="3" fillId="0" borderId="0" xfId="0" applyNumberFormat="1" applyFont="1" applyBorder="1" applyAlignment="1">
      <alignment horizontal="center" vertical="center"/>
    </xf>
    <xf numFmtId="173" fontId="79" fillId="0" borderId="0" xfId="0" applyNumberFormat="1" applyFont="1" applyBorder="1" applyAlignment="1">
      <alignment horizontal="center" vertical="center"/>
    </xf>
    <xf numFmtId="173" fontId="75" fillId="0" borderId="0" xfId="0" applyNumberFormat="1" applyFont="1" applyBorder="1" applyAlignment="1">
      <alignment horizontal="center" vertical="center"/>
    </xf>
    <xf numFmtId="174" fontId="0" fillId="0" borderId="0" xfId="0" applyNumberFormat="1" applyBorder="1" applyAlignment="1">
      <alignment vertical="center"/>
    </xf>
    <xf numFmtId="173" fontId="0" fillId="0" borderId="0" xfId="0" applyNumberFormat="1" applyBorder="1" applyAlignment="1">
      <alignment vertical="center"/>
    </xf>
    <xf numFmtId="0" fontId="4" fillId="0" borderId="0" xfId="0" applyFont="1" applyBorder="1" applyAlignment="1">
      <alignment vertical="center" wrapText="1"/>
    </xf>
    <xf numFmtId="174" fontId="71" fillId="0" borderId="0" xfId="0" applyNumberFormat="1" applyFont="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174" fontId="71" fillId="0" borderId="0" xfId="0" applyNumberFormat="1" applyFont="1" applyFill="1" applyBorder="1" applyAlignment="1">
      <alignment horizontal="center" vertical="center" wrapText="1"/>
    </xf>
    <xf numFmtId="174" fontId="71" fillId="0" borderId="0" xfId="0" applyNumberFormat="1" applyFont="1" applyFill="1" applyBorder="1" applyAlignment="1">
      <alignment horizontal="center" vertical="center"/>
    </xf>
    <xf numFmtId="173" fontId="0" fillId="0" borderId="0" xfId="0" applyNumberFormat="1" applyFill="1" applyBorder="1" applyAlignment="1">
      <alignment vertical="center"/>
    </xf>
    <xf numFmtId="0" fontId="71" fillId="0" borderId="0" xfId="0" applyFont="1" applyFill="1" applyBorder="1" applyAlignment="1">
      <alignment vertical="center" wrapText="1"/>
    </xf>
    <xf numFmtId="174" fontId="3" fillId="0" borderId="0" xfId="0" applyNumberFormat="1" applyFont="1" applyFill="1" applyBorder="1" applyAlignment="1">
      <alignment horizontal="center" vertical="center" wrapText="1"/>
    </xf>
    <xf numFmtId="174" fontId="5" fillId="0" borderId="0" xfId="0" applyNumberFormat="1" applyFont="1" applyBorder="1" applyAlignment="1">
      <alignment horizontal="center" vertical="center" wrapText="1"/>
    </xf>
    <xf numFmtId="174" fontId="3" fillId="34" borderId="0" xfId="0" applyNumberFormat="1" applyFont="1" applyFill="1" applyBorder="1" applyAlignment="1">
      <alignment vertical="center"/>
    </xf>
    <xf numFmtId="0" fontId="4" fillId="7" borderId="12"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3" xfId="0" applyFont="1" applyFill="1" applyBorder="1" applyAlignment="1">
      <alignment horizontal="center" vertical="center"/>
    </xf>
    <xf numFmtId="0" fontId="4" fillId="7" borderId="13" xfId="0" applyFont="1" applyFill="1" applyBorder="1" applyAlignment="1">
      <alignment horizontal="left" vertical="center" wrapText="1"/>
    </xf>
    <xf numFmtId="174" fontId="4" fillId="7" borderId="13" xfId="0" applyNumberFormat="1" applyFont="1" applyFill="1" applyBorder="1" applyAlignment="1">
      <alignment horizontal="center" vertical="center"/>
    </xf>
    <xf numFmtId="173" fontId="78" fillId="7" borderId="13" xfId="0" applyNumberFormat="1" applyFont="1" applyFill="1" applyBorder="1" applyAlignment="1">
      <alignment horizontal="center" vertical="center" wrapText="1" shrinkToFit="1"/>
    </xf>
    <xf numFmtId="0" fontId="4" fillId="0" borderId="14" xfId="0" applyFont="1" applyFill="1" applyBorder="1" applyAlignment="1">
      <alignment horizontal="left" vertical="center" wrapText="1"/>
    </xf>
    <xf numFmtId="0" fontId="72" fillId="0" borderId="15" xfId="0" applyFont="1" applyBorder="1" applyAlignment="1">
      <alignment vertical="center" wrapText="1"/>
    </xf>
    <xf numFmtId="173" fontId="0" fillId="0" borderId="16" xfId="0" applyNumberFormat="1" applyBorder="1" applyAlignment="1">
      <alignment vertical="center"/>
    </xf>
    <xf numFmtId="0" fontId="72" fillId="0" borderId="17" xfId="0" applyFont="1" applyBorder="1" applyAlignment="1">
      <alignment vertical="center" wrapText="1"/>
    </xf>
    <xf numFmtId="0" fontId="3" fillId="0" borderId="14" xfId="0" applyFont="1" applyBorder="1" applyAlignment="1">
      <alignment vertical="center" wrapText="1"/>
    </xf>
    <xf numFmtId="0" fontId="3" fillId="0" borderId="14" xfId="0" applyFont="1" applyFill="1" applyBorder="1" applyAlignment="1">
      <alignment horizontal="justify" vertical="center" wrapText="1"/>
    </xf>
    <xf numFmtId="174" fontId="3" fillId="0" borderId="14" xfId="0" applyNumberFormat="1" applyFont="1" applyBorder="1" applyAlignment="1">
      <alignment horizontal="center" vertical="center" wrapText="1"/>
    </xf>
    <xf numFmtId="174" fontId="3" fillId="0" borderId="14" xfId="0" applyNumberFormat="1" applyFont="1" applyBorder="1" applyAlignment="1">
      <alignment horizontal="center" vertical="center"/>
    </xf>
    <xf numFmtId="173" fontId="79" fillId="0" borderId="14" xfId="0" applyNumberFormat="1" applyFont="1" applyBorder="1" applyAlignment="1">
      <alignment horizontal="center" vertical="center"/>
    </xf>
    <xf numFmtId="173" fontId="75" fillId="0" borderId="14" xfId="0" applyNumberFormat="1" applyFont="1" applyBorder="1" applyAlignment="1">
      <alignment horizontal="center" vertical="center"/>
    </xf>
    <xf numFmtId="174" fontId="0" fillId="0" borderId="14" xfId="0" applyNumberFormat="1" applyBorder="1" applyAlignment="1">
      <alignment vertical="center"/>
    </xf>
    <xf numFmtId="0" fontId="0" fillId="0" borderId="14" xfId="0" applyBorder="1" applyAlignment="1">
      <alignment vertical="center"/>
    </xf>
    <xf numFmtId="173" fontId="0" fillId="0" borderId="14" xfId="0" applyNumberFormat="1" applyBorder="1" applyAlignment="1">
      <alignment vertical="center"/>
    </xf>
    <xf numFmtId="173" fontId="0" fillId="0" borderId="18" xfId="0" applyNumberFormat="1" applyBorder="1" applyAlignment="1">
      <alignment vertical="center"/>
    </xf>
    <xf numFmtId="0" fontId="72" fillId="0" borderId="19" xfId="0" applyFont="1" applyBorder="1" applyAlignment="1">
      <alignment vertical="center" wrapText="1"/>
    </xf>
    <xf numFmtId="0" fontId="4" fillId="0" borderId="20" xfId="0" applyFont="1" applyBorder="1" applyAlignment="1">
      <alignment vertical="center" wrapText="1"/>
    </xf>
    <xf numFmtId="0" fontId="3" fillId="0" borderId="20" xfId="0" applyFont="1" applyBorder="1" applyAlignment="1">
      <alignment horizontal="justify" vertical="center" wrapText="1"/>
    </xf>
    <xf numFmtId="174" fontId="71" fillId="0" borderId="20" xfId="0" applyNumberFormat="1" applyFont="1" applyBorder="1" applyAlignment="1">
      <alignment horizontal="center" vertical="center" wrapText="1"/>
    </xf>
    <xf numFmtId="174" fontId="71" fillId="0" borderId="20" xfId="0" applyNumberFormat="1" applyFont="1" applyBorder="1" applyAlignment="1">
      <alignment horizontal="center" vertical="center"/>
    </xf>
    <xf numFmtId="174" fontId="3" fillId="0" borderId="20" xfId="0" applyNumberFormat="1" applyFont="1" applyBorder="1" applyAlignment="1">
      <alignment horizontal="center" vertical="center"/>
    </xf>
    <xf numFmtId="173" fontId="79" fillId="0" borderId="20" xfId="0" applyNumberFormat="1" applyFont="1" applyBorder="1" applyAlignment="1">
      <alignment horizontal="center" vertical="center"/>
    </xf>
    <xf numFmtId="173" fontId="75" fillId="0" borderId="20" xfId="0" applyNumberFormat="1" applyFont="1" applyBorder="1" applyAlignment="1">
      <alignment horizontal="center" vertical="center"/>
    </xf>
    <xf numFmtId="174" fontId="0" fillId="0" borderId="20" xfId="0" applyNumberFormat="1" applyBorder="1" applyAlignment="1">
      <alignment vertical="center"/>
    </xf>
    <xf numFmtId="0" fontId="0" fillId="0" borderId="20" xfId="0" applyBorder="1" applyAlignment="1">
      <alignment vertical="center"/>
    </xf>
    <xf numFmtId="173" fontId="0" fillId="0" borderId="20" xfId="0" applyNumberFormat="1" applyBorder="1" applyAlignment="1">
      <alignment vertical="center"/>
    </xf>
    <xf numFmtId="173" fontId="0" fillId="0" borderId="21" xfId="0" applyNumberFormat="1" applyBorder="1" applyAlignment="1">
      <alignment vertical="center"/>
    </xf>
    <xf numFmtId="0" fontId="73" fillId="0" borderId="15" xfId="0" applyFont="1" applyBorder="1" applyAlignment="1">
      <alignment vertical="center" wrapText="1"/>
    </xf>
    <xf numFmtId="173" fontId="0" fillId="0" borderId="16" xfId="0" applyNumberFormat="1" applyFill="1" applyBorder="1" applyAlignment="1">
      <alignment vertical="center"/>
    </xf>
    <xf numFmtId="174" fontId="74" fillId="7" borderId="13" xfId="0" applyNumberFormat="1" applyFont="1" applyFill="1" applyBorder="1" applyAlignment="1">
      <alignment horizontal="center" vertical="center" wrapText="1"/>
    </xf>
    <xf numFmtId="0" fontId="3" fillId="0" borderId="20" xfId="0" applyFont="1" applyFill="1" applyBorder="1" applyAlignment="1">
      <alignment horizontal="justify" vertical="center" wrapText="1"/>
    </xf>
    <xf numFmtId="174" fontId="3" fillId="0" borderId="20" xfId="0" applyNumberFormat="1" applyFont="1" applyBorder="1" applyAlignment="1">
      <alignment horizontal="center" vertical="center" wrapText="1"/>
    </xf>
    <xf numFmtId="0" fontId="4" fillId="0" borderId="20" xfId="0" applyFont="1" applyFill="1" applyBorder="1" applyAlignment="1">
      <alignment horizontal="left" vertical="center" wrapText="1"/>
    </xf>
    <xf numFmtId="0" fontId="3" fillId="0" borderId="20" xfId="0" applyFont="1" applyBorder="1" applyAlignment="1">
      <alignment vertical="center" wrapText="1"/>
    </xf>
    <xf numFmtId="0" fontId="3" fillId="0" borderId="20" xfId="0" applyFont="1" applyFill="1" applyBorder="1" applyAlignment="1">
      <alignment vertical="center" wrapText="1"/>
    </xf>
    <xf numFmtId="173" fontId="3" fillId="0" borderId="0" xfId="0" applyNumberFormat="1" applyFont="1" applyBorder="1" applyAlignment="1">
      <alignment vertical="center"/>
    </xf>
    <xf numFmtId="174" fontId="3" fillId="0" borderId="0" xfId="0" applyNumberFormat="1" applyFont="1" applyFill="1" applyBorder="1" applyAlignment="1">
      <alignment vertical="center"/>
    </xf>
    <xf numFmtId="173" fontId="3" fillId="0" borderId="0" xfId="0" applyNumberFormat="1" applyFont="1" applyFill="1" applyBorder="1" applyAlignment="1">
      <alignment vertical="center"/>
    </xf>
    <xf numFmtId="173" fontId="3" fillId="0" borderId="16" xfId="0" applyNumberFormat="1" applyFont="1" applyFill="1" applyBorder="1" applyAlignment="1">
      <alignment vertical="center"/>
    </xf>
    <xf numFmtId="0" fontId="82" fillId="6" borderId="0" xfId="0" applyFont="1" applyFill="1" applyBorder="1" applyAlignment="1">
      <alignment vertical="center"/>
    </xf>
    <xf numFmtId="0" fontId="83" fillId="6" borderId="17" xfId="0" applyFont="1" applyFill="1" applyBorder="1" applyAlignment="1">
      <alignment horizontal="left" vertical="center" wrapText="1"/>
    </xf>
    <xf numFmtId="0" fontId="83" fillId="6" borderId="14" xfId="0" applyFont="1" applyFill="1" applyBorder="1" applyAlignment="1">
      <alignment horizontal="left" vertical="center" wrapText="1"/>
    </xf>
    <xf numFmtId="0" fontId="83" fillId="6" borderId="14" xfId="0" applyFont="1" applyFill="1" applyBorder="1" applyAlignment="1">
      <alignment horizontal="center" vertical="center"/>
    </xf>
    <xf numFmtId="174" fontId="83" fillId="6" borderId="14" xfId="0" applyNumberFormat="1" applyFont="1" applyFill="1" applyBorder="1" applyAlignment="1">
      <alignment horizontal="center" vertical="center"/>
    </xf>
    <xf numFmtId="173" fontId="83" fillId="6" borderId="14" xfId="0" applyNumberFormat="1" applyFont="1" applyFill="1" applyBorder="1" applyAlignment="1">
      <alignment horizontal="center" vertical="center" wrapText="1" shrinkToFit="1"/>
    </xf>
    <xf numFmtId="0" fontId="84" fillId="0" borderId="0" xfId="0" applyFont="1" applyBorder="1" applyAlignment="1">
      <alignment vertical="center" wrapText="1"/>
    </xf>
    <xf numFmtId="0" fontId="84" fillId="0" borderId="0" xfId="0" applyFont="1" applyAlignment="1">
      <alignment vertical="center"/>
    </xf>
    <xf numFmtId="182" fontId="84" fillId="0" borderId="0" xfId="0" applyNumberFormat="1" applyFont="1" applyAlignment="1">
      <alignment vertical="center"/>
    </xf>
    <xf numFmtId="173" fontId="84" fillId="0" borderId="0" xfId="0" applyNumberFormat="1" applyFont="1" applyAlignment="1">
      <alignment vertical="center"/>
    </xf>
    <xf numFmtId="0" fontId="85" fillId="0" borderId="0" xfId="0" applyFont="1" applyBorder="1" applyAlignment="1">
      <alignment vertical="center" wrapText="1"/>
    </xf>
    <xf numFmtId="0" fontId="85" fillId="0" borderId="0" xfId="0" applyFont="1" applyAlignment="1">
      <alignment vertical="center"/>
    </xf>
    <xf numFmtId="182" fontId="85" fillId="0" borderId="0" xfId="0" applyNumberFormat="1" applyFont="1" applyAlignment="1">
      <alignment vertical="center"/>
    </xf>
    <xf numFmtId="173" fontId="85" fillId="0" borderId="0" xfId="0" applyNumberFormat="1" applyFont="1" applyAlignment="1">
      <alignment vertical="center"/>
    </xf>
    <xf numFmtId="0" fontId="7" fillId="0" borderId="0" xfId="53" applyFill="1" applyBorder="1" applyAlignment="1" applyProtection="1">
      <alignment vertical="center" wrapText="1"/>
      <protection/>
    </xf>
    <xf numFmtId="0" fontId="7" fillId="0" borderId="0" xfId="53" applyBorder="1" applyAlignment="1" applyProtection="1">
      <alignment vertical="center" wrapText="1"/>
      <protection/>
    </xf>
    <xf numFmtId="174" fontId="86" fillId="0" borderId="0" xfId="0" applyNumberFormat="1" applyFont="1" applyBorder="1" applyAlignment="1">
      <alignment vertical="center"/>
    </xf>
    <xf numFmtId="173" fontId="86" fillId="0" borderId="0" xfId="0" applyNumberFormat="1" applyFont="1" applyBorder="1" applyAlignment="1">
      <alignment vertical="center"/>
    </xf>
    <xf numFmtId="173" fontId="86" fillId="0" borderId="16" xfId="0" applyNumberFormat="1" applyFont="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vertical="center" wrapText="1"/>
    </xf>
    <xf numFmtId="174" fontId="4" fillId="35" borderId="13" xfId="0" applyNumberFormat="1" applyFont="1" applyFill="1" applyBorder="1" applyAlignment="1">
      <alignment vertical="center" wrapText="1"/>
    </xf>
    <xf numFmtId="174" fontId="4" fillId="35" borderId="13" xfId="0" applyNumberFormat="1" applyFont="1" applyFill="1" applyBorder="1" applyAlignment="1">
      <alignment horizontal="center" vertical="center" wrapText="1"/>
    </xf>
    <xf numFmtId="173" fontId="4" fillId="35" borderId="13" xfId="0" applyNumberFormat="1" applyFont="1" applyFill="1" applyBorder="1" applyAlignment="1">
      <alignment vertical="center" wrapText="1"/>
    </xf>
    <xf numFmtId="173" fontId="4" fillId="35" borderId="13" xfId="0" applyNumberFormat="1" applyFont="1" applyFill="1" applyBorder="1" applyAlignment="1">
      <alignment horizontal="center" vertical="center" wrapText="1"/>
    </xf>
    <xf numFmtId="173" fontId="4" fillId="35" borderId="22" xfId="0" applyNumberFormat="1" applyFont="1" applyFill="1" applyBorder="1" applyAlignment="1">
      <alignment vertical="center" wrapText="1"/>
    </xf>
    <xf numFmtId="0" fontId="83" fillId="6" borderId="14" xfId="0" applyFont="1" applyFill="1" applyBorder="1" applyAlignment="1">
      <alignment horizontal="left" vertical="center" wrapText="1"/>
    </xf>
    <xf numFmtId="174" fontId="83" fillId="6" borderId="14" xfId="0" applyNumberFormat="1" applyFont="1" applyFill="1" applyBorder="1" applyAlignment="1">
      <alignment vertical="center" wrapText="1"/>
    </xf>
    <xf numFmtId="174" fontId="83" fillId="6" borderId="14" xfId="0" applyNumberFormat="1" applyFont="1" applyFill="1" applyBorder="1" applyAlignment="1">
      <alignment horizontal="center" vertical="center" wrapText="1"/>
    </xf>
    <xf numFmtId="173" fontId="83" fillId="6" borderId="14" xfId="0" applyNumberFormat="1" applyFont="1" applyFill="1" applyBorder="1" applyAlignment="1">
      <alignment vertical="center" wrapText="1"/>
    </xf>
    <xf numFmtId="173" fontId="83" fillId="6" borderId="14" xfId="0" applyNumberFormat="1" applyFont="1" applyFill="1" applyBorder="1" applyAlignment="1">
      <alignment horizontal="center" vertical="center" wrapText="1"/>
    </xf>
    <xf numFmtId="173" fontId="83" fillId="6" borderId="18" xfId="0" applyNumberFormat="1" applyFont="1" applyFill="1" applyBorder="1" applyAlignment="1">
      <alignment vertical="center" wrapText="1"/>
    </xf>
    <xf numFmtId="174" fontId="7" fillId="0" borderId="0" xfId="53" applyNumberFormat="1" applyFill="1" applyBorder="1" applyAlignment="1" applyProtection="1">
      <alignment horizontal="center" vertical="center" wrapText="1"/>
      <protection/>
    </xf>
    <xf numFmtId="174" fontId="3" fillId="0" borderId="0" xfId="0" applyNumberFormat="1" applyFont="1" applyFill="1" applyBorder="1" applyAlignment="1">
      <alignment vertical="center" wrapText="1"/>
    </xf>
    <xf numFmtId="0" fontId="7" fillId="0" borderId="0" xfId="53" applyAlignment="1" applyProtection="1">
      <alignment vertical="center" wrapText="1"/>
      <protection/>
    </xf>
    <xf numFmtId="0" fontId="0" fillId="0" borderId="0" xfId="0" applyAlignment="1">
      <alignment vertical="center" wrapText="1"/>
    </xf>
    <xf numFmtId="0" fontId="86" fillId="0" borderId="0" xfId="0" applyFont="1" applyAlignment="1">
      <alignment vertical="center" wrapText="1"/>
    </xf>
    <xf numFmtId="0" fontId="3" fillId="0" borderId="0" xfId="0" applyFont="1" applyBorder="1" applyAlignment="1">
      <alignment vertical="center"/>
    </xf>
    <xf numFmtId="0" fontId="5" fillId="0" borderId="0" xfId="0" applyFont="1" applyFill="1" applyBorder="1" applyAlignment="1">
      <alignment horizontal="justify" vertical="center" wrapText="1"/>
    </xf>
    <xf numFmtId="174" fontId="6" fillId="0" borderId="0" xfId="0" applyNumberFormat="1" applyFont="1" applyBorder="1" applyAlignment="1">
      <alignment horizontal="center" vertical="center"/>
    </xf>
    <xf numFmtId="173" fontId="81" fillId="0" borderId="0" xfId="0" applyNumberFormat="1" applyFont="1" applyBorder="1" applyAlignment="1">
      <alignment horizontal="center" vertical="center"/>
    </xf>
    <xf numFmtId="173" fontId="77" fillId="0" borderId="0" xfId="0" applyNumberFormat="1" applyFont="1" applyBorder="1" applyAlignment="1">
      <alignment horizontal="center" vertical="center"/>
    </xf>
    <xf numFmtId="174" fontId="0" fillId="0" borderId="0" xfId="0" applyNumberFormat="1" applyFont="1" applyBorder="1" applyAlignment="1">
      <alignment vertical="center"/>
    </xf>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174" fontId="4" fillId="0" borderId="0" xfId="0" applyNumberFormat="1" applyFont="1" applyBorder="1" applyAlignment="1">
      <alignment horizontal="center" vertical="center"/>
    </xf>
    <xf numFmtId="173" fontId="78" fillId="0" borderId="0" xfId="0" applyNumberFormat="1" applyFont="1" applyBorder="1" applyAlignment="1">
      <alignment horizontal="center" vertical="center"/>
    </xf>
    <xf numFmtId="173" fontId="74" fillId="0" borderId="0" xfId="0" applyNumberFormat="1" applyFont="1" applyBorder="1" applyAlignment="1">
      <alignment horizontal="center" vertical="center"/>
    </xf>
    <xf numFmtId="0" fontId="4" fillId="34" borderId="0" xfId="0" applyFont="1" applyFill="1" applyBorder="1" applyAlignment="1">
      <alignment vertical="center" wrapText="1"/>
    </xf>
    <xf numFmtId="0" fontId="3" fillId="34" borderId="0" xfId="0" applyFont="1" applyFill="1" applyBorder="1" applyAlignment="1">
      <alignment vertical="center" wrapText="1"/>
    </xf>
    <xf numFmtId="0" fontId="3" fillId="34" borderId="0" xfId="0" applyFont="1" applyFill="1" applyBorder="1" applyAlignment="1">
      <alignment vertical="center"/>
    </xf>
    <xf numFmtId="173" fontId="79" fillId="34" borderId="0" xfId="0" applyNumberFormat="1" applyFont="1" applyFill="1" applyBorder="1" applyAlignment="1">
      <alignment vertical="center"/>
    </xf>
    <xf numFmtId="173" fontId="75" fillId="34" borderId="0" xfId="0" applyNumberFormat="1" applyFont="1" applyFill="1" applyBorder="1" applyAlignment="1">
      <alignment vertical="center"/>
    </xf>
    <xf numFmtId="173" fontId="80" fillId="0" borderId="0" xfId="0" applyNumberFormat="1" applyFont="1" applyBorder="1" applyAlignment="1">
      <alignment vertical="center"/>
    </xf>
    <xf numFmtId="173" fontId="76" fillId="0" borderId="0" xfId="0" applyNumberFormat="1" applyFont="1" applyBorder="1" applyAlignment="1">
      <alignment vertical="center"/>
    </xf>
    <xf numFmtId="0" fontId="87" fillId="0" borderId="0" xfId="0" applyFont="1" applyFill="1" applyBorder="1" applyAlignment="1">
      <alignment vertical="center" wrapText="1"/>
    </xf>
    <xf numFmtId="174" fontId="87" fillId="0" borderId="0" xfId="0" applyNumberFormat="1" applyFont="1" applyFill="1" applyBorder="1" applyAlignment="1">
      <alignment horizontal="right" vertical="center" wrapText="1"/>
    </xf>
    <xf numFmtId="173" fontId="87" fillId="0" borderId="0" xfId="0" applyNumberFormat="1" applyFont="1" applyFill="1" applyBorder="1" applyAlignment="1">
      <alignment vertical="center"/>
    </xf>
    <xf numFmtId="173" fontId="87" fillId="0" borderId="16" xfId="0" applyNumberFormat="1" applyFont="1" applyFill="1" applyBorder="1" applyAlignment="1">
      <alignment wrapText="1"/>
    </xf>
    <xf numFmtId="0" fontId="0" fillId="0" borderId="0" xfId="0" applyAlignment="1">
      <alignment wrapText="1"/>
    </xf>
    <xf numFmtId="0" fontId="7" fillId="0" borderId="0" xfId="53" applyAlignment="1" applyProtection="1">
      <alignment wrapText="1"/>
      <protection/>
    </xf>
    <xf numFmtId="0" fontId="72" fillId="0" borderId="15" xfId="0" applyFont="1" applyFill="1" applyBorder="1" applyAlignment="1">
      <alignment vertical="center" wrapText="1"/>
    </xf>
    <xf numFmtId="174" fontId="3" fillId="0" borderId="0" xfId="0" applyNumberFormat="1" applyFont="1" applyFill="1" applyBorder="1" applyAlignment="1">
      <alignment horizontal="center" vertical="center"/>
    </xf>
    <xf numFmtId="173" fontId="79" fillId="0" borderId="0" xfId="0" applyNumberFormat="1" applyFont="1" applyFill="1" applyBorder="1" applyAlignment="1">
      <alignment horizontal="center" vertical="center"/>
    </xf>
    <xf numFmtId="173" fontId="75" fillId="0" borderId="0" xfId="0" applyNumberFormat="1" applyFont="1" applyFill="1" applyBorder="1" applyAlignment="1">
      <alignment horizontal="center" vertical="center"/>
    </xf>
    <xf numFmtId="0" fontId="0" fillId="0" borderId="0" xfId="0" applyFill="1" applyAlignment="1">
      <alignment wrapText="1"/>
    </xf>
    <xf numFmtId="174" fontId="88" fillId="0" borderId="0" xfId="0" applyNumberFormat="1" applyFont="1" applyFill="1" applyBorder="1" applyAlignment="1">
      <alignment vertical="center"/>
    </xf>
    <xf numFmtId="174" fontId="89" fillId="36" borderId="0" xfId="0" applyNumberFormat="1" applyFont="1" applyFill="1" applyBorder="1" applyAlignment="1">
      <alignment vertical="center" wrapText="1"/>
    </xf>
    <xf numFmtId="174" fontId="89" fillId="36" borderId="0" xfId="0" applyNumberFormat="1" applyFont="1" applyFill="1" applyBorder="1" applyAlignment="1">
      <alignment horizontal="center" vertical="center" wrapText="1"/>
    </xf>
    <xf numFmtId="0" fontId="90" fillId="6" borderId="15" xfId="0" applyFont="1" applyFill="1" applyBorder="1" applyAlignment="1">
      <alignment horizontal="left" vertical="center" wrapText="1"/>
    </xf>
    <xf numFmtId="0" fontId="90" fillId="6" borderId="0" xfId="0" applyFont="1" applyFill="1" applyBorder="1" applyAlignment="1">
      <alignment horizontal="left" vertical="center" wrapText="1"/>
    </xf>
    <xf numFmtId="0" fontId="90" fillId="6" borderId="0" xfId="0" applyFont="1" applyFill="1" applyBorder="1" applyAlignment="1">
      <alignment horizontal="center" vertical="center"/>
    </xf>
    <xf numFmtId="0" fontId="91" fillId="6" borderId="0" xfId="53" applyFont="1" applyFill="1" applyAlignment="1" applyProtection="1">
      <alignment vertical="center" wrapText="1"/>
      <protection/>
    </xf>
    <xf numFmtId="174" fontId="90" fillId="6" borderId="0" xfId="0" applyNumberFormat="1" applyFont="1" applyFill="1" applyBorder="1" applyAlignment="1">
      <alignment horizontal="center" vertical="center"/>
    </xf>
    <xf numFmtId="173" fontId="90" fillId="6" borderId="0" xfId="0" applyNumberFormat="1" applyFont="1" applyFill="1" applyBorder="1" applyAlignment="1">
      <alignment horizontal="center" vertical="center" wrapText="1" shrinkToFit="1"/>
    </xf>
    <xf numFmtId="174" fontId="90" fillId="6" borderId="0" xfId="0" applyNumberFormat="1" applyFont="1" applyFill="1" applyBorder="1" applyAlignment="1">
      <alignment vertical="center" wrapText="1"/>
    </xf>
    <xf numFmtId="174" fontId="90" fillId="6" borderId="0" xfId="0" applyNumberFormat="1" applyFont="1" applyFill="1" applyBorder="1" applyAlignment="1">
      <alignment horizontal="center" vertical="center" wrapText="1"/>
    </xf>
    <xf numFmtId="173" fontId="90" fillId="6" borderId="0" xfId="0" applyNumberFormat="1" applyFont="1" applyFill="1" applyBorder="1" applyAlignment="1">
      <alignment vertical="center" wrapText="1"/>
    </xf>
    <xf numFmtId="173" fontId="90" fillId="6" borderId="0" xfId="0" applyNumberFormat="1" applyFont="1" applyFill="1" applyBorder="1" applyAlignment="1">
      <alignment horizontal="center" vertical="center" wrapText="1"/>
    </xf>
    <xf numFmtId="173" fontId="90" fillId="6" borderId="16" xfId="0" applyNumberFormat="1" applyFont="1" applyFill="1" applyBorder="1" applyAlignment="1">
      <alignment vertical="center" wrapText="1"/>
    </xf>
    <xf numFmtId="0" fontId="86" fillId="6" borderId="0" xfId="0" applyFont="1" applyFill="1" applyBorder="1" applyAlignment="1">
      <alignment vertical="center"/>
    </xf>
    <xf numFmtId="0" fontId="92" fillId="6" borderId="15" xfId="0" applyFont="1" applyFill="1" applyBorder="1" applyAlignment="1">
      <alignment horizontal="left" vertical="center" wrapText="1"/>
    </xf>
    <xf numFmtId="0" fontId="92" fillId="6" borderId="0" xfId="0" applyFont="1" applyFill="1" applyBorder="1" applyAlignment="1">
      <alignment horizontal="left" vertical="center" wrapText="1"/>
    </xf>
    <xf numFmtId="0" fontId="92" fillId="6" borderId="0" xfId="0" applyFont="1" applyFill="1" applyBorder="1" applyAlignment="1">
      <alignment horizontal="center" vertical="center"/>
    </xf>
    <xf numFmtId="0" fontId="93" fillId="6" borderId="0" xfId="53" applyFont="1" applyFill="1" applyBorder="1" applyAlignment="1" applyProtection="1">
      <alignment horizontal="left" vertical="center" wrapText="1"/>
      <protection/>
    </xf>
    <xf numFmtId="174" fontId="92" fillId="6" borderId="0" xfId="0" applyNumberFormat="1" applyFont="1" applyFill="1" applyBorder="1" applyAlignment="1">
      <alignment horizontal="center" vertical="center"/>
    </xf>
    <xf numFmtId="173" fontId="92" fillId="6" borderId="0" xfId="0" applyNumberFormat="1" applyFont="1" applyFill="1" applyBorder="1" applyAlignment="1">
      <alignment horizontal="center" vertical="center" wrapText="1" shrinkToFit="1"/>
    </xf>
    <xf numFmtId="174" fontId="92" fillId="6" borderId="0" xfId="0" applyNumberFormat="1" applyFont="1" applyFill="1" applyBorder="1" applyAlignment="1">
      <alignment vertical="center" wrapText="1"/>
    </xf>
    <xf numFmtId="174" fontId="92" fillId="6" borderId="0" xfId="0" applyNumberFormat="1" applyFont="1" applyFill="1" applyBorder="1" applyAlignment="1">
      <alignment horizontal="center" vertical="center" wrapText="1"/>
    </xf>
    <xf numFmtId="173" fontId="92" fillId="6" borderId="0" xfId="0" applyNumberFormat="1" applyFont="1" applyFill="1" applyBorder="1" applyAlignment="1">
      <alignment vertical="center" wrapText="1"/>
    </xf>
    <xf numFmtId="173" fontId="92" fillId="6" borderId="0" xfId="0" applyNumberFormat="1" applyFont="1" applyFill="1" applyBorder="1" applyAlignment="1">
      <alignment horizontal="center" vertical="center" wrapText="1"/>
    </xf>
    <xf numFmtId="173" fontId="92" fillId="6" borderId="16" xfId="0" applyNumberFormat="1" applyFont="1" applyFill="1" applyBorder="1" applyAlignment="1">
      <alignment vertical="center" wrapText="1"/>
    </xf>
    <xf numFmtId="0" fontId="88" fillId="6" borderId="0" xfId="0" applyFont="1" applyFill="1" applyBorder="1" applyAlignment="1">
      <alignment vertical="center"/>
    </xf>
    <xf numFmtId="0" fontId="94" fillId="37" borderId="0" xfId="0" applyFont="1" applyFill="1" applyBorder="1" applyAlignment="1">
      <alignment vertical="center"/>
    </xf>
    <xf numFmtId="174" fontId="86" fillId="0" borderId="0" xfId="0" applyNumberFormat="1" applyFont="1" applyFill="1" applyBorder="1" applyAlignment="1">
      <alignment vertical="center"/>
    </xf>
    <xf numFmtId="173" fontId="86" fillId="0" borderId="0" xfId="0" applyNumberFormat="1" applyFont="1" applyFill="1" applyBorder="1" applyAlignment="1">
      <alignment vertical="center"/>
    </xf>
    <xf numFmtId="0" fontId="86" fillId="0" borderId="0" xfId="0" applyFont="1" applyFill="1" applyBorder="1" applyAlignment="1">
      <alignment vertical="center" wrapText="1"/>
    </xf>
    <xf numFmtId="173" fontId="86" fillId="0" borderId="16" xfId="0" applyNumberFormat="1" applyFont="1" applyFill="1" applyBorder="1" applyAlignment="1">
      <alignment vertical="center"/>
    </xf>
    <xf numFmtId="0" fontId="86" fillId="0" borderId="0" xfId="0" applyFont="1" applyFill="1" applyAlignment="1">
      <alignment wrapText="1"/>
    </xf>
    <xf numFmtId="174" fontId="95" fillId="0" borderId="0" xfId="0" applyNumberFormat="1" applyFont="1" applyFill="1" applyBorder="1" applyAlignment="1">
      <alignment vertical="center" wrapText="1"/>
    </xf>
    <xf numFmtId="173" fontId="95" fillId="0" borderId="0" xfId="0" applyNumberFormat="1" applyFont="1" applyFill="1" applyBorder="1" applyAlignment="1">
      <alignment vertical="center"/>
    </xf>
    <xf numFmtId="173" fontId="95" fillId="0" borderId="16" xfId="0" applyNumberFormat="1" applyFont="1" applyFill="1" applyBorder="1" applyAlignment="1">
      <alignment vertical="center"/>
    </xf>
    <xf numFmtId="174" fontId="96" fillId="0" borderId="0" xfId="0" applyNumberFormat="1" applyFont="1" applyFill="1" applyBorder="1" applyAlignment="1">
      <alignment vertical="center"/>
    </xf>
    <xf numFmtId="0" fontId="0" fillId="0" borderId="0" xfId="0" applyFill="1" applyAlignment="1">
      <alignment horizontal="left" wrapText="1"/>
    </xf>
    <xf numFmtId="0" fontId="86" fillId="0" borderId="0" xfId="0" applyFont="1" applyFill="1" applyAlignment="1">
      <alignment horizontal="left" wrapText="1"/>
    </xf>
    <xf numFmtId="0" fontId="7" fillId="0" borderId="0" xfId="53" applyFill="1" applyAlignment="1" applyProtection="1">
      <alignment horizontal="left" wrapText="1"/>
      <protection/>
    </xf>
    <xf numFmtId="0" fontId="0" fillId="0" borderId="0" xfId="0" applyFont="1" applyFill="1" applyBorder="1" applyAlignment="1">
      <alignment vertical="center" wrapText="1"/>
    </xf>
    <xf numFmtId="175" fontId="97" fillId="0" borderId="0" xfId="0" applyNumberFormat="1" applyFont="1" applyFill="1" applyBorder="1" applyAlignment="1">
      <alignment vertical="center"/>
    </xf>
    <xf numFmtId="0" fontId="7" fillId="0" borderId="0" xfId="53" applyFill="1" applyAlignment="1" applyProtection="1">
      <alignment wrapText="1"/>
      <protection/>
    </xf>
    <xf numFmtId="0" fontId="98" fillId="38" borderId="23" xfId="0" applyFont="1" applyFill="1" applyBorder="1" applyAlignment="1">
      <alignment horizontal="center" wrapText="1"/>
    </xf>
    <xf numFmtId="0" fontId="98" fillId="38" borderId="0" xfId="0" applyFont="1" applyFill="1" applyBorder="1" applyAlignment="1">
      <alignment horizontal="center" vertical="center" wrapText="1"/>
    </xf>
    <xf numFmtId="0" fontId="4" fillId="37" borderId="0" xfId="0" applyFont="1" applyFill="1" applyAlignment="1">
      <alignment horizontal="center" vertical="center" wrapText="1"/>
    </xf>
    <xf numFmtId="0" fontId="88" fillId="0" borderId="0" xfId="0" applyFont="1" applyFill="1" applyBorder="1" applyAlignment="1">
      <alignment vertical="center"/>
    </xf>
    <xf numFmtId="0" fontId="86" fillId="0" borderId="0" xfId="0" applyFont="1" applyFill="1" applyBorder="1" applyAlignment="1">
      <alignment vertical="center"/>
    </xf>
    <xf numFmtId="0" fontId="94" fillId="0" borderId="0" xfId="0" applyFont="1" applyFill="1" applyBorder="1" applyAlignment="1">
      <alignment vertical="center"/>
    </xf>
    <xf numFmtId="0" fontId="82" fillId="0" borderId="0" xfId="0" applyFont="1" applyFill="1" applyBorder="1" applyAlignment="1">
      <alignment vertical="center"/>
    </xf>
    <xf numFmtId="0" fontId="99" fillId="6" borderId="15" xfId="0" applyFont="1" applyFill="1" applyBorder="1" applyAlignment="1">
      <alignment horizontal="left" vertical="center" wrapText="1"/>
    </xf>
    <xf numFmtId="0" fontId="99" fillId="6" borderId="0" xfId="0" applyFont="1" applyFill="1" applyBorder="1" applyAlignment="1">
      <alignment horizontal="left" vertical="center" wrapText="1"/>
    </xf>
    <xf numFmtId="0" fontId="99" fillId="6" borderId="0" xfId="0" applyFont="1" applyFill="1" applyBorder="1" applyAlignment="1">
      <alignment horizontal="center" vertical="center"/>
    </xf>
    <xf numFmtId="174" fontId="7" fillId="6" borderId="0" xfId="53" applyNumberFormat="1" applyFill="1" applyBorder="1" applyAlignment="1" applyProtection="1">
      <alignment vertical="center" wrapText="1"/>
      <protection/>
    </xf>
    <xf numFmtId="174" fontId="99" fillId="6" borderId="0" xfId="0" applyNumberFormat="1" applyFont="1" applyFill="1" applyBorder="1" applyAlignment="1">
      <alignment horizontal="center" vertical="center"/>
    </xf>
    <xf numFmtId="173" fontId="99" fillId="6" borderId="0" xfId="0" applyNumberFormat="1" applyFont="1" applyFill="1" applyBorder="1" applyAlignment="1">
      <alignment horizontal="center" vertical="center" wrapText="1" shrinkToFit="1"/>
    </xf>
    <xf numFmtId="174" fontId="99" fillId="6" borderId="0" xfId="0" applyNumberFormat="1" applyFont="1" applyFill="1" applyBorder="1" applyAlignment="1">
      <alignment vertical="center" wrapText="1"/>
    </xf>
    <xf numFmtId="174" fontId="99" fillId="6" borderId="0" xfId="0" applyNumberFormat="1" applyFont="1" applyFill="1" applyBorder="1" applyAlignment="1">
      <alignment horizontal="center" vertical="center" wrapText="1"/>
    </xf>
    <xf numFmtId="173" fontId="99" fillId="6" borderId="0" xfId="0" applyNumberFormat="1" applyFont="1" applyFill="1" applyBorder="1" applyAlignment="1">
      <alignment vertical="center" wrapText="1"/>
    </xf>
    <xf numFmtId="173" fontId="99" fillId="6" borderId="0" xfId="0" applyNumberFormat="1" applyFont="1" applyFill="1" applyBorder="1" applyAlignment="1">
      <alignment horizontal="center" vertical="center" wrapText="1"/>
    </xf>
    <xf numFmtId="173" fontId="99" fillId="6" borderId="16" xfId="0" applyNumberFormat="1"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harrison/AppData/Local/Microsoft/Windows/Temporary%20Internet%20Files/INVOICES/MPTF%202/SUN%20CSN%20country%20support%20officer%20travel/Geneva%2031%20jul%20Cara/Expenses%20Geneva%20from%20Credit%20card_Cara" TargetMode="External" /><Relationship Id="rId2" Type="http://schemas.openxmlformats.org/officeDocument/2006/relationships/hyperlink" Target="../../../../../../../../mharrison/AppData/Local/Microsoft/Windows/Temporary%20Internet%20Files/INVOICES/MPTF%202/SUN%20CSN%20country%20support%20officer%20travel/Geneva%2031%20jul%20Cara/Expenses%20Geneva%20from%20Credit%20card_Cara" TargetMode="External" /><Relationship Id="rId3" Type="http://schemas.openxmlformats.org/officeDocument/2006/relationships/hyperlink" Target="../../../../../../../../mharrison/AppData/Local/Microsoft/Windows/Temporary%20Internet%20Files/INVOICES/MPTF%202/SUN%20CSN%20country%20support%20officer%20travel/Geneva%2031%20jul%20Cara/Hotel" TargetMode="External" /><Relationship Id="rId4" Type="http://schemas.openxmlformats.org/officeDocument/2006/relationships/hyperlink" Target="../../../../../../../../mharrison/AppData/Local/Microsoft/Windows/Temporary%20Internet%20Files/INVOICES/MPTF%202/SUN%20CSN%20country%20support%20officer%20travel/Geneva%2031%20jul%20Cara/Hotel" TargetMode="External" /><Relationship Id="rId5" Type="http://schemas.openxmlformats.org/officeDocument/2006/relationships/hyperlink" Target="../../../../../../../../mharrison/AppData/Local/Microsoft/Windows/Temporary%20Internet%20Files/INVOICES/MPTF%202/SUN%20CSN%20country%20support%20officer%20travel/Geneva%2031%20jul%20Cara/Flight" TargetMode="External" /><Relationship Id="rId6" Type="http://schemas.openxmlformats.org/officeDocument/2006/relationships/hyperlink" Target="../../../../../../../../mharrison/AppData/Local/Microsoft/Windows/Temporary%20Internet%20Files/INVOICES/MPTF%202/SUN%20CSN%20country%20support%20officer%20travel/Geneva%2031%20jul%20Cara/Flight" TargetMode="External" /><Relationship Id="rId7" Type="http://schemas.openxmlformats.org/officeDocument/2006/relationships/hyperlink" Target="../../../../../../../../mharrison/AppData/Local/Microsoft/Windows/Temporary%20Internet%20Files/INVOICES/MPTF%202/SUN%20CSN%20country%20support%20officer%20salary/RE%20%20Salary%20Pension%20NI.msg" TargetMode="External" /><Relationship Id="rId8" Type="http://schemas.openxmlformats.org/officeDocument/2006/relationships/hyperlink" Target="../../../../../../../../mharrison/AppData/Local/Microsoft/Windows/Temporary%20Internet%20Files/INVOICES/MPTF%202/SUN%20CSN%20country%20support%20officer%20salary/RE%20%20Salary%20Pension%20NI.msg" TargetMode="External" /><Relationship Id="rId9" Type="http://schemas.openxmlformats.org/officeDocument/2006/relationships/hyperlink" Target="../../../../../../../../mharrison/AppData/Local/Microsoft/Windows/Temporary%20Internet%20Files/INVOICES/MPTF%202/SUN%20CSN%20country%20support%20officer%20salary/RE%20%20Salary%20Pension%20NI.msg" TargetMode="External" /><Relationship Id="rId10" Type="http://schemas.openxmlformats.org/officeDocument/2006/relationships/hyperlink" Target="../../../../../../../../mharrison/AppData/Local/Microsoft/Windows/Temporary%20Internet%20Files/INVOICES/MPTF%202/SUN%20CSN%20country%20support%20officer%20salary/RE%20%20Salary%20Pension%20NI.msg" TargetMode="External" /><Relationship Id="rId11" Type="http://schemas.openxmlformats.org/officeDocument/2006/relationships/hyperlink" Target="../../../../../../../../mharrison/AppData/Local/Microsoft/Windows/Temporary%20Internet%20Files/INVOICES/MPTF%202/SUN%20CSN%20country%20support%20officer%20salary/RE%20%20Salary%20Pension%20NI.msg" TargetMode="External" /><Relationship Id="rId12" Type="http://schemas.openxmlformats.org/officeDocument/2006/relationships/hyperlink" Target="../../../../../../../../mharrison/AppData/Local/Microsoft/Windows/Temporary%20Internet%20Files/INVOICES/MPTF%202/SUN%20CSN%20country%20support%20officer%20salary/RE%20%20Salary%20Pension%20NI.msg" TargetMode="External" /><Relationship Id="rId13" Type="http://schemas.openxmlformats.org/officeDocument/2006/relationships/hyperlink" Target="../../../../../../../../mharrison/AppData/Local/Microsoft/Windows/Temporary%20Internet%20Files/INVOICES/MPTF%202/SUN%20CSN%20country%20support%20officer%20salary/RE%20%20Salary%20Pension%20NI.msg" TargetMode="External" /><Relationship Id="rId14" Type="http://schemas.openxmlformats.org/officeDocument/2006/relationships/hyperlink" Target="../../../../../../../../mharrison/AppData/Local/Microsoft/Windows/Temporary%20Internet%20Files/INVOICES/MPTF%202/SUN%20CSN%20country%20support%20officer%20salary/RE%20%20Salary%20Pension%20NI.msg" TargetMode="External" /><Relationship Id="rId15" Type="http://schemas.openxmlformats.org/officeDocument/2006/relationships/hyperlink" Target="../../../../../../../../mharrison/AppData/Local/Microsoft/Windows/Temporary%20Internet%20Files/INVOICES/MPTF%202/SUN%20CSN%20country%20support%20officer%20salary/RE%20%20Salary%20Pension%20NI.msg" TargetMode="External" /><Relationship Id="rId16" Type="http://schemas.openxmlformats.org/officeDocument/2006/relationships/hyperlink" Target="../../../../../../../../mharrison/AppData/Local/Microsoft/Windows/Temporary%20Internet%20Files/INVOICES/MPTF%202/SUN%20CSN%20country%20support%20officer%20salary/RE%20%20Salary%20Pension%20NI.msg" TargetMode="External" /><Relationship Id="rId17" Type="http://schemas.openxmlformats.org/officeDocument/2006/relationships/hyperlink" Target="../../../../../../../../mharrison/AppData/Local/Microsoft/Windows/Temporary%20Internet%20Files/INVOICES/MPTF%202/SUN%20CSN%20country%20support%20officer%20salary/RE%20%20Salary%20Pension%20NI.msg" TargetMode="External" /><Relationship Id="rId18" Type="http://schemas.openxmlformats.org/officeDocument/2006/relationships/hyperlink" Target="../../../../../../../../mharrison/AppData/Local/Microsoft/Windows/Temporary%20Internet%20Files/INVOICES/MPTF%202/SUN%20CSN%20country%20support%20officer%20salary/RE%20%20Salary%20Pension%20NI.msg" TargetMode="External" /><Relationship Id="rId19" Type="http://schemas.openxmlformats.org/officeDocument/2006/relationships/hyperlink" Target="../../../../../../../../mharrison/AppData/Local/Microsoft/Windows/Temporary%20Internet%20Files/INVOICES/MPTF%202/SUN%20CSN%20country%20support%20officer%20travel/Kenya%20May%202014/Flight" TargetMode="External" /><Relationship Id="rId20" Type="http://schemas.openxmlformats.org/officeDocument/2006/relationships/hyperlink" Target="../../../../../../../../mharrison/AppData/Local/Microsoft/Windows/Temporary%20Internet%20Files/INVOICES/MPTF%202/SUN%20CSN%20country%20support%20officer%20travel/Kenya%20May%202014/Flight" TargetMode="External" /><Relationship Id="rId21" Type="http://schemas.openxmlformats.org/officeDocument/2006/relationships/hyperlink" Target="../../../../../../../../mharrison/AppData/Local/Microsoft/Windows/Temporary%20Internet%20Files/INVOICES/MPTF%202/SUN%20CSN%20country%20support%20officer%20travel/Kenya%20May%202014/Hotel" TargetMode="External" /><Relationship Id="rId22" Type="http://schemas.openxmlformats.org/officeDocument/2006/relationships/hyperlink" Target="../../../../../../../../mharrison/AppData/Local/Microsoft/Windows/Temporary%20Internet%20Files/INVOICES/MPTF%202/SUN%20CSN%20country%20support%20officer%20travel/Kenya%20May%202014/Hotel" TargetMode="External" /><Relationship Id="rId23" Type="http://schemas.openxmlformats.org/officeDocument/2006/relationships/hyperlink" Target="../../../../../../../../mharrison/AppData/Local/Microsoft/Windows/Temporary%20Internet%20Files/INVOICES/MPTF%202/SUN%20CSN%20country%20support%20officer%20travel/Kenya%20May%202014/Hotel" TargetMode="External" /><Relationship Id="rId24" Type="http://schemas.openxmlformats.org/officeDocument/2006/relationships/hyperlink" Target="../../../../../../../../mharrison/AppData/Local/Microsoft/Windows/Temporary%20Internet%20Files/INVOICES/MPTF%202/SUN%20CSN%20country%20support%20officer%20travel/Kenya%20May%202014/Hotel" TargetMode="External" /><Relationship Id="rId25" Type="http://schemas.openxmlformats.org/officeDocument/2006/relationships/hyperlink" Target="../../../../../../../../mharrison/AppData/Local/Microsoft/Windows/Temporary%20Internet%20Files/INVOICES/MPTF%202/SUN%20CSN%20country%20support%20officer%20travel/Kenya%20May%202014/Hotel" TargetMode="External" /><Relationship Id="rId26" Type="http://schemas.openxmlformats.org/officeDocument/2006/relationships/hyperlink" Target="../../../../../../../../mharrison/AppData/Local/Microsoft/Windows/Temporary%20Internet%20Files/INVOICES/MPTF%202/SUN%20CSN%20country%20support%20officer%20travel/Kenya%20May%202014/Hotel" TargetMode="External" /><Relationship Id="rId27" Type="http://schemas.openxmlformats.org/officeDocument/2006/relationships/hyperlink" Target="../../../../../../../../mharrison/AppData/Local/Microsoft/Windows/Temporary%20Internet%20Files/INVOICES/MPTF%202/SUN%20CSN%20country%20support%20officer%20travel/SMAC%20Tanzania/Flights" TargetMode="External" /><Relationship Id="rId28" Type="http://schemas.openxmlformats.org/officeDocument/2006/relationships/hyperlink" Target="../../../../../../../../mharrison/AppData/Local/Microsoft/Windows/Temporary%20Internet%20Files/INVOICES/MPTF%202/SUN%20CSN%20country%20support%20officer%20travel/SMAC%20Tanzania/Flights" TargetMode="External" /><Relationship Id="rId29" Type="http://schemas.openxmlformats.org/officeDocument/2006/relationships/hyperlink" Target="../../../../../../../../mharrison/AppData/Local/Microsoft/Windows/Temporary%20Internet%20Files/INVOICES/MPTF%202/SUN%20CSN%20country%20support%20officer%20travel/Kenya%20May%202014/Hotel" TargetMode="External" /><Relationship Id="rId30" Type="http://schemas.openxmlformats.org/officeDocument/2006/relationships/hyperlink" Target="../../../../../../../../mharrison/AppData/Local/Microsoft/Windows/Temporary%20Internet%20Files/INVOICES/MPTF%202/SUN%20CSN%20country%20support%20officer%20travel/Kenya%20May%202014/Hotel" TargetMode="External" /><Relationship Id="rId31" Type="http://schemas.openxmlformats.org/officeDocument/2006/relationships/hyperlink" Target="../../../../../../../../mharrison/AppData/Local/Microsoft/Windows/Temporary%20Internet%20Files/INVOICES/MPTF%202/SUN%20CSN%20country%20support%20officer%20travel/Kenya%20May%202014/Hotel" TargetMode="External" /><Relationship Id="rId32" Type="http://schemas.openxmlformats.org/officeDocument/2006/relationships/hyperlink" Target="../../../../../../../../mharrison/AppData/Local/Microsoft/Windows/Temporary%20Internet%20Files/INVOICES/MPTF%202/SUN%20CSN%20country%20support%20officer%20travel/Kenya%20May%202014/Hotel" TargetMode="External" /><Relationship Id="rId33" Type="http://schemas.openxmlformats.org/officeDocument/2006/relationships/hyperlink" Target="../../../../../../../../mharrison/AppData/Local/Microsoft/Windows/Temporary%20Internet%20Files/INVOICES/INCOME/Payment%20requests%20from%20UNOPs/MPTF%202" TargetMode="External" /><Relationship Id="rId34" Type="http://schemas.openxmlformats.org/officeDocument/2006/relationships/hyperlink" Target="../../../../../../../../mharrison/AppData/Local/Microsoft/Windows/Temporary%20Internet%20Files/INVOICES/MPTF%202/TRAVEL%20SUN%20CSN%20country%20support%20officer/SMAC%20Tanzania%20Sept.%202014/Visa" TargetMode="External" /><Relationship Id="rId35" Type="http://schemas.openxmlformats.org/officeDocument/2006/relationships/hyperlink" Target="../../../../../../../../mharrison/AppData/Local/Microsoft/Windows/Temporary%20Internet%20Files/INVOICES/MPTF%202/TRAVEL%20SUN%20CSN%20country%20support%20officer/SUN%20GG/HOTEL" TargetMode="External" /><Relationship Id="rId36" Type="http://schemas.openxmlformats.org/officeDocument/2006/relationships/hyperlink" Target="../../../../../../../../mharrison/AppData/Local/Microsoft/Windows/Temporary%20Internet%20Files/INVOICES/MPTF%202/TRAVEL%20SUN%20CSN%20country%20support%20officer/SUN%20GG/FLIGHTS" TargetMode="External" /><Relationship Id="rId37" Type="http://schemas.openxmlformats.org/officeDocument/2006/relationships/hyperlink" Target="../../../../../../../../mharrison/AppData/Local/Microsoft/Windows/Temporary%20Internet%20Files/INVOICES/MPTF%202/TRAVEL%20SUN%20CSN%20country%20support%20officer/SUN%20GG/HOTEL/ADDITIONAL%20NIGHT" TargetMode="External" /><Relationship Id="rId38" Type="http://schemas.openxmlformats.org/officeDocument/2006/relationships/hyperlink" Target="../../../../../../../../mharrison/AppData/Local/Microsoft/Windows/Temporary%20Internet%20Files/INVOICES/MPTF%202/TRAVEL%20SUN%20CSN%20country%20support%20officer/Emergency%20Nutrition%20Technical%20Meeting/Oxford%20ENN%20Meeting%20October%207%20&amp;%209%202014" TargetMode="External" /><Relationship Id="rId39" Type="http://schemas.openxmlformats.org/officeDocument/2006/relationships/hyperlink" Target="..\..\INVOICES\INCOME\Payment%20requests%20from%20UNOPs\MPTF%202\1%20Save%20the%20children-first%20pmt-60,000.pdf" TargetMode="External" /><Relationship Id="rId40" Type="http://schemas.openxmlformats.org/officeDocument/2006/relationships/hyperlink" Target="..\..\INVOICES\INCOME\Payment%20requests%20from%20UNOPs\MPTF%202" TargetMode="External" /><Relationship Id="rId41" Type="http://schemas.openxmlformats.org/officeDocument/2006/relationships/hyperlink" Target="..\..\INVOICES\MPTF%202\Communications\TRANSLATIONS\CoP%20&amp;%20CSF%20translation" TargetMode="External" /><Relationship Id="rId42" Type="http://schemas.openxmlformats.org/officeDocument/2006/relationships/hyperlink" Target="..\..\INVOICES\MPTF%202\Communications\TRANSLATIONS\CoP%20&amp;%20CSF%20translation" TargetMode="External" /><Relationship Id="rId43" Type="http://schemas.openxmlformats.org/officeDocument/2006/relationships/hyperlink" Target="../../INVOICES/MPTF%202/Communications/TRANSLATIONS/Working%20Group%20Advocacy%20and%20Communications" TargetMode="External" /><Relationship Id="rId44" Type="http://schemas.openxmlformats.org/officeDocument/2006/relationships/hyperlink" Target="..\..\INVOICES\MPTF%202\Communications\TRANSLATIONS\Working%20Group%20Advocacy%20and%20Communications" TargetMode="External" /><Relationship Id="rId45" Type="http://schemas.openxmlformats.org/officeDocument/2006/relationships/hyperlink" Target="..\..\INVOICES\MPTF%202\TRAVEL%20SUN%20CSN%20country%20support%20officer\Retreat%20Jan%202015" TargetMode="External" /><Relationship Id="rId46" Type="http://schemas.openxmlformats.org/officeDocument/2006/relationships/hyperlink" Target="../../INVOICES/MPTF%202/TRAVEL%20SUN%20CSN%20country%20support%20officer/Geneva%20Feb%202015/Flight" TargetMode="External" /><Relationship Id="rId47" Type="http://schemas.openxmlformats.org/officeDocument/2006/relationships/hyperlink" Target="..\..\INVOICES\MPTF%202\TRAVEL%20SUN%20CSN%20country%20support%20officer\Geneva%20Feb%202015\Hotel" TargetMode="External" /><Relationship Id="rId48" Type="http://schemas.openxmlformats.org/officeDocument/2006/relationships/hyperlink" Target="../../INVOICES/MPTF%202/TRAVEL%20SUN%20CSN%20country%20support%20officer/Myanmar%20site%20visit/Flight" TargetMode="External" /><Relationship Id="rId49" Type="http://schemas.openxmlformats.org/officeDocument/2006/relationships/hyperlink" Target="..\..\INVOICES\MPTF%202\TRAVEL%20SUN%20CSN%20country%20support%20officer\Myanmar%20site%20visit\Hotel" TargetMode="External" /><Relationship Id="rId50" Type="http://schemas.openxmlformats.org/officeDocument/2006/relationships/hyperlink" Target="..\..\INVOICES\MPTF%202\Communications\TRANSLATIONS\Jan%20update%20and%20minutes" TargetMode="External" /><Relationship Id="rId51" Type="http://schemas.openxmlformats.org/officeDocument/2006/relationships/hyperlink" Target="..\..\INVOICES\MPTF%202\Communications\TRANSLATIONS\Jan%20update%20and%20minutes" TargetMode="External" /><Relationship Id="rId52" Type="http://schemas.openxmlformats.org/officeDocument/2006/relationships/hyperlink" Target="../../INVOICES/MPTF%202/Communications/TRANSLATIONS/Working%20Group%20Advocacy%20and%20Communications/Feb" TargetMode="External" /><Relationship Id="rId53" Type="http://schemas.openxmlformats.org/officeDocument/2006/relationships/hyperlink" Target="..\..\INVOICES\MPTF%202\Communications\TRANSLATIONS\Working%20Group%20Advocacy%20and%20Communications\Feb" TargetMode="External" /><Relationship Id="rId54" Type="http://schemas.openxmlformats.org/officeDocument/2006/relationships/hyperlink" Target="../../INVOICES/MPTF%202/Communications/TRANSLATIONS/Feb%20update" TargetMode="External" /><Relationship Id="rId55" Type="http://schemas.openxmlformats.org/officeDocument/2006/relationships/hyperlink" Target="..\..\INVOICES\MPTF%202\Communications\TRANSLATIONS\Post-2015%20tool%20kit" TargetMode="External" /><Relationship Id="rId56" Type="http://schemas.openxmlformats.org/officeDocument/2006/relationships/hyperlink" Target="..\..\INVOICES\MPTF%202\Communications\TRANSLATIONS\Post-2015%20tool%20kit" TargetMode="External" /><Relationship Id="rId57" Type="http://schemas.openxmlformats.org/officeDocument/2006/relationships/hyperlink" Target="../../INVOICES/MPTF%202/Communications/TRANSLATIONS/Post-2015%20tool%20kit" TargetMode="External" /><Relationship Id="rId58" Type="http://schemas.openxmlformats.org/officeDocument/2006/relationships/hyperlink" Target="..\..\INVOICES\MPTF%202\Communications\TRANSLATIONS\Post-2015%20tool%20kit" TargetMode="External" /><Relationship Id="rId59" Type="http://schemas.openxmlformats.org/officeDocument/2006/relationships/hyperlink" Target="..\..\INVOICES\MPTF%202\Communications\TRANSLATIONS\Feb%20update" TargetMode="External" /><Relationship Id="rId60" Type="http://schemas.openxmlformats.org/officeDocument/2006/relationships/hyperlink" Target="..\..\INVOICES\MPTF%202\TRAVEL%20SUN%20CSN%20country%20support%20officer\Retreat%20Jan%202015\expenses%20from%20CC" TargetMode="External" /><Relationship Id="rId61" Type="http://schemas.openxmlformats.org/officeDocument/2006/relationships/hyperlink" Target="..\..\INVOICES\MPTF%202\TRAVEL%20SUN%20CSN%20country%20support%20officer\Geneva%20Feb%202015\expenses%20from%20CC" TargetMode="External" /><Relationship Id="rId62" Type="http://schemas.openxmlformats.org/officeDocument/2006/relationships/hyperlink" Target="..\..\INVOICES\MPTF%202\TRAVEL%20SUN%20CSN%20country%20support%20officer\Geneva%20Feb%202015\Expenses_Unsigned" TargetMode="External" /><Relationship Id="rId63" Type="http://schemas.openxmlformats.org/officeDocument/2006/relationships/hyperlink" Target="../../../../INVOICES/MPTF%202/TRAVEL%20SUN%20CSN%20country%20support%20officer/SUN%20GG/SUBSISTANCE/EXPENSES%20Rome%20Cara" TargetMode="External" /><Relationship Id="rId64" Type="http://schemas.openxmlformats.org/officeDocument/2006/relationships/hyperlink" Target="../../../../INVOICES/MPTF%202/TRAVEL%20SUN%20CSN%20country%20support%20officer/SUN%20GG/SUBSISTANCE/EXPENSES%20Rome%20Cara" TargetMode="External" /><Relationship Id="rId65" Type="http://schemas.openxmlformats.org/officeDocument/2006/relationships/hyperlink" Target="../../../../INVOICES/MPTF%202/TRAVEL%20SUN%20CSN%20country%20support%20officer/SUN%20GG/SUBSISTANCE/EXPENSES%20Rome%20Cara" TargetMode="External" /><Relationship Id="rId66" Type="http://schemas.openxmlformats.org/officeDocument/2006/relationships/hyperlink" Target="../../../../INVOICES/MPTF%202/TRAVEL%20SUN%20CSN%20country%20support%20officer/SUN%20GG/SUBSISTANCE/EXPENSES%20Rome%20Cara" TargetMode="External" /><Relationship Id="rId67" Type="http://schemas.openxmlformats.org/officeDocument/2006/relationships/hyperlink" Target="../../../../INVOICES/MPTF%202/TRAVEL%20SUN%20CSN%20country%20support%20officer/SUN%20GG/SUBSISTANCE/EXPENSES%20Rome%20Cara" TargetMode="External" /><Relationship Id="rId68" Type="http://schemas.openxmlformats.org/officeDocument/2006/relationships/hyperlink" Target="../../../../INVOICES/MPTF%202/TRAVEL%20SUN%20CSN%20country%20support%20officer/SUN%20GG/SUBSISTANCE/EXPENSES%20Rome%20Cara" TargetMode="External" /><Relationship Id="rId69" Type="http://schemas.openxmlformats.org/officeDocument/2006/relationships/hyperlink" Target="../../../../INVOICES/MPTF%202/TRAVEL%20SUN%20CSN%20country%20support%20officer/SUN%20GG/SUBSISTANCE/EXPENSES%20Rome%20Cara" TargetMode="External" /><Relationship Id="rId70" Type="http://schemas.openxmlformats.org/officeDocument/2006/relationships/hyperlink" Target="../../../../INVOICES/MPTF%202/TRAVEL%20SUN%20CSN%20country%20support%20officer/SUN%20GG/SUBSISTANCE/EXPENSES%20Rome%20Cara" TargetMode="External" /><Relationship Id="rId71" Type="http://schemas.openxmlformats.org/officeDocument/2006/relationships/hyperlink" Target="../../../../INVOICES/MPTF%202/TRAVEL%20SUN%20CSN%20country%20support%20officer/SMAC%20Tanzania%20Sept.%202014" TargetMode="External" /><Relationship Id="rId72" Type="http://schemas.openxmlformats.org/officeDocument/2006/relationships/hyperlink" Target="../../../../INVOICES/MPTF%202/TRAVEL%20SUN%20CSN%20country%20support%20officer/SMAC%20Tanzania%20Sept.%202014" TargetMode="External" /><Relationship Id="rId73" Type="http://schemas.openxmlformats.org/officeDocument/2006/relationships/hyperlink" Target="../../../../INVOICES/MPTF%202/TRAVEL%20SUN%20CSN%20country%20support%20officer/SUN%20GG/FLIGHTS" TargetMode="External" /><Relationship Id="rId74" Type="http://schemas.openxmlformats.org/officeDocument/2006/relationships/hyperlink" Target="../../../../INVOICES/MPTF%202/TRAVEL%20SUN%20CSN%20country%20support%20officer/SUN%20GG/EXPENSES" TargetMode="External" /><Relationship Id="rId75" Type="http://schemas.openxmlformats.org/officeDocument/2006/relationships/hyperlink" Target="../../../../INVOICES/MPTF%202/TRAVEL%20SUN%20CSN%20country%20support%20officer/SUN%20GG/SUBSISTANCE" TargetMode="External" /><Relationship Id="rId76" Type="http://schemas.openxmlformats.org/officeDocument/2006/relationships/hyperlink" Target="../../../../INVOICES/MPTF%202/TRAVEL%20SUN%20CSN%20country%20support%20officer/SUN%20GG/SUBSISTANCE" TargetMode="External" /><Relationship Id="rId77" Type="http://schemas.openxmlformats.org/officeDocument/2006/relationships/hyperlink" Target="..\..\INVOICES\MPTF%202\Communications\TRANSLATIONS\Post-2015%20tool%20kit" TargetMode="External" /><Relationship Id="rId78" Type="http://schemas.openxmlformats.org/officeDocument/2006/relationships/hyperlink" Target="..\..\INVOICES\MPTF%202\Communications\TRANSLATIONS\Post-2015%20tool%20kit" TargetMode="External" /><Relationship Id="rId79" Type="http://schemas.openxmlformats.org/officeDocument/2006/relationships/hyperlink" Target="..\..\INVOICES\MPTF%202\Communications\TRANSLATIONS\Work%20plan%202015" TargetMode="External" /><Relationship Id="rId80" Type="http://schemas.openxmlformats.org/officeDocument/2006/relationships/hyperlink" Target="../../INVOICES/MPTF%202/Communications/TRANSLATIONS/CoP%20&amp;%20CSF%20translation" TargetMode="External" /><Relationship Id="rId81" Type="http://schemas.openxmlformats.org/officeDocument/2006/relationships/hyperlink" Target="..\..\INVOICES\MPTF%202\Communications\TRANSLATIONS\Work%20plan%202015" TargetMode="External" /><Relationship Id="rId82" Type="http://schemas.openxmlformats.org/officeDocument/2006/relationships/hyperlink" Target="..\..\INVOICES\MPTF%202\Communications\TRANSLATIONS\Post-2015%20tool%20kit" TargetMode="External" /><Relationship Id="rId83" Type="http://schemas.openxmlformats.org/officeDocument/2006/relationships/hyperlink" Target="..\..\INVOICES\MPTF%202\Communications\TRANSLATIONS\Post-2015%20tool%20kit" TargetMode="External" /><Relationship Id="rId84" Type="http://schemas.openxmlformats.org/officeDocument/2006/relationships/hyperlink" Target="../../INVOICES/MPTF%202/Communications/TRANSLATIONS/March%20April%20update" TargetMode="External" /><Relationship Id="rId85" Type="http://schemas.openxmlformats.org/officeDocument/2006/relationships/hyperlink" Target="../../INVOICES/MPTF%202/Communications/TRANSLATIONS/March%20April%20update" TargetMode="External" /><Relationship Id="rId86" Type="http://schemas.openxmlformats.org/officeDocument/2006/relationships/hyperlink" Target="..\..\INVOICES\MPTF%202\Communications\TRANSLATIONS\ensuring%20equitable%20access" TargetMode="External" /><Relationship Id="rId87" Type="http://schemas.openxmlformats.org/officeDocument/2006/relationships/hyperlink" Target="..\..\INVOICES\MPTF%202\Communications\TRANSLATIONS\ensuring%20equitable%20access\SUN_post2015_Feb%20mins_Good%20gov_ICE&amp;equitableaccess_ES_PG_Inv%20STC%20SUN_043....pdf" TargetMode="External" /><Relationship Id="rId88" Type="http://schemas.openxmlformats.org/officeDocument/2006/relationships/hyperlink" Target="..\..\INVOICES\MPTF%202\Communications\TRANSLATIONS\ensuring%20equitable%20access\SUN_post2015_Feb%20mins_Good%20gov_ICE&amp;equitableaccess_ES_PG_Inv%20STC%20SUN_043....pdf" TargetMode="External" /><Relationship Id="rId89" Type="http://schemas.openxmlformats.org/officeDocument/2006/relationships/hyperlink" Target="..\..\INVOICES\MPTF%202\Communications\TRANSLATIONS\ensuring%20equitable%20access\SUN_post2015_Feb%20mins_Good%20gov_ICE&amp;equitableaccess_ES_PG_Inv%20STC%20SUN_043....pdf" TargetMode="External" /><Relationship Id="rId90" Type="http://schemas.openxmlformats.org/officeDocument/2006/relationships/hyperlink" Target="..\..\INVOICES\MPTF%202\Communications\TRANSLATIONS\ensuring%20equitable%20access\SUN_post2015_Feb%20mins_Good%20gov_ICE&amp;equitableaccess_ES_PG_Inv%20STC%20SUN_043....pdf" TargetMode="External" /><Relationship Id="rId91" Type="http://schemas.openxmlformats.org/officeDocument/2006/relationships/hyperlink" Target="..\..\INVOICES\MPTF%202\Communications\TRANSLATIONS\ensuring%20equitable%20access\SUN_post2015_Feb%20mins_Good%20gov_ICE&amp;equitableaccess_ES_PG_Inv%20STC%20SUN_043....pdf" TargetMode="External" /><Relationship Id="rId92" Type="http://schemas.openxmlformats.org/officeDocument/2006/relationships/hyperlink" Target="..\..\INVOICES\MPTF%202\Communications\TRANSLATIONS\ensuring%20equitable%20access\SUN_post2015_Feb%20mins_Good%20gov_ICE&amp;equitableaccess_ES_PG_Inv%20STC%20SUN_043....pdf" TargetMode="External" /><Relationship Id="rId93" Type="http://schemas.openxmlformats.org/officeDocument/2006/relationships/hyperlink" Target="..\..\INVOICES\MPTF%202\Communications\TRANSLATIONS\ensuring%20equitable%20access\SUN_post2015_Feb%20mins_Good%20gov_ICE&amp;equitableaccess_ES_PG_Inv%20STC%20SUN_043....pdf" TargetMode="External" /><Relationship Id="rId94" Type="http://schemas.openxmlformats.org/officeDocument/2006/relationships/hyperlink" Target="..\..\INVOICES\MPTF%202\Communications\TRANSLATIONS\ensuring%20equitable%20access\SUN_post2015_Feb%20mins_Good%20gov_ICE&amp;equitableaccess_ES_PG_Inv%20STC%20SUN_043....pdf" TargetMode="External" /><Relationship Id="rId95" Type="http://schemas.openxmlformats.org/officeDocument/2006/relationships/hyperlink" Target="..\..\INVOICES\MPTF%202\Communications\TRANSLATIONS\ensuring%20equitable%20access\SUN_post2015_Feb%20mins_Good%20gov_ICE&amp;equitableaccess_ES_PG_Inv%20STC%20SUN_043....pdf" TargetMode="External" /><Relationship Id="rId96" Type="http://schemas.openxmlformats.org/officeDocument/2006/relationships/hyperlink" Target="..\..\INVOICES\MPTF%202\Communications\TRANSLATIONS\ensuring%20equitable%20access\SUN_post2015_Feb%20mins_Good%20gov_ICE&amp;equitableaccess_ES_PG_Inv%20STC%20SUN_043....pdf" TargetMode="External" /><Relationship Id="rId97" Type="http://schemas.openxmlformats.org/officeDocument/2006/relationships/hyperlink" Target="../../INVOICES/MPTF%202/Communications/TRANSLATIONS/A%20process%20for%20claims%20and%20log" TargetMode="External" /><Relationship Id="rId98" Type="http://schemas.openxmlformats.org/officeDocument/2006/relationships/hyperlink" Target="..\..\INVOICES\MPTF%202\Communications\TRANSLATIONS\A%20process%20for%20claims%20and%20log\SUN%20claims%20log&amp;CSN%20note%20for%20GDA_SpanishTranslation_MSariego-Invoice%2016STC04_070515.pdf" TargetMode="External" /><Relationship Id="rId99" Type="http://schemas.openxmlformats.org/officeDocument/2006/relationships/hyperlink" Target="..\..\INVOICES\MPTF%202\Communications\TRANSLATIONS\GDA%20update\SUN%20MarUpdate&amp;SUN%20GDA_Spanish%20proofreadingINVOICE_Save%20the%20Children047_070515.pdf" TargetMode="External" /><Relationship Id="rId100" Type="http://schemas.openxmlformats.org/officeDocument/2006/relationships/hyperlink" Target="..\..\INVOICES\MPTF%202\Communications\TRANSLATIONS\GDA%20update\SUN%20MarUpdate&amp;SUN%20GDA_Spanish%20proofreadingINVOICE_Save%20the%20Children047_070515.pdf" TargetMode="External" /><Relationship Id="rId101" Type="http://schemas.openxmlformats.org/officeDocument/2006/relationships/hyperlink" Target="..\..\INVOICES\MPTF%202\Communications\TRANSLATIONS\A%20process%20for%20claims%20and%20log\SUN%20claims%20log+AprilMayupdate+cross-sector%20learning_MPTF2_Invoice119_180515.pdf" TargetMode="External" /><Relationship Id="rId102" Type="http://schemas.openxmlformats.org/officeDocument/2006/relationships/hyperlink" Target="../../INVOICES/MPTF%202/Communications/TRANSLATIONS/A%20process%20for%20claims%20and%20log" TargetMode="External" /><Relationship Id="rId103" Type="http://schemas.openxmlformats.org/officeDocument/2006/relationships/hyperlink" Target="../../INVOICES/MPTF%202/Communications/TRANSLATIONS/A%20process%20for%20claims%20and%20log" TargetMode="External" /><Relationship Id="rId104" Type="http://schemas.openxmlformats.org/officeDocument/2006/relationships/hyperlink" Target="../../INVOICES/MPTF%202/Communications/TRANSLATIONS/GDA%20update" TargetMode="External" /><Relationship Id="rId105" Type="http://schemas.openxmlformats.org/officeDocument/2006/relationships/hyperlink" Target="..\..\INVOICES\MPTF%202\TRAVEL%20SUN%20CSN%20country%20support%20officer\West%20Africa%20Workshop%20June%202015" TargetMode="External" /><Relationship Id="rId106" Type="http://schemas.openxmlformats.org/officeDocument/2006/relationships/hyperlink" Target="..\..\INVOICES\INCOME\Payment%20requests%20from%20UNOPs\MPTF%202\RE%20%20Tracking%20received%20funds%20%20.msg" TargetMode="External" /><Relationship Id="rId107" Type="http://schemas.openxmlformats.org/officeDocument/2006/relationships/hyperlink" Target="..\..\INVOICES\MPTF%202\Communications\TRANSLATIONS\April%20May%20update\SUN%20update%208May15_Spanish%20translation%20invoice_MS_16STC12.pdf" TargetMode="External" /><Relationship Id="rId108" Type="http://schemas.openxmlformats.org/officeDocument/2006/relationships/hyperlink" Target="..\..\INVOICES\MPTF%202\Communications\TRANSLATIONS\April%20May%20update\SUN%20Apr-May%20update&amp;Cross-learning%20blog_FR%20translation%20invoice_150504_FL020615.pdf" TargetMode="External" /><Relationship Id="rId109" Type="http://schemas.openxmlformats.org/officeDocument/2006/relationships/hyperlink" Target="..\..\INVOICES\MPTF%202\Communications\TRANSLATIONS\cross-learning%20section\SUN%20cross-learning%20Spanish%20translation%20INVOICE_054_PG020615.pdf" TargetMode="External" /><Relationship Id="rId110" Type="http://schemas.openxmlformats.org/officeDocument/2006/relationships/hyperlink" Target="..\..\INVOICES\MPTF%201\TRANSLATION\Governancce%20note%20phase%202\SUN_post2015_Feb%20mins_Good%20gov_ICE&amp;equitableaccess_ES_PG_Inv%20STC%20SUN_043....pdf" TargetMode="External" /><Relationship Id="rId111" Type="http://schemas.openxmlformats.org/officeDocument/2006/relationships/hyperlink" Target="..\..\INVOICES\MPTF%201\TRANSLATION\Governancce%20note%20phase%202\SUN_post2015_Feb%20mins_Good%20gov_ICE&amp;equitableaccess_ES_PG_Inv%20STC%20SUN_043....pdf" TargetMode="External" /><Relationship Id="rId112" Type="http://schemas.openxmlformats.org/officeDocument/2006/relationships/hyperlink" Target="..\..\INVOICES\MPTF%201\TRANSLATION\Governancce%20note%20phase%202\SUN_post2015_Feb%20mins_Good%20gov_ICE&amp;equitableaccess_ES_PG_Inv%20STC%20SUN_043....pdf" TargetMode="External" /><Relationship Id="rId113" Type="http://schemas.openxmlformats.org/officeDocument/2006/relationships/hyperlink" Target="..\..\INVOICES\MPTF%201\TRANSLATION\Governancce%20note%20phase%202\SUN_post2015_Feb%20mins_Good%20gov_ICE&amp;equitableaccess_ES_PG_Inv%20STC%20SUN_043....pdf" TargetMode="External" /><Relationship Id="rId114" Type="http://schemas.openxmlformats.org/officeDocument/2006/relationships/hyperlink" Target="..\..\INVOICES\MPTF%202\TRAVEL%20SUN%20CSN%20country%20support%20officer\Geneva%20Feb%202015\Hotel" TargetMode="External" /><Relationship Id="rId115" Type="http://schemas.openxmlformats.org/officeDocument/2006/relationships/hyperlink" Target="..\..\INVOICES\MPTF%202\Communications\TRANSLATIONS\Jan%20update%20and%20minutes\SPR-LG-0515051815130.tif" TargetMode="External" /><Relationship Id="rId116" Type="http://schemas.openxmlformats.org/officeDocument/2006/relationships/hyperlink" Target="../../INVOICES/MPTF%202/TRAVEL%20SUN%20CSN%20country%20support%20officer/Myanmar%20site%20visit/Expenses" TargetMode="External" /><Relationship Id="rId117" Type="http://schemas.openxmlformats.org/officeDocument/2006/relationships/comments" Target="../comments3.xml" /><Relationship Id="rId118" Type="http://schemas.openxmlformats.org/officeDocument/2006/relationships/vmlDrawing" Target="../drawings/vmlDrawing1.vml" /><Relationship Id="rId11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zoomScale="70" zoomScaleNormal="70" zoomScalePageLayoutView="0" workbookViewId="0" topLeftCell="B1">
      <selection activeCell="F4" sqref="F4"/>
    </sheetView>
  </sheetViews>
  <sheetFormatPr defaultColWidth="8.8515625" defaultRowHeight="12.75"/>
  <cols>
    <col min="1" max="1" width="54.7109375" style="5" customWidth="1"/>
    <col min="2" max="2" width="23.7109375" style="5" customWidth="1"/>
    <col min="3" max="3" width="29.28125" style="0" customWidth="1"/>
    <col min="4" max="4" width="17.28125" style="47" customWidth="1"/>
    <col min="5" max="5" width="15.28125" style="47" customWidth="1"/>
    <col min="6" max="6" width="19.7109375" style="48" customWidth="1"/>
    <col min="7" max="7" width="22.57421875" style="32" customWidth="1"/>
    <col min="8" max="8" width="86.7109375" style="0" customWidth="1"/>
    <col min="9" max="9" width="84.140625" style="0" customWidth="1"/>
  </cols>
  <sheetData>
    <row r="1" spans="1:8" ht="15.75">
      <c r="A1"/>
      <c r="B1" s="256" t="s">
        <v>21</v>
      </c>
      <c r="C1" s="256"/>
      <c r="D1" s="256"/>
      <c r="E1" s="256"/>
      <c r="F1" s="256"/>
      <c r="G1" s="256"/>
      <c r="H1" s="256"/>
    </row>
    <row r="2" spans="1:9" s="6" customFormat="1" ht="25.5">
      <c r="A2" s="8" t="s">
        <v>30</v>
      </c>
      <c r="B2" s="8" t="s">
        <v>9</v>
      </c>
      <c r="C2" s="9" t="s">
        <v>4</v>
      </c>
      <c r="D2" s="33" t="s">
        <v>14</v>
      </c>
      <c r="E2" s="33" t="s">
        <v>15</v>
      </c>
      <c r="F2" s="34" t="s">
        <v>17</v>
      </c>
      <c r="G2" s="25" t="s">
        <v>6</v>
      </c>
      <c r="H2" s="7" t="s">
        <v>3</v>
      </c>
      <c r="I2" s="10"/>
    </row>
    <row r="3" spans="1:8" s="6" customFormat="1" ht="106.5" customHeight="1">
      <c r="A3" s="56" t="s">
        <v>31</v>
      </c>
      <c r="B3" s="11" t="s">
        <v>10</v>
      </c>
      <c r="C3" s="12" t="s">
        <v>24</v>
      </c>
      <c r="D3" s="35">
        <f>52500-48300</f>
        <v>4200</v>
      </c>
      <c r="E3" s="35">
        <f>(52500*1.05)-38036.25</f>
        <v>17088.75</v>
      </c>
      <c r="F3" s="36">
        <f aca="true" t="shared" si="0" ref="F3:F8">SUM(D3:E3)</f>
        <v>21288.75</v>
      </c>
      <c r="G3" s="26">
        <f aca="true" t="shared" si="1" ref="G3:G8">F3*1.55</f>
        <v>32997.5625</v>
      </c>
      <c r="H3" s="13" t="s">
        <v>28</v>
      </c>
    </row>
    <row r="4" spans="1:8" s="6" customFormat="1" ht="91.5" customHeight="1">
      <c r="A4" s="56" t="s">
        <v>31</v>
      </c>
      <c r="B4" s="11" t="s">
        <v>10</v>
      </c>
      <c r="C4" s="12" t="s">
        <v>13</v>
      </c>
      <c r="D4" s="35">
        <f>(40000*1.25)</f>
        <v>50000</v>
      </c>
      <c r="E4" s="35">
        <f>D4*1.05</f>
        <v>52500</v>
      </c>
      <c r="F4" s="36">
        <f t="shared" si="0"/>
        <v>102500</v>
      </c>
      <c r="G4" s="26">
        <f t="shared" si="1"/>
        <v>158875</v>
      </c>
      <c r="H4" s="13" t="s">
        <v>26</v>
      </c>
    </row>
    <row r="5" spans="1:8" s="6" customFormat="1" ht="76.5" customHeight="1">
      <c r="A5" s="56" t="s">
        <v>31</v>
      </c>
      <c r="B5" s="15" t="s">
        <v>7</v>
      </c>
      <c r="C5" s="16" t="s">
        <v>18</v>
      </c>
      <c r="D5" s="55">
        <f>15000-150</f>
        <v>14850</v>
      </c>
      <c r="E5" s="54">
        <f>15000-1000</f>
        <v>14000</v>
      </c>
      <c r="F5" s="36">
        <f t="shared" si="0"/>
        <v>28850</v>
      </c>
      <c r="G5" s="26">
        <f t="shared" si="1"/>
        <v>44717.5</v>
      </c>
      <c r="H5" s="17" t="s">
        <v>25</v>
      </c>
    </row>
    <row r="6" spans="1:8" s="6" customFormat="1" ht="63.75">
      <c r="A6" s="57" t="s">
        <v>32</v>
      </c>
      <c r="B6" s="15" t="s">
        <v>7</v>
      </c>
      <c r="C6" s="12" t="s">
        <v>16</v>
      </c>
      <c r="D6" s="35"/>
      <c r="E6" s="54">
        <f>15000+2500</f>
        <v>17500</v>
      </c>
      <c r="F6" s="36">
        <f t="shared" si="0"/>
        <v>17500</v>
      </c>
      <c r="G6" s="26">
        <f t="shared" si="1"/>
        <v>27125</v>
      </c>
      <c r="H6" s="13" t="s">
        <v>29</v>
      </c>
    </row>
    <row r="7" spans="1:8" s="19" customFormat="1" ht="75.75" customHeight="1">
      <c r="A7" s="56" t="s">
        <v>31</v>
      </c>
      <c r="B7" s="14" t="s">
        <v>11</v>
      </c>
      <c r="C7" s="12" t="s">
        <v>5</v>
      </c>
      <c r="D7" s="52">
        <f>3500+1500</f>
        <v>5000</v>
      </c>
      <c r="E7" s="53">
        <f>1250+3500+1500-500</f>
        <v>5750</v>
      </c>
      <c r="F7" s="36">
        <f t="shared" si="0"/>
        <v>10750</v>
      </c>
      <c r="G7" s="26">
        <f t="shared" si="1"/>
        <v>16662.5</v>
      </c>
      <c r="H7" s="18" t="s">
        <v>22</v>
      </c>
    </row>
    <row r="8" spans="1:8" s="19" customFormat="1" ht="105.75" customHeight="1">
      <c r="A8" s="56" t="s">
        <v>31</v>
      </c>
      <c r="B8" s="14" t="s">
        <v>11</v>
      </c>
      <c r="C8" s="12" t="s">
        <v>23</v>
      </c>
      <c r="D8" s="38">
        <f>SUM(D3:D7)*0.07</f>
        <v>5183.500000000001</v>
      </c>
      <c r="E8" s="52">
        <f>SUM(E3:E7)*0.07-(3.99/1.55)</f>
        <v>7476.138306451613</v>
      </c>
      <c r="F8" s="36">
        <f t="shared" si="0"/>
        <v>12659.638306451614</v>
      </c>
      <c r="G8" s="26">
        <f t="shared" si="1"/>
        <v>19622.439375</v>
      </c>
      <c r="H8" s="50" t="s">
        <v>27</v>
      </c>
    </row>
    <row r="10" spans="3:9" ht="12.75">
      <c r="C10" s="3" t="s">
        <v>0</v>
      </c>
      <c r="D10" s="39">
        <f>SUM(D3:D8)</f>
        <v>79233.5</v>
      </c>
      <c r="E10" s="39">
        <f>SUM(E3:E8)</f>
        <v>114314.88830645161</v>
      </c>
      <c r="F10" s="40">
        <f>SUM(F3:F8)</f>
        <v>193548.3883064516</v>
      </c>
      <c r="G10" s="27">
        <f>SUM(G3:G8)</f>
        <v>300000.001875</v>
      </c>
      <c r="H10" s="2"/>
      <c r="I10" s="51"/>
    </row>
    <row r="11" spans="2:9" ht="12.75">
      <c r="B11" s="5" t="s">
        <v>12</v>
      </c>
      <c r="C11" s="1" t="s">
        <v>1</v>
      </c>
      <c r="D11" s="37"/>
      <c r="E11" s="37"/>
      <c r="F11" s="41">
        <f>F10*0.07</f>
        <v>13548.387181451613</v>
      </c>
      <c r="G11" s="28">
        <f>G10*0.07</f>
        <v>21000.000131250003</v>
      </c>
      <c r="H11" s="2"/>
      <c r="I11" s="49"/>
    </row>
    <row r="12" spans="3:9" ht="12.75">
      <c r="C12" s="4" t="s">
        <v>2</v>
      </c>
      <c r="D12" s="35">
        <f>D10+D11</f>
        <v>79233.5</v>
      </c>
      <c r="E12" s="35">
        <f>E10+E11</f>
        <v>114314.88830645161</v>
      </c>
      <c r="F12" s="42">
        <f>F10+F11</f>
        <v>207096.7754879032</v>
      </c>
      <c r="G12" s="29">
        <f>G10+G11</f>
        <v>321000.00200625</v>
      </c>
      <c r="H12" s="2"/>
      <c r="I12" s="49"/>
    </row>
    <row r="13" spans="3:9" ht="12.75">
      <c r="C13" s="20"/>
      <c r="D13" s="43"/>
      <c r="E13" s="43"/>
      <c r="F13" s="44"/>
      <c r="G13" s="30"/>
      <c r="H13" s="21"/>
      <c r="I13" s="49"/>
    </row>
    <row r="14" spans="1:9" ht="114.75">
      <c r="A14" s="22"/>
      <c r="B14" s="22" t="s">
        <v>19</v>
      </c>
      <c r="C14" s="23" t="s">
        <v>19</v>
      </c>
      <c r="D14" s="45"/>
      <c r="E14" s="45"/>
      <c r="F14" s="46"/>
      <c r="G14" s="31"/>
      <c r="H14" s="24" t="s">
        <v>20</v>
      </c>
      <c r="I14" s="49"/>
    </row>
    <row r="31" ht="12.75">
      <c r="D31" s="47" t="s">
        <v>8</v>
      </c>
    </row>
  </sheetData>
  <sheetProtection/>
  <mergeCells count="1">
    <mergeCell ref="B1:H1"/>
  </mergeCell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B2">
      <selection activeCell="G12" sqref="G12:I12"/>
    </sheetView>
  </sheetViews>
  <sheetFormatPr defaultColWidth="8.8515625" defaultRowHeight="12.75"/>
  <cols>
    <col min="1" max="1" width="54.7109375" style="5" customWidth="1"/>
    <col min="2" max="2" width="17.8515625" style="5" customWidth="1"/>
    <col min="3" max="3" width="38.28125" style="0" customWidth="1"/>
    <col min="4" max="4" width="17.8515625" style="0" customWidth="1"/>
    <col min="5" max="5" width="12.57421875" style="47" customWidth="1"/>
    <col min="6" max="6" width="13.57421875" style="47" customWidth="1"/>
    <col min="7" max="7" width="13.421875" style="48" customWidth="1"/>
    <col min="8" max="8" width="15.8515625" style="68" customWidth="1"/>
    <col min="9" max="10" width="15.8515625" style="60" customWidth="1"/>
    <col min="11" max="11" width="84.140625" style="0" customWidth="1"/>
  </cols>
  <sheetData>
    <row r="1" spans="1:10" ht="39.75" customHeight="1">
      <c r="A1"/>
      <c r="B1" s="256" t="s">
        <v>21</v>
      </c>
      <c r="C1" s="256"/>
      <c r="D1" s="256"/>
      <c r="E1" s="256"/>
      <c r="F1" s="256"/>
      <c r="G1" s="256"/>
      <c r="H1" s="256"/>
      <c r="I1" s="256"/>
      <c r="J1" s="256"/>
    </row>
    <row r="2" spans="1:11" s="6" customFormat="1" ht="25.5">
      <c r="A2" s="8" t="s">
        <v>30</v>
      </c>
      <c r="B2" s="8" t="s">
        <v>9</v>
      </c>
      <c r="C2" s="7" t="s">
        <v>3</v>
      </c>
      <c r="D2" s="9" t="s">
        <v>4</v>
      </c>
      <c r="E2" s="33" t="s">
        <v>14</v>
      </c>
      <c r="F2" s="33" t="s">
        <v>15</v>
      </c>
      <c r="G2" s="34" t="s">
        <v>17</v>
      </c>
      <c r="H2" s="66" t="s">
        <v>6</v>
      </c>
      <c r="I2" s="75" t="s">
        <v>33</v>
      </c>
      <c r="J2" s="58" t="s">
        <v>34</v>
      </c>
      <c r="K2" s="10"/>
    </row>
    <row r="3" spans="1:10" s="6" customFormat="1" ht="267.75">
      <c r="A3" s="56" t="s">
        <v>31</v>
      </c>
      <c r="B3" s="11" t="s">
        <v>10</v>
      </c>
      <c r="C3" s="13" t="s">
        <v>28</v>
      </c>
      <c r="D3" s="12" t="s">
        <v>24</v>
      </c>
      <c r="E3" s="35">
        <f>52500-48300</f>
        <v>4200</v>
      </c>
      <c r="F3" s="35">
        <f>(52500*1.05)-38036.25</f>
        <v>17088.75</v>
      </c>
      <c r="G3" s="36">
        <f aca="true" t="shared" si="0" ref="G3:G8">SUM(E3:F3)</f>
        <v>21288.75</v>
      </c>
      <c r="H3" s="67">
        <f aca="true" t="shared" si="1" ref="H3:H8">G3*1.55</f>
        <v>32997.5625</v>
      </c>
      <c r="I3" s="59">
        <f aca="true" t="shared" si="2" ref="I3:J8">E3*1.55</f>
        <v>6510</v>
      </c>
      <c r="J3" s="74">
        <f t="shared" si="2"/>
        <v>26487.5625</v>
      </c>
    </row>
    <row r="4" spans="1:10" s="6" customFormat="1" ht="267.75">
      <c r="A4" s="56" t="s">
        <v>31</v>
      </c>
      <c r="B4" s="11" t="s">
        <v>10</v>
      </c>
      <c r="C4" s="13" t="s">
        <v>26</v>
      </c>
      <c r="D4" s="12" t="s">
        <v>13</v>
      </c>
      <c r="E4" s="35">
        <f>(40000*1.25)</f>
        <v>50000</v>
      </c>
      <c r="F4" s="35">
        <f>E4*1.05</f>
        <v>52500</v>
      </c>
      <c r="G4" s="36">
        <f t="shared" si="0"/>
        <v>102500</v>
      </c>
      <c r="H4" s="67">
        <f t="shared" si="1"/>
        <v>158875</v>
      </c>
      <c r="I4" s="59">
        <f t="shared" si="2"/>
        <v>77500</v>
      </c>
      <c r="J4" s="74">
        <f t="shared" si="2"/>
        <v>81375</v>
      </c>
    </row>
    <row r="5" spans="1:10" s="6" customFormat="1" ht="293.25">
      <c r="A5" s="56" t="s">
        <v>31</v>
      </c>
      <c r="B5" s="15" t="s">
        <v>7</v>
      </c>
      <c r="C5" s="17" t="s">
        <v>25</v>
      </c>
      <c r="D5" s="16" t="s">
        <v>18</v>
      </c>
      <c r="E5" s="55">
        <f>15000-150</f>
        <v>14850</v>
      </c>
      <c r="F5" s="54">
        <f>15000-1000</f>
        <v>14000</v>
      </c>
      <c r="G5" s="36">
        <f t="shared" si="0"/>
        <v>28850</v>
      </c>
      <c r="H5" s="67">
        <f t="shared" si="1"/>
        <v>44717.5</v>
      </c>
      <c r="I5" s="59">
        <f t="shared" si="2"/>
        <v>23017.5</v>
      </c>
      <c r="J5" s="74">
        <f t="shared" si="2"/>
        <v>21700</v>
      </c>
    </row>
    <row r="6" spans="1:10" s="6" customFormat="1" ht="76.5">
      <c r="A6" s="57" t="s">
        <v>32</v>
      </c>
      <c r="B6" s="15" t="s">
        <v>7</v>
      </c>
      <c r="C6" s="13" t="s">
        <v>29</v>
      </c>
      <c r="D6" s="12" t="s">
        <v>16</v>
      </c>
      <c r="E6" s="35"/>
      <c r="F6" s="54">
        <f>15000+2500</f>
        <v>17500</v>
      </c>
      <c r="G6" s="36">
        <f t="shared" si="0"/>
        <v>17500</v>
      </c>
      <c r="H6" s="67">
        <f t="shared" si="1"/>
        <v>27125</v>
      </c>
      <c r="I6" s="59">
        <f t="shared" si="2"/>
        <v>0</v>
      </c>
      <c r="J6" s="74">
        <f t="shared" si="2"/>
        <v>27125</v>
      </c>
    </row>
    <row r="7" spans="1:10" s="19" customFormat="1" ht="293.25">
      <c r="A7" s="56" t="s">
        <v>31</v>
      </c>
      <c r="B7" s="14" t="s">
        <v>11</v>
      </c>
      <c r="C7" s="18" t="s">
        <v>22</v>
      </c>
      <c r="D7" s="12" t="s">
        <v>5</v>
      </c>
      <c r="E7" s="52">
        <f>3500+1500</f>
        <v>5000</v>
      </c>
      <c r="F7" s="53">
        <f>1250+3500+1500-500</f>
        <v>5750</v>
      </c>
      <c r="G7" s="36">
        <f t="shared" si="0"/>
        <v>10750</v>
      </c>
      <c r="H7" s="67">
        <f t="shared" si="1"/>
        <v>16662.5</v>
      </c>
      <c r="I7" s="59">
        <f t="shared" si="2"/>
        <v>7750</v>
      </c>
      <c r="J7" s="74">
        <f t="shared" si="2"/>
        <v>8912.5</v>
      </c>
    </row>
    <row r="8" spans="1:10" s="19" customFormat="1" ht="293.25">
      <c r="A8" s="56" t="s">
        <v>31</v>
      </c>
      <c r="B8" s="14" t="s">
        <v>11</v>
      </c>
      <c r="C8" s="50" t="s">
        <v>27</v>
      </c>
      <c r="D8" s="12" t="s">
        <v>23</v>
      </c>
      <c r="E8" s="38">
        <f>SUM(E3:E7)*0.07</f>
        <v>5183.500000000001</v>
      </c>
      <c r="F8" s="52">
        <f>SUM(F3:F7)*0.07-(3.99/1.55)</f>
        <v>7476.138306451613</v>
      </c>
      <c r="G8" s="36">
        <f t="shared" si="0"/>
        <v>12659.638306451614</v>
      </c>
      <c r="H8" s="67">
        <f t="shared" si="1"/>
        <v>19622.439375</v>
      </c>
      <c r="I8" s="59">
        <f t="shared" si="2"/>
        <v>8034.425000000002</v>
      </c>
      <c r="J8" s="74">
        <f t="shared" si="2"/>
        <v>11588.014375</v>
      </c>
    </row>
    <row r="9" ht="12.75">
      <c r="J9" s="76"/>
    </row>
    <row r="10" spans="3:11" ht="12.75">
      <c r="C10" s="2"/>
      <c r="D10" s="3" t="s">
        <v>0</v>
      </c>
      <c r="E10" s="39">
        <f aca="true" t="shared" si="3" ref="E10:J10">SUM(E3:E8)</f>
        <v>79233.5</v>
      </c>
      <c r="F10" s="39">
        <f t="shared" si="3"/>
        <v>114314.88830645161</v>
      </c>
      <c r="G10" s="40">
        <f t="shared" si="3"/>
        <v>193548.3883064516</v>
      </c>
      <c r="H10" s="69">
        <f t="shared" si="3"/>
        <v>300000.001875</v>
      </c>
      <c r="I10" s="61">
        <f t="shared" si="3"/>
        <v>122811.925</v>
      </c>
      <c r="J10" s="77">
        <f t="shared" si="3"/>
        <v>177188.076875</v>
      </c>
      <c r="K10" s="51"/>
    </row>
    <row r="11" spans="2:11" ht="25.5">
      <c r="B11" s="5" t="s">
        <v>12</v>
      </c>
      <c r="C11" s="2"/>
      <c r="D11" s="1" t="s">
        <v>1</v>
      </c>
      <c r="E11" s="37"/>
      <c r="F11" s="37"/>
      <c r="G11" s="41">
        <f>G10*0.07</f>
        <v>13548.387181451613</v>
      </c>
      <c r="H11" s="70">
        <f>H10*0.07</f>
        <v>21000.000131250003</v>
      </c>
      <c r="I11" s="62">
        <f>I10*0.07</f>
        <v>8596.834750000002</v>
      </c>
      <c r="J11" s="78">
        <f>J10*0.07</f>
        <v>12403.16538125</v>
      </c>
      <c r="K11" s="49"/>
    </row>
    <row r="12" spans="3:11" ht="12.75">
      <c r="C12" s="2"/>
      <c r="D12" s="4" t="s">
        <v>2</v>
      </c>
      <c r="E12" s="35">
        <f aca="true" t="shared" si="4" ref="E12:J12">E10+E11</f>
        <v>79233.5</v>
      </c>
      <c r="F12" s="35">
        <f t="shared" si="4"/>
        <v>114314.88830645161</v>
      </c>
      <c r="G12" s="42">
        <f t="shared" si="4"/>
        <v>207096.7754879032</v>
      </c>
      <c r="H12" s="71">
        <f t="shared" si="4"/>
        <v>321000.00200625</v>
      </c>
      <c r="I12" s="63">
        <f t="shared" si="4"/>
        <v>131408.75975</v>
      </c>
      <c r="J12" s="79">
        <f t="shared" si="4"/>
        <v>189591.24225625</v>
      </c>
      <c r="K12" s="49"/>
    </row>
    <row r="13" spans="3:11" ht="13.5" customHeight="1">
      <c r="C13" s="21"/>
      <c r="D13" s="20"/>
      <c r="E13" s="43"/>
      <c r="F13" s="43"/>
      <c r="G13" s="44"/>
      <c r="H13" s="72"/>
      <c r="I13" s="64"/>
      <c r="J13" s="64"/>
      <c r="K13" s="49"/>
    </row>
    <row r="14" spans="1:11" ht="258" customHeight="1">
      <c r="A14" s="22"/>
      <c r="B14" s="22" t="s">
        <v>19</v>
      </c>
      <c r="C14" s="24" t="s">
        <v>20</v>
      </c>
      <c r="D14" s="23" t="s">
        <v>19</v>
      </c>
      <c r="E14" s="45"/>
      <c r="F14" s="45"/>
      <c r="G14" s="46"/>
      <c r="H14" s="73"/>
      <c r="I14" s="65"/>
      <c r="J14" s="65"/>
      <c r="K14" s="49"/>
    </row>
    <row r="31" ht="12.75">
      <c r="E31" s="47" t="s">
        <v>8</v>
      </c>
    </row>
  </sheetData>
  <sheetProtection/>
  <mergeCells count="1">
    <mergeCell ref="B1:J1"/>
  </mergeCell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BR152"/>
  <sheetViews>
    <sheetView tabSelected="1" zoomScale="70" zoomScaleNormal="70" zoomScalePageLayoutView="0" workbookViewId="0" topLeftCell="G1">
      <selection activeCell="N150" sqref="N150"/>
    </sheetView>
  </sheetViews>
  <sheetFormatPr defaultColWidth="8.8515625" defaultRowHeight="12.75"/>
  <cols>
    <col min="1" max="1" width="54.7109375" style="91" customWidth="1"/>
    <col min="2" max="2" width="17.8515625" style="91" customWidth="1"/>
    <col min="3" max="3" width="38.28125" style="81" customWidth="1"/>
    <col min="4" max="4" width="32.57421875" style="81" customWidth="1"/>
    <col min="5" max="7" width="14.421875" style="89" customWidth="1"/>
    <col min="8" max="8" width="15.8515625" style="200" customWidth="1"/>
    <col min="9" max="10" width="15.8515625" style="201" customWidth="1"/>
    <col min="11" max="11" width="19.57421875" style="89" customWidth="1"/>
    <col min="12" max="12" width="19.57421875" style="81" customWidth="1"/>
    <col min="13" max="13" width="19.57421875" style="89" customWidth="1"/>
    <col min="14" max="14" width="19.57421875" style="90" customWidth="1"/>
    <col min="15" max="15" width="19.57421875" style="81" customWidth="1"/>
    <col min="16" max="16" width="19.57421875" style="90" customWidth="1"/>
    <col min="17" max="70" width="8.8515625" style="49" customWidth="1"/>
    <col min="71" max="16384" width="8.8515625" style="81" customWidth="1"/>
  </cols>
  <sheetData>
    <row r="1" spans="1:10" ht="39.75" customHeight="1" thickBot="1">
      <c r="A1" s="81"/>
      <c r="B1" s="257" t="s">
        <v>21</v>
      </c>
      <c r="C1" s="257"/>
      <c r="D1" s="257"/>
      <c r="E1" s="257"/>
      <c r="F1" s="257"/>
      <c r="G1" s="257"/>
      <c r="H1" s="257"/>
      <c r="I1" s="257"/>
      <c r="J1" s="257"/>
    </row>
    <row r="2" spans="1:16" ht="48.75" customHeight="1" thickBot="1">
      <c r="A2" s="102" t="s">
        <v>30</v>
      </c>
      <c r="B2" s="103" t="s">
        <v>9</v>
      </c>
      <c r="C2" s="104" t="s">
        <v>3</v>
      </c>
      <c r="D2" s="105" t="s">
        <v>4</v>
      </c>
      <c r="E2" s="106" t="s">
        <v>14</v>
      </c>
      <c r="F2" s="106" t="s">
        <v>15</v>
      </c>
      <c r="G2" s="106" t="s">
        <v>17</v>
      </c>
      <c r="H2" s="107" t="s">
        <v>6</v>
      </c>
      <c r="I2" s="136" t="s">
        <v>33</v>
      </c>
      <c r="J2" s="136" t="s">
        <v>34</v>
      </c>
      <c r="K2" s="168" t="s">
        <v>35</v>
      </c>
      <c r="L2" s="169" t="s">
        <v>36</v>
      </c>
      <c r="M2" s="168" t="s">
        <v>37</v>
      </c>
      <c r="N2" s="170" t="s">
        <v>38</v>
      </c>
      <c r="O2" s="171" t="s">
        <v>36</v>
      </c>
      <c r="P2" s="172" t="s">
        <v>39</v>
      </c>
    </row>
    <row r="3" spans="1:70" s="239" customFormat="1" ht="54.75" customHeight="1">
      <c r="A3" s="228"/>
      <c r="B3" s="229"/>
      <c r="C3" s="230"/>
      <c r="D3" s="231" t="s">
        <v>73</v>
      </c>
      <c r="E3" s="232"/>
      <c r="F3" s="232"/>
      <c r="G3" s="232"/>
      <c r="H3" s="233"/>
      <c r="I3" s="232"/>
      <c r="J3" s="232"/>
      <c r="K3" s="234">
        <v>36001.44</v>
      </c>
      <c r="L3" s="235"/>
      <c r="M3" s="234"/>
      <c r="N3" s="236">
        <v>60000</v>
      </c>
      <c r="O3" s="237"/>
      <c r="P3" s="238"/>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s="227" customFormat="1" ht="54.75" customHeight="1">
      <c r="A4" s="216"/>
      <c r="B4" s="217"/>
      <c r="C4" s="218"/>
      <c r="D4" s="219" t="s">
        <v>61</v>
      </c>
      <c r="E4" s="220"/>
      <c r="F4" s="220"/>
      <c r="G4" s="220"/>
      <c r="H4" s="221"/>
      <c r="I4" s="220"/>
      <c r="J4" s="220"/>
      <c r="K4" s="222">
        <v>78303.82</v>
      </c>
      <c r="L4" s="223"/>
      <c r="M4" s="222"/>
      <c r="N4" s="224">
        <v>130000</v>
      </c>
      <c r="O4" s="225"/>
      <c r="P4" s="226"/>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row>
    <row r="5" spans="1:70" s="240" customFormat="1" ht="54.75" customHeight="1">
      <c r="A5" s="263"/>
      <c r="B5" s="264"/>
      <c r="C5" s="265"/>
      <c r="D5" s="266" t="s">
        <v>135</v>
      </c>
      <c r="E5" s="267"/>
      <c r="F5" s="267"/>
      <c r="G5" s="267"/>
      <c r="H5" s="268"/>
      <c r="I5" s="267"/>
      <c r="J5" s="267"/>
      <c r="K5" s="269">
        <v>32503.41</v>
      </c>
      <c r="L5" s="270"/>
      <c r="M5" s="269"/>
      <c r="N5" s="271">
        <v>50000</v>
      </c>
      <c r="O5" s="272"/>
      <c r="P5" s="273"/>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row>
    <row r="6" spans="1:70" s="146" customFormat="1" ht="13.5" thickBot="1">
      <c r="A6" s="147"/>
      <c r="B6" s="148"/>
      <c r="C6" s="149"/>
      <c r="D6" s="173"/>
      <c r="E6" s="150"/>
      <c r="F6" s="150"/>
      <c r="G6" s="150"/>
      <c r="H6" s="151"/>
      <c r="I6" s="150"/>
      <c r="J6" s="150"/>
      <c r="K6" s="174"/>
      <c r="L6" s="175"/>
      <c r="M6" s="174"/>
      <c r="N6" s="176"/>
      <c r="O6" s="177"/>
      <c r="P6" s="178"/>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row>
    <row r="7" spans="1:16" ht="267.75">
      <c r="A7" s="109" t="s">
        <v>31</v>
      </c>
      <c r="B7" s="82" t="s">
        <v>10</v>
      </c>
      <c r="C7" s="84" t="s">
        <v>28</v>
      </c>
      <c r="D7" s="85" t="s">
        <v>24</v>
      </c>
      <c r="E7" s="43">
        <f>52500-48300</f>
        <v>4200</v>
      </c>
      <c r="F7" s="43">
        <f>(52500*1.05)-38036.25</f>
        <v>17088.75</v>
      </c>
      <c r="G7" s="86">
        <f>SUM(E7:F7)</f>
        <v>21288.75</v>
      </c>
      <c r="H7" s="87">
        <f>G7*1.55</f>
        <v>32997.5625</v>
      </c>
      <c r="I7" s="88">
        <f>E7*1.55</f>
        <v>6510</v>
      </c>
      <c r="J7" s="88">
        <f>F7*1.55</f>
        <v>26487.5625</v>
      </c>
      <c r="K7" s="89">
        <f>M7</f>
        <v>0</v>
      </c>
      <c r="P7" s="110"/>
    </row>
    <row r="8" spans="1:16" ht="12.75">
      <c r="A8" s="109"/>
      <c r="B8" s="82"/>
      <c r="C8" s="84"/>
      <c r="D8" s="85"/>
      <c r="E8" s="43"/>
      <c r="F8" s="43"/>
      <c r="G8" s="86"/>
      <c r="H8" s="87"/>
      <c r="I8" s="88"/>
      <c r="J8" s="88"/>
      <c r="P8" s="110"/>
    </row>
    <row r="9" spans="1:16" ht="12.75">
      <c r="A9" s="109"/>
      <c r="B9" s="82"/>
      <c r="C9" s="84"/>
      <c r="D9" s="85"/>
      <c r="E9" s="43"/>
      <c r="F9" s="43"/>
      <c r="G9" s="86"/>
      <c r="H9" s="87"/>
      <c r="I9" s="88"/>
      <c r="J9" s="88"/>
      <c r="P9" s="110"/>
    </row>
    <row r="10" spans="1:16" ht="13.5" thickBot="1">
      <c r="A10" s="111"/>
      <c r="B10" s="108"/>
      <c r="C10" s="112"/>
      <c r="D10" s="113"/>
      <c r="E10" s="114"/>
      <c r="F10" s="114"/>
      <c r="G10" s="115"/>
      <c r="H10" s="116"/>
      <c r="I10" s="117"/>
      <c r="J10" s="117"/>
      <c r="K10" s="118"/>
      <c r="L10" s="119"/>
      <c r="M10" s="118"/>
      <c r="N10" s="120"/>
      <c r="O10" s="119"/>
      <c r="P10" s="121"/>
    </row>
    <row r="11" spans="1:16" ht="267.75">
      <c r="A11" s="122" t="s">
        <v>31</v>
      </c>
      <c r="B11" s="139" t="s">
        <v>10</v>
      </c>
      <c r="C11" s="140" t="s">
        <v>26</v>
      </c>
      <c r="D11" s="137" t="s">
        <v>13</v>
      </c>
      <c r="E11" s="138">
        <f>(40000*1.25)</f>
        <v>50000</v>
      </c>
      <c r="F11" s="138">
        <f>E11*1.05</f>
        <v>52500</v>
      </c>
      <c r="G11" s="127">
        <f>SUM(E11:F11)</f>
        <v>102500</v>
      </c>
      <c r="H11" s="128">
        <f>G11*1.55</f>
        <v>158875</v>
      </c>
      <c r="I11" s="129">
        <f>E11*1.55</f>
        <v>77500</v>
      </c>
      <c r="J11" s="129">
        <f>F11*1.55</f>
        <v>81375</v>
      </c>
      <c r="K11" s="130"/>
      <c r="L11" s="131"/>
      <c r="M11" s="130"/>
      <c r="N11" s="132"/>
      <c r="O11" s="131"/>
      <c r="P11" s="133"/>
    </row>
    <row r="12" spans="1:16" ht="25.5">
      <c r="A12" s="109"/>
      <c r="B12" s="82"/>
      <c r="C12" s="84"/>
      <c r="D12" s="85"/>
      <c r="E12" s="43"/>
      <c r="F12" s="43"/>
      <c r="G12" s="86"/>
      <c r="H12" s="87"/>
      <c r="I12" s="88"/>
      <c r="J12" s="88"/>
      <c r="L12" s="166" t="s">
        <v>63</v>
      </c>
      <c r="M12" s="89">
        <v>500</v>
      </c>
      <c r="N12" s="166"/>
      <c r="O12" s="166" t="s">
        <v>63</v>
      </c>
      <c r="P12" s="145">
        <f>M12*(N3/K3)</f>
        <v>833.30000133328</v>
      </c>
    </row>
    <row r="13" spans="1:16" ht="122.25" customHeight="1">
      <c r="A13" s="109"/>
      <c r="B13" s="82"/>
      <c r="C13" s="84"/>
      <c r="D13" s="85"/>
      <c r="E13" s="43"/>
      <c r="F13" s="43"/>
      <c r="G13" s="86"/>
      <c r="H13" s="87"/>
      <c r="I13" s="88"/>
      <c r="J13" s="88"/>
      <c r="K13" s="214" t="s">
        <v>144</v>
      </c>
      <c r="L13" s="206" t="s">
        <v>74</v>
      </c>
      <c r="M13" s="180">
        <v>2206.39</v>
      </c>
      <c r="N13" s="144"/>
      <c r="O13" s="206" t="s">
        <v>74</v>
      </c>
      <c r="P13" s="145">
        <f>M13*(N3/K3)</f>
        <v>3677.1695798834708</v>
      </c>
    </row>
    <row r="14" spans="1:16" ht="25.5">
      <c r="A14" s="109"/>
      <c r="B14" s="82"/>
      <c r="C14" s="84"/>
      <c r="D14" s="85"/>
      <c r="E14" s="43"/>
      <c r="F14" s="43"/>
      <c r="G14" s="86"/>
      <c r="H14" s="87"/>
      <c r="I14" s="88"/>
      <c r="J14" s="88"/>
      <c r="L14" s="179" t="s">
        <v>51</v>
      </c>
      <c r="M14" s="180">
        <v>2916.67</v>
      </c>
      <c r="N14" s="144"/>
      <c r="O14" s="179" t="s">
        <v>51</v>
      </c>
      <c r="P14" s="145">
        <f>M14*(N3/K3)</f>
        <v>4860.922229777476</v>
      </c>
    </row>
    <row r="15" spans="1:16" ht="25.5">
      <c r="A15" s="109"/>
      <c r="B15" s="82"/>
      <c r="C15" s="84"/>
      <c r="D15" s="85"/>
      <c r="E15" s="43"/>
      <c r="F15" s="43"/>
      <c r="G15" s="86"/>
      <c r="H15" s="87"/>
      <c r="I15" s="88"/>
      <c r="J15" s="88"/>
      <c r="L15" s="179" t="s">
        <v>47</v>
      </c>
      <c r="M15" s="180">
        <v>311.01</v>
      </c>
      <c r="N15" s="144"/>
      <c r="O15" s="179" t="s">
        <v>47</v>
      </c>
      <c r="P15" s="145">
        <f>M15*(N3/K3)</f>
        <v>518.3292668293268</v>
      </c>
    </row>
    <row r="16" spans="1:16" ht="25.5">
      <c r="A16" s="109"/>
      <c r="B16" s="82"/>
      <c r="C16" s="84"/>
      <c r="D16" s="85"/>
      <c r="E16" s="43"/>
      <c r="F16" s="43"/>
      <c r="G16" s="86"/>
      <c r="H16" s="87"/>
      <c r="I16" s="88"/>
      <c r="J16" s="88"/>
      <c r="L16" s="179" t="s">
        <v>49</v>
      </c>
      <c r="M16" s="180">
        <v>8.75</v>
      </c>
      <c r="N16" s="144"/>
      <c r="O16" s="179" t="s">
        <v>49</v>
      </c>
      <c r="P16" s="145">
        <f>M16*(N3/K3)</f>
        <v>14.5827500233324</v>
      </c>
    </row>
    <row r="17" spans="1:16" ht="25.5">
      <c r="A17" s="109"/>
      <c r="B17" s="82"/>
      <c r="C17" s="84"/>
      <c r="D17" s="85"/>
      <c r="E17" s="43"/>
      <c r="F17" s="43"/>
      <c r="G17" s="86"/>
      <c r="H17" s="87"/>
      <c r="I17" s="88"/>
      <c r="J17" s="88"/>
      <c r="L17" s="179" t="s">
        <v>52</v>
      </c>
      <c r="M17" s="180">
        <v>2916.67</v>
      </c>
      <c r="N17" s="144"/>
      <c r="O17" s="179" t="s">
        <v>52</v>
      </c>
      <c r="P17" s="145">
        <f>M17*(N3/K3)</f>
        <v>4860.922229777476</v>
      </c>
    </row>
    <row r="18" spans="1:16" ht="25.5">
      <c r="A18" s="109"/>
      <c r="B18" s="82"/>
      <c r="C18" s="84"/>
      <c r="D18" s="85"/>
      <c r="E18" s="43"/>
      <c r="F18" s="43"/>
      <c r="G18" s="86"/>
      <c r="H18" s="87"/>
      <c r="I18" s="88"/>
      <c r="J18" s="88"/>
      <c r="L18" s="179" t="s">
        <v>48</v>
      </c>
      <c r="M18" s="180">
        <v>311.01</v>
      </c>
      <c r="N18" s="144"/>
      <c r="O18" s="179" t="s">
        <v>48</v>
      </c>
      <c r="P18" s="145">
        <f>M18*(N3/K3)</f>
        <v>518.3292668293268</v>
      </c>
    </row>
    <row r="19" spans="1:16" ht="25.5">
      <c r="A19" s="109"/>
      <c r="B19" s="82"/>
      <c r="C19" s="84"/>
      <c r="D19" s="85"/>
      <c r="E19" s="43"/>
      <c r="F19" s="43"/>
      <c r="G19" s="86"/>
      <c r="H19" s="87"/>
      <c r="I19" s="88"/>
      <c r="J19" s="88"/>
      <c r="L19" s="179" t="s">
        <v>50</v>
      </c>
      <c r="M19" s="180">
        <v>8.75</v>
      </c>
      <c r="N19" s="144"/>
      <c r="O19" s="179" t="s">
        <v>50</v>
      </c>
      <c r="P19" s="145">
        <f>M19*(N3/K3)</f>
        <v>14.5827500233324</v>
      </c>
    </row>
    <row r="20" spans="1:16" ht="25.5">
      <c r="A20" s="109"/>
      <c r="B20" s="82"/>
      <c r="C20" s="84"/>
      <c r="D20" s="85"/>
      <c r="E20" s="43"/>
      <c r="F20" s="43"/>
      <c r="G20" s="86"/>
      <c r="H20" s="87"/>
      <c r="I20" s="88"/>
      <c r="J20" s="88"/>
      <c r="L20" s="206" t="s">
        <v>68</v>
      </c>
      <c r="M20" s="180">
        <v>3457.68</v>
      </c>
      <c r="N20" s="144"/>
      <c r="O20" s="206" t="s">
        <v>68</v>
      </c>
      <c r="P20" s="145">
        <f>M20*(N3/K3)</f>
        <v>5762.569497220111</v>
      </c>
    </row>
    <row r="21" spans="1:16" ht="25.5">
      <c r="A21" s="109"/>
      <c r="B21" s="82"/>
      <c r="C21" s="84"/>
      <c r="D21" s="85"/>
      <c r="E21" s="43"/>
      <c r="F21" s="43"/>
      <c r="G21" s="86"/>
      <c r="H21" s="87"/>
      <c r="I21" s="88"/>
      <c r="J21" s="88"/>
      <c r="L21" s="206" t="s">
        <v>69</v>
      </c>
      <c r="M21" s="180">
        <v>3457.68</v>
      </c>
      <c r="N21" s="144"/>
      <c r="O21" s="206" t="s">
        <v>68</v>
      </c>
      <c r="P21" s="145">
        <f>M21*(N3/K3)</f>
        <v>5762.569497220111</v>
      </c>
    </row>
    <row r="22" spans="1:16" ht="25.5">
      <c r="A22" s="109"/>
      <c r="B22" s="82"/>
      <c r="C22" s="84"/>
      <c r="D22" s="85"/>
      <c r="E22" s="43"/>
      <c r="F22" s="43"/>
      <c r="G22" s="86"/>
      <c r="H22" s="87"/>
      <c r="I22" s="88"/>
      <c r="J22" s="88"/>
      <c r="L22" s="206" t="s">
        <v>70</v>
      </c>
      <c r="M22" s="180">
        <v>3457.68</v>
      </c>
      <c r="N22" s="144"/>
      <c r="O22" s="206" t="s">
        <v>68</v>
      </c>
      <c r="P22" s="145">
        <f>M22*(N3/K3)</f>
        <v>5762.569497220111</v>
      </c>
    </row>
    <row r="23" spans="1:16" ht="25.5">
      <c r="A23" s="109"/>
      <c r="B23" s="82"/>
      <c r="C23" s="84"/>
      <c r="D23" s="85"/>
      <c r="E23" s="43"/>
      <c r="F23" s="43"/>
      <c r="G23" s="86"/>
      <c r="H23" s="87"/>
      <c r="I23" s="88"/>
      <c r="J23" s="88"/>
      <c r="L23" s="206" t="s">
        <v>72</v>
      </c>
      <c r="M23" s="180">
        <v>3331.51</v>
      </c>
      <c r="N23" s="144"/>
      <c r="O23" s="206" t="s">
        <v>68</v>
      </c>
      <c r="P23" s="145">
        <f>M23*(N3/K3)</f>
        <v>5552.294574883672</v>
      </c>
    </row>
    <row r="24" spans="1:16" s="49" customFormat="1" ht="25.5">
      <c r="A24" s="208"/>
      <c r="B24" s="82"/>
      <c r="C24" s="94"/>
      <c r="D24" s="85"/>
      <c r="E24" s="99"/>
      <c r="F24" s="99"/>
      <c r="G24" s="209"/>
      <c r="H24" s="210"/>
      <c r="I24" s="211"/>
      <c r="J24" s="211"/>
      <c r="K24" s="80"/>
      <c r="L24" s="212" t="s">
        <v>90</v>
      </c>
      <c r="M24" s="180">
        <v>3457.68</v>
      </c>
      <c r="N24" s="144"/>
      <c r="O24" s="212" t="s">
        <v>68</v>
      </c>
      <c r="P24" s="145">
        <f>M24*(N3/K3)</f>
        <v>5762.569497220111</v>
      </c>
    </row>
    <row r="25" spans="1:16" s="49" customFormat="1" ht="38.25">
      <c r="A25" s="208"/>
      <c r="B25" s="82"/>
      <c r="C25" s="94"/>
      <c r="D25" s="85"/>
      <c r="E25" s="99"/>
      <c r="F25" s="99"/>
      <c r="G25" s="209"/>
      <c r="H25" s="210"/>
      <c r="I25" s="211"/>
      <c r="J25" s="211"/>
      <c r="K25" s="80"/>
      <c r="L25" s="245" t="s">
        <v>107</v>
      </c>
      <c r="M25" s="246">
        <v>3376.22</v>
      </c>
      <c r="N25" s="247"/>
      <c r="O25" s="245" t="s">
        <v>107</v>
      </c>
      <c r="P25" s="248">
        <f>M25*(N4/K4)</f>
        <v>5605.200359318357</v>
      </c>
    </row>
    <row r="26" spans="1:16" s="49" customFormat="1" ht="38.25">
      <c r="A26" s="208"/>
      <c r="B26" s="82"/>
      <c r="C26" s="94"/>
      <c r="D26" s="85"/>
      <c r="E26" s="99"/>
      <c r="F26" s="99"/>
      <c r="G26" s="209"/>
      <c r="H26" s="210"/>
      <c r="I26" s="211"/>
      <c r="J26" s="211"/>
      <c r="K26" s="80"/>
      <c r="L26" s="245" t="s">
        <v>108</v>
      </c>
      <c r="M26" s="246">
        <v>3376.22</v>
      </c>
      <c r="N26" s="247"/>
      <c r="O26" s="245" t="s">
        <v>108</v>
      </c>
      <c r="P26" s="248">
        <f>M26*(N4/K4)</f>
        <v>5605.200359318357</v>
      </c>
    </row>
    <row r="27" spans="1:16" s="49" customFormat="1" ht="38.25">
      <c r="A27" s="208"/>
      <c r="B27" s="82"/>
      <c r="C27" s="94"/>
      <c r="D27" s="85"/>
      <c r="E27" s="99"/>
      <c r="F27" s="99"/>
      <c r="G27" s="209"/>
      <c r="H27" s="210"/>
      <c r="I27" s="211"/>
      <c r="J27" s="211"/>
      <c r="K27" s="80"/>
      <c r="L27" s="245" t="s">
        <v>109</v>
      </c>
      <c r="M27" s="246">
        <v>3376.22</v>
      </c>
      <c r="N27" s="247"/>
      <c r="O27" s="245" t="s">
        <v>109</v>
      </c>
      <c r="P27" s="248">
        <f>M27*(N4/K4)</f>
        <v>5605.200359318357</v>
      </c>
    </row>
    <row r="28" spans="1:16" s="49" customFormat="1" ht="38.25">
      <c r="A28" s="208"/>
      <c r="B28" s="82"/>
      <c r="C28" s="94"/>
      <c r="D28" s="85"/>
      <c r="E28" s="99"/>
      <c r="F28" s="99"/>
      <c r="G28" s="209"/>
      <c r="H28" s="210"/>
      <c r="I28" s="211"/>
      <c r="J28" s="211"/>
      <c r="K28" s="80"/>
      <c r="L28" s="245" t="s">
        <v>110</v>
      </c>
      <c r="M28" s="246">
        <v>3461.13</v>
      </c>
      <c r="N28" s="247"/>
      <c r="O28" s="245" t="s">
        <v>110</v>
      </c>
      <c r="P28" s="248">
        <f>M28*(N3/K3)</f>
        <v>5768.319267229311</v>
      </c>
    </row>
    <row r="29" spans="1:16" s="49" customFormat="1" ht="12.75">
      <c r="A29" s="208"/>
      <c r="B29" s="82"/>
      <c r="C29" s="94"/>
      <c r="D29" s="85"/>
      <c r="E29" s="99"/>
      <c r="F29" s="99"/>
      <c r="G29" s="209"/>
      <c r="H29" s="210"/>
      <c r="I29" s="211"/>
      <c r="J29" s="211"/>
      <c r="K29" s="80"/>
      <c r="L29" s="245"/>
      <c r="M29" s="246"/>
      <c r="N29" s="247"/>
      <c r="O29" s="245"/>
      <c r="P29" s="248"/>
    </row>
    <row r="30" spans="1:16" s="49" customFormat="1" ht="12.75">
      <c r="A30" s="208"/>
      <c r="B30" s="82"/>
      <c r="C30" s="94"/>
      <c r="D30" s="85"/>
      <c r="E30" s="99"/>
      <c r="F30" s="99"/>
      <c r="G30" s="209"/>
      <c r="H30" s="210"/>
      <c r="I30" s="211"/>
      <c r="J30" s="211"/>
      <c r="K30" s="80"/>
      <c r="L30" s="245"/>
      <c r="M30" s="246"/>
      <c r="N30" s="247"/>
      <c r="O30" s="245"/>
      <c r="P30" s="248"/>
    </row>
    <row r="31" spans="1:16" s="49" customFormat="1" ht="12.75">
      <c r="A31" s="208"/>
      <c r="B31" s="82"/>
      <c r="C31" s="94"/>
      <c r="D31" s="85"/>
      <c r="E31" s="99"/>
      <c r="F31" s="99"/>
      <c r="G31" s="209"/>
      <c r="H31" s="210"/>
      <c r="I31" s="211"/>
      <c r="J31" s="211"/>
      <c r="K31" s="80"/>
      <c r="L31" s="245"/>
      <c r="M31" s="246"/>
      <c r="N31" s="247"/>
      <c r="O31" s="245"/>
      <c r="P31" s="248"/>
    </row>
    <row r="32" spans="1:16" s="49" customFormat="1" ht="12.75">
      <c r="A32" s="208"/>
      <c r="B32" s="82"/>
      <c r="C32" s="94"/>
      <c r="D32" s="85"/>
      <c r="E32" s="99"/>
      <c r="F32" s="99"/>
      <c r="G32" s="209"/>
      <c r="H32" s="210"/>
      <c r="I32" s="211"/>
      <c r="J32" s="211"/>
      <c r="K32" s="80"/>
      <c r="L32" s="245"/>
      <c r="M32" s="246"/>
      <c r="N32" s="247"/>
      <c r="O32" s="245"/>
      <c r="P32" s="248"/>
    </row>
    <row r="33" spans="1:16" ht="12.75">
      <c r="A33" s="109"/>
      <c r="B33" s="82"/>
      <c r="C33" s="84"/>
      <c r="D33" s="85"/>
      <c r="E33" s="43"/>
      <c r="F33" s="43"/>
      <c r="G33" s="86"/>
      <c r="H33" s="87"/>
      <c r="I33" s="88"/>
      <c r="J33" s="88"/>
      <c r="P33" s="110"/>
    </row>
    <row r="34" spans="1:16" ht="13.5" thickBot="1">
      <c r="A34" s="111"/>
      <c r="B34" s="108"/>
      <c r="C34" s="112"/>
      <c r="D34" s="113"/>
      <c r="E34" s="114"/>
      <c r="F34" s="114"/>
      <c r="G34" s="115"/>
      <c r="H34" s="116"/>
      <c r="I34" s="117"/>
      <c r="J34" s="117"/>
      <c r="K34" s="118"/>
      <c r="L34" s="119"/>
      <c r="M34" s="118"/>
      <c r="N34" s="120"/>
      <c r="O34" s="119"/>
      <c r="P34" s="121"/>
    </row>
    <row r="35" spans="1:16" ht="267.75">
      <c r="A35" s="122" t="s">
        <v>31</v>
      </c>
      <c r="B35" s="123" t="s">
        <v>7</v>
      </c>
      <c r="C35" s="141" t="s">
        <v>25</v>
      </c>
      <c r="D35" s="124" t="s">
        <v>18</v>
      </c>
      <c r="E35" s="125">
        <f>15000-150</f>
        <v>14850</v>
      </c>
      <c r="F35" s="126">
        <f>15000-1000</f>
        <v>14000</v>
      </c>
      <c r="G35" s="127">
        <f>SUM(E35:F35)</f>
        <v>28850</v>
      </c>
      <c r="H35" s="128">
        <f>G35*1.55</f>
        <v>44717.5</v>
      </c>
      <c r="I35" s="129">
        <f>E35*1.55</f>
        <v>23017.5</v>
      </c>
      <c r="J35" s="129">
        <f>F35*1.55</f>
        <v>21700</v>
      </c>
      <c r="K35" s="130"/>
      <c r="L35" s="131"/>
      <c r="M35" s="130"/>
      <c r="N35" s="132"/>
      <c r="O35" s="131"/>
      <c r="P35" s="133"/>
    </row>
    <row r="36" spans="1:16" ht="25.5">
      <c r="A36" s="109"/>
      <c r="B36" s="82"/>
      <c r="C36" s="84"/>
      <c r="D36" s="85"/>
      <c r="E36" s="43"/>
      <c r="F36" s="43"/>
      <c r="G36" s="86"/>
      <c r="H36" s="87"/>
      <c r="I36" s="88"/>
      <c r="J36" s="88"/>
      <c r="L36" s="160" t="s">
        <v>40</v>
      </c>
      <c r="M36" s="143">
        <v>731.55</v>
      </c>
      <c r="N36" s="144"/>
      <c r="O36" s="160" t="s">
        <v>40</v>
      </c>
      <c r="P36" s="145">
        <f>M36*(N3/K3)</f>
        <v>1219.2012319507219</v>
      </c>
    </row>
    <row r="37" spans="1:16" ht="71.25" customHeight="1">
      <c r="A37" s="109"/>
      <c r="B37" s="82"/>
      <c r="C37" s="84"/>
      <c r="D37" s="85"/>
      <c r="E37" s="43"/>
      <c r="F37" s="43"/>
      <c r="G37" s="86"/>
      <c r="H37" s="87"/>
      <c r="I37" s="88"/>
      <c r="J37" s="88"/>
      <c r="L37" s="160" t="s">
        <v>53</v>
      </c>
      <c r="M37" s="143">
        <v>742.25</v>
      </c>
      <c r="N37" s="144"/>
      <c r="O37" s="160" t="s">
        <v>53</v>
      </c>
      <c r="P37" s="145">
        <f>M37*(N3/K3)</f>
        <v>1237.0338519792542</v>
      </c>
    </row>
    <row r="38" spans="1:16" ht="126" customHeight="1">
      <c r="A38" s="109"/>
      <c r="B38" s="82"/>
      <c r="C38" s="84"/>
      <c r="D38" s="85"/>
      <c r="E38" s="43"/>
      <c r="F38" s="43"/>
      <c r="G38" s="86"/>
      <c r="H38" s="87"/>
      <c r="I38" s="88"/>
      <c r="J38" s="88"/>
      <c r="L38" s="161" t="s">
        <v>54</v>
      </c>
      <c r="M38" s="143">
        <v>148.77</v>
      </c>
      <c r="N38" s="142"/>
      <c r="O38" s="161" t="s">
        <v>56</v>
      </c>
      <c r="P38" s="145">
        <f>M38*(N3/K3)</f>
        <v>247.94008239670413</v>
      </c>
    </row>
    <row r="39" spans="1:16" ht="116.25" customHeight="1">
      <c r="A39" s="109"/>
      <c r="B39" s="82"/>
      <c r="C39" s="84"/>
      <c r="D39" s="85"/>
      <c r="E39" s="43"/>
      <c r="F39" s="43"/>
      <c r="G39" s="86"/>
      <c r="H39" s="87"/>
      <c r="I39" s="88"/>
      <c r="J39" s="88"/>
      <c r="L39" s="161" t="s">
        <v>55</v>
      </c>
      <c r="M39" s="143">
        <v>148.74</v>
      </c>
      <c r="N39" s="142"/>
      <c r="O39" s="161" t="s">
        <v>57</v>
      </c>
      <c r="P39" s="145">
        <f>M39*(N3/K3)</f>
        <v>247.89008439662413</v>
      </c>
    </row>
    <row r="40" spans="1:16" ht="126" customHeight="1">
      <c r="A40" s="109"/>
      <c r="B40" s="82"/>
      <c r="C40" s="84"/>
      <c r="D40" s="85"/>
      <c r="E40" s="43"/>
      <c r="F40" s="43"/>
      <c r="G40" s="86"/>
      <c r="H40" s="87"/>
      <c r="I40" s="88"/>
      <c r="J40" s="88"/>
      <c r="L40" s="161" t="s">
        <v>54</v>
      </c>
      <c r="M40" s="143">
        <v>-123.77</v>
      </c>
      <c r="N40" s="142"/>
      <c r="O40" s="161" t="s">
        <v>56</v>
      </c>
      <c r="P40" s="145">
        <f>M40*(N3/K3)</f>
        <v>-206.2750823300401</v>
      </c>
    </row>
    <row r="41" spans="1:16" ht="116.25" customHeight="1">
      <c r="A41" s="109"/>
      <c r="B41" s="82"/>
      <c r="C41" s="84"/>
      <c r="D41" s="85"/>
      <c r="E41" s="43"/>
      <c r="F41" s="43"/>
      <c r="G41" s="86"/>
      <c r="H41" s="87"/>
      <c r="I41" s="88"/>
      <c r="J41" s="88"/>
      <c r="L41" s="161" t="s">
        <v>55</v>
      </c>
      <c r="M41" s="143">
        <v>-123.74</v>
      </c>
      <c r="N41" s="142"/>
      <c r="O41" s="161" t="s">
        <v>57</v>
      </c>
      <c r="P41" s="145">
        <f>M41*(N3/K3)</f>
        <v>-206.2250843299601</v>
      </c>
    </row>
    <row r="42" spans="1:16" ht="101.25" customHeight="1">
      <c r="A42" s="109"/>
      <c r="B42" s="82"/>
      <c r="C42" s="84"/>
      <c r="D42" s="85"/>
      <c r="E42" s="43"/>
      <c r="F42" s="43"/>
      <c r="G42" s="86"/>
      <c r="H42" s="87"/>
      <c r="I42" s="88"/>
      <c r="J42" s="88"/>
      <c r="L42" s="160" t="s">
        <v>44</v>
      </c>
      <c r="M42" s="143">
        <v>206.67</v>
      </c>
      <c r="N42" s="144"/>
      <c r="O42" s="160" t="s">
        <v>44</v>
      </c>
      <c r="P42" s="145">
        <f>M42*(N3/K3)</f>
        <v>344.4362225510979</v>
      </c>
    </row>
    <row r="43" spans="1:16" ht="101.25" customHeight="1">
      <c r="A43" s="109"/>
      <c r="B43" s="82"/>
      <c r="C43" s="84"/>
      <c r="D43" s="85"/>
      <c r="E43" s="43"/>
      <c r="F43" s="43"/>
      <c r="G43" s="86"/>
      <c r="H43" s="87"/>
      <c r="I43" s="88"/>
      <c r="J43" s="88"/>
      <c r="L43" s="160" t="s">
        <v>45</v>
      </c>
      <c r="M43" s="143">
        <v>90.96</v>
      </c>
      <c r="N43" s="144"/>
      <c r="O43" s="160" t="s">
        <v>45</v>
      </c>
      <c r="P43" s="145">
        <f>M43*(N3/K3)</f>
        <v>151.59393624255028</v>
      </c>
    </row>
    <row r="44" spans="1:16" ht="101.25" customHeight="1">
      <c r="A44" s="109"/>
      <c r="B44" s="82"/>
      <c r="C44" s="84"/>
      <c r="D44" s="85"/>
      <c r="E44" s="43"/>
      <c r="F44" s="43"/>
      <c r="G44" s="86"/>
      <c r="H44" s="87"/>
      <c r="I44" s="88"/>
      <c r="J44" s="88"/>
      <c r="K44" s="80"/>
      <c r="L44" s="160" t="s">
        <v>46</v>
      </c>
      <c r="M44" s="143">
        <v>17.42</v>
      </c>
      <c r="N44" s="144"/>
      <c r="O44" s="160" t="s">
        <v>46</v>
      </c>
      <c r="P44" s="145">
        <f>M44*(N3/K3)</f>
        <v>29.03217204645148</v>
      </c>
    </row>
    <row r="45" spans="1:16" ht="89.25" customHeight="1">
      <c r="A45" s="109"/>
      <c r="B45" s="82"/>
      <c r="C45" s="84"/>
      <c r="D45" s="85"/>
      <c r="E45" s="43"/>
      <c r="F45" s="43"/>
      <c r="G45" s="86"/>
      <c r="H45" s="87"/>
      <c r="I45" s="88"/>
      <c r="J45" s="88"/>
      <c r="L45" s="161" t="s">
        <v>58</v>
      </c>
      <c r="M45" s="89">
        <v>577.06</v>
      </c>
      <c r="O45" s="161" t="s">
        <v>58</v>
      </c>
      <c r="P45" s="110">
        <f>M45*(N3/K3)</f>
        <v>961.728197538765</v>
      </c>
    </row>
    <row r="46" spans="1:16" ht="25.5">
      <c r="A46" s="109"/>
      <c r="B46" s="82"/>
      <c r="C46" s="84"/>
      <c r="D46" s="85"/>
      <c r="E46" s="43"/>
      <c r="F46" s="43"/>
      <c r="G46" s="86"/>
      <c r="H46" s="87"/>
      <c r="I46" s="88"/>
      <c r="J46" s="88"/>
      <c r="L46" s="181" t="s">
        <v>62</v>
      </c>
      <c r="M46" s="89">
        <v>122.4</v>
      </c>
      <c r="N46" s="165"/>
      <c r="O46" s="165" t="s">
        <v>62</v>
      </c>
      <c r="P46" s="110">
        <f>M46*(N3/K3)</f>
        <v>203.99184032638695</v>
      </c>
    </row>
    <row r="47" spans="1:16" ht="51">
      <c r="A47" s="109"/>
      <c r="B47" s="82"/>
      <c r="C47" s="84"/>
      <c r="D47" s="85"/>
      <c r="E47" s="43"/>
      <c r="F47" s="43"/>
      <c r="G47" s="86"/>
      <c r="H47" s="87"/>
      <c r="I47" s="88"/>
      <c r="J47" s="88"/>
      <c r="L47" s="207" t="s">
        <v>105</v>
      </c>
      <c r="M47" s="213">
        <v>1852.52</v>
      </c>
      <c r="O47" s="207" t="s">
        <v>105</v>
      </c>
      <c r="P47" s="110">
        <f>M47*(N3/K3)</f>
        <v>3087.4098369398557</v>
      </c>
    </row>
    <row r="48" spans="1:16" ht="89.25" customHeight="1">
      <c r="A48" s="109"/>
      <c r="B48" s="82"/>
      <c r="C48" s="84"/>
      <c r="D48" s="85"/>
      <c r="E48" s="43"/>
      <c r="F48" s="43"/>
      <c r="G48" s="86"/>
      <c r="H48" s="87"/>
      <c r="I48" s="88"/>
      <c r="J48" s="88"/>
      <c r="L48" s="161" t="s">
        <v>65</v>
      </c>
      <c r="M48" s="89">
        <v>236</v>
      </c>
      <c r="O48" s="165" t="s">
        <v>65</v>
      </c>
      <c r="P48" s="110">
        <f>M48*(N3/K3)</f>
        <v>393.3176006293082</v>
      </c>
    </row>
    <row r="49" spans="1:16" ht="89.25" customHeight="1">
      <c r="A49" s="109"/>
      <c r="B49" s="82"/>
      <c r="C49" s="84"/>
      <c r="D49" s="85"/>
      <c r="E49" s="43"/>
      <c r="F49" s="43"/>
      <c r="G49" s="86"/>
      <c r="H49" s="87"/>
      <c r="I49" s="88"/>
      <c r="J49" s="88"/>
      <c r="L49" s="161" t="s">
        <v>66</v>
      </c>
      <c r="M49" s="89">
        <v>103.72</v>
      </c>
      <c r="O49" s="165" t="s">
        <v>66</v>
      </c>
      <c r="P49" s="110">
        <f>M49*(N3/K3)</f>
        <v>172.8597522765756</v>
      </c>
    </row>
    <row r="50" spans="1:16" ht="89.25" customHeight="1">
      <c r="A50" s="109"/>
      <c r="B50" s="82"/>
      <c r="C50" s="84"/>
      <c r="D50" s="85"/>
      <c r="E50" s="43"/>
      <c r="F50" s="43"/>
      <c r="G50" s="86"/>
      <c r="H50" s="87"/>
      <c r="I50" s="88"/>
      <c r="J50" s="88"/>
      <c r="L50" s="207" t="s">
        <v>103</v>
      </c>
      <c r="M50" s="89">
        <v>79</v>
      </c>
      <c r="O50" s="166" t="s">
        <v>103</v>
      </c>
      <c r="P50" s="110">
        <f>M50*(N3/K3)</f>
        <v>131.66140021065823</v>
      </c>
    </row>
    <row r="51" spans="1:16" ht="76.5">
      <c r="A51" s="109"/>
      <c r="B51" s="82"/>
      <c r="C51" s="84"/>
      <c r="D51" s="85"/>
      <c r="E51" s="43"/>
      <c r="F51" s="43"/>
      <c r="G51" s="86"/>
      <c r="H51" s="87"/>
      <c r="I51" s="88"/>
      <c r="J51" s="88"/>
      <c r="L51" s="161" t="s">
        <v>67</v>
      </c>
      <c r="M51" s="80">
        <v>60.75</v>
      </c>
      <c r="O51" s="206" t="s">
        <v>67</v>
      </c>
      <c r="P51" s="110">
        <f>M51*(N3/K3)</f>
        <v>101.24595016199352</v>
      </c>
    </row>
    <row r="52" spans="1:16" ht="38.25">
      <c r="A52" s="109"/>
      <c r="B52" s="82"/>
      <c r="C52" s="84"/>
      <c r="D52" s="85"/>
      <c r="E52" s="43"/>
      <c r="F52" s="43"/>
      <c r="G52" s="86"/>
      <c r="H52" s="87"/>
      <c r="I52" s="88"/>
      <c r="J52" s="88"/>
      <c r="L52" s="207" t="s">
        <v>106</v>
      </c>
      <c r="M52" s="80">
        <v>48.38</v>
      </c>
      <c r="O52" s="206" t="s">
        <v>106</v>
      </c>
      <c r="P52" s="110">
        <f>M52*(N3/K3)</f>
        <v>80.63010812900818</v>
      </c>
    </row>
    <row r="53" spans="1:16" ht="63.75">
      <c r="A53" s="109"/>
      <c r="B53" s="82"/>
      <c r="C53" s="84"/>
      <c r="D53" s="85"/>
      <c r="E53" s="43"/>
      <c r="F53" s="43"/>
      <c r="G53" s="86"/>
      <c r="H53" s="87"/>
      <c r="I53" s="88"/>
      <c r="J53" s="88"/>
      <c r="K53" s="215" t="s">
        <v>136</v>
      </c>
      <c r="L53" s="207" t="s">
        <v>91</v>
      </c>
      <c r="M53" s="80">
        <v>100.2</v>
      </c>
      <c r="N53" s="97"/>
      <c r="O53" s="167" t="s">
        <v>66</v>
      </c>
      <c r="P53" s="135">
        <f>M53*(N3/K3)</f>
        <v>166.99332026718932</v>
      </c>
    </row>
    <row r="54" spans="1:16" ht="25.5">
      <c r="A54" s="109"/>
      <c r="B54" s="82"/>
      <c r="C54" s="84"/>
      <c r="D54" s="85"/>
      <c r="E54" s="43"/>
      <c r="F54" s="43"/>
      <c r="G54" s="86"/>
      <c r="H54" s="87"/>
      <c r="I54" s="88"/>
      <c r="J54" s="88"/>
      <c r="L54" s="161" t="s">
        <v>104</v>
      </c>
      <c r="M54" s="80">
        <v>15.61</v>
      </c>
      <c r="O54" s="165" t="s">
        <v>98</v>
      </c>
      <c r="P54" s="110">
        <f>M54*(N3/K3)</f>
        <v>26.015626041625</v>
      </c>
    </row>
    <row r="55" spans="1:16" ht="25.5">
      <c r="A55" s="109"/>
      <c r="B55" s="82"/>
      <c r="C55" s="84"/>
      <c r="D55" s="85"/>
      <c r="E55" s="43"/>
      <c r="F55" s="43"/>
      <c r="G55" s="86"/>
      <c r="H55" s="87"/>
      <c r="I55" s="88"/>
      <c r="J55" s="88"/>
      <c r="L55" s="161" t="s">
        <v>104</v>
      </c>
      <c r="M55" s="80">
        <v>15.19</v>
      </c>
      <c r="O55" s="165" t="s">
        <v>99</v>
      </c>
      <c r="P55" s="110">
        <f>M55*(N3/K3)</f>
        <v>25.315654040505045</v>
      </c>
    </row>
    <row r="56" spans="1:16" ht="25.5">
      <c r="A56" s="109"/>
      <c r="B56" s="82"/>
      <c r="C56" s="84"/>
      <c r="D56" s="85"/>
      <c r="E56" s="43"/>
      <c r="F56" s="43"/>
      <c r="G56" s="86"/>
      <c r="H56" s="87"/>
      <c r="I56" s="88"/>
      <c r="J56" s="88"/>
      <c r="L56" s="161" t="s">
        <v>104</v>
      </c>
      <c r="M56" s="80">
        <v>5.75</v>
      </c>
      <c r="O56" s="165" t="s">
        <v>100</v>
      </c>
      <c r="P56" s="110">
        <f>M56*(N3/K3)</f>
        <v>9.58295001533272</v>
      </c>
    </row>
    <row r="57" spans="1:16" ht="25.5">
      <c r="A57" s="109"/>
      <c r="B57" s="82"/>
      <c r="C57" s="84"/>
      <c r="D57" s="85"/>
      <c r="E57" s="43"/>
      <c r="F57" s="43"/>
      <c r="G57" s="86"/>
      <c r="H57" s="87"/>
      <c r="I57" s="88"/>
      <c r="J57" s="88"/>
      <c r="L57" s="161" t="s">
        <v>104</v>
      </c>
      <c r="M57" s="80">
        <v>9</v>
      </c>
      <c r="O57" s="165" t="s">
        <v>98</v>
      </c>
      <c r="P57" s="110">
        <f>M57*(N3/K3)</f>
        <v>14.999400023999039</v>
      </c>
    </row>
    <row r="58" spans="1:16" ht="25.5">
      <c r="A58" s="109"/>
      <c r="B58" s="82"/>
      <c r="C58" s="84"/>
      <c r="D58" s="85"/>
      <c r="E58" s="43"/>
      <c r="F58" s="43"/>
      <c r="G58" s="86"/>
      <c r="H58" s="87"/>
      <c r="I58" s="88"/>
      <c r="J58" s="88"/>
      <c r="L58" s="161" t="s">
        <v>104</v>
      </c>
      <c r="M58" s="80">
        <v>6.13</v>
      </c>
      <c r="O58" s="165" t="s">
        <v>98</v>
      </c>
      <c r="P58" s="110">
        <f>M58*(N3/K3)</f>
        <v>10.216258016346012</v>
      </c>
    </row>
    <row r="59" spans="1:16" ht="25.5">
      <c r="A59" s="109"/>
      <c r="B59" s="82"/>
      <c r="C59" s="84"/>
      <c r="D59" s="85"/>
      <c r="E59" s="43"/>
      <c r="F59" s="43"/>
      <c r="G59" s="86"/>
      <c r="H59" s="87"/>
      <c r="I59" s="88"/>
      <c r="J59" s="88"/>
      <c r="L59" s="161" t="s">
        <v>104</v>
      </c>
      <c r="M59" s="80">
        <v>14.29</v>
      </c>
      <c r="O59" s="165" t="s">
        <v>98</v>
      </c>
      <c r="P59" s="110">
        <f>M59*(N3/K3)</f>
        <v>23.81571403810514</v>
      </c>
    </row>
    <row r="60" spans="1:16" ht="25.5">
      <c r="A60" s="109"/>
      <c r="B60" s="82"/>
      <c r="C60" s="84"/>
      <c r="D60" s="85"/>
      <c r="E60" s="43"/>
      <c r="F60" s="43"/>
      <c r="G60" s="86"/>
      <c r="H60" s="87"/>
      <c r="I60" s="88"/>
      <c r="J60" s="88"/>
      <c r="L60" s="161" t="s">
        <v>104</v>
      </c>
      <c r="M60" s="80">
        <v>6.8</v>
      </c>
      <c r="O60" s="165" t="s">
        <v>101</v>
      </c>
      <c r="P60" s="110">
        <f>M60*(N3/K3)</f>
        <v>11.332880018132608</v>
      </c>
    </row>
    <row r="61" spans="1:16" ht="25.5">
      <c r="A61" s="109"/>
      <c r="B61" s="82"/>
      <c r="C61" s="84"/>
      <c r="D61" s="85"/>
      <c r="E61" s="43"/>
      <c r="F61" s="43"/>
      <c r="G61" s="86"/>
      <c r="H61" s="87"/>
      <c r="I61" s="88"/>
      <c r="J61" s="88"/>
      <c r="L61" s="161" t="s">
        <v>104</v>
      </c>
      <c r="M61" s="80">
        <v>19.24</v>
      </c>
      <c r="O61" s="165" t="s">
        <v>102</v>
      </c>
      <c r="P61" s="110">
        <f>M61*(N3/K3)</f>
        <v>32.06538405130461</v>
      </c>
    </row>
    <row r="62" spans="1:16" ht="25.5">
      <c r="A62" s="109"/>
      <c r="B62" s="82"/>
      <c r="C62" s="84"/>
      <c r="D62" s="85"/>
      <c r="E62" s="43"/>
      <c r="F62" s="43"/>
      <c r="G62" s="86"/>
      <c r="H62" s="87"/>
      <c r="I62" s="88"/>
      <c r="J62" s="88"/>
      <c r="L62" s="161" t="s">
        <v>71</v>
      </c>
      <c r="M62" s="89">
        <v>107.7</v>
      </c>
      <c r="O62" s="165" t="s">
        <v>71</v>
      </c>
      <c r="P62" s="110">
        <f>M62*(N3/K3)</f>
        <v>179.49282028718852</v>
      </c>
    </row>
    <row r="63" spans="1:16" s="49" customFormat="1" ht="89.25" customHeight="1">
      <c r="A63" s="208"/>
      <c r="B63" s="82"/>
      <c r="C63" s="94"/>
      <c r="D63" s="85"/>
      <c r="E63" s="99"/>
      <c r="F63" s="99"/>
      <c r="G63" s="209"/>
      <c r="H63" s="210"/>
      <c r="I63" s="211"/>
      <c r="J63" s="211"/>
      <c r="K63" s="214" t="s">
        <v>139</v>
      </c>
      <c r="L63" s="160" t="s">
        <v>79</v>
      </c>
      <c r="M63" s="80">
        <v>94</v>
      </c>
      <c r="N63" s="97"/>
      <c r="O63" s="167" t="s">
        <v>79</v>
      </c>
      <c r="P63" s="135">
        <f>M63*(N3/K3)</f>
        <v>156.66040025065664</v>
      </c>
    </row>
    <row r="64" spans="1:16" s="49" customFormat="1" ht="84" customHeight="1">
      <c r="A64" s="208"/>
      <c r="B64" s="82"/>
      <c r="C64" s="94"/>
      <c r="D64" s="85"/>
      <c r="E64" s="99"/>
      <c r="F64" s="99"/>
      <c r="G64" s="209"/>
      <c r="H64" s="210"/>
      <c r="I64" s="211"/>
      <c r="J64" s="211"/>
      <c r="K64" s="214" t="s">
        <v>139</v>
      </c>
      <c r="L64" s="160" t="s">
        <v>95</v>
      </c>
      <c r="M64" s="80">
        <v>23.75</v>
      </c>
      <c r="N64" s="97"/>
      <c r="O64" s="167" t="s">
        <v>95</v>
      </c>
      <c r="P64" s="135">
        <f>M64*(N4/K4)</f>
        <v>39.42974940430747</v>
      </c>
    </row>
    <row r="65" spans="1:16" ht="38.25">
      <c r="A65" s="109"/>
      <c r="B65" s="82"/>
      <c r="C65" s="84"/>
      <c r="D65" s="85"/>
      <c r="E65" s="43"/>
      <c r="F65" s="43"/>
      <c r="G65" s="86"/>
      <c r="H65" s="87"/>
      <c r="I65" s="88"/>
      <c r="J65" s="88"/>
      <c r="L65" s="161" t="s">
        <v>80</v>
      </c>
      <c r="M65" s="89">
        <v>134.01</v>
      </c>
      <c r="O65" s="165" t="s">
        <v>80</v>
      </c>
      <c r="P65" s="110">
        <f>M65*(N3/K3)</f>
        <v>223.34106635734568</v>
      </c>
    </row>
    <row r="66" spans="1:16" s="49" customFormat="1" ht="38.25">
      <c r="A66" s="208"/>
      <c r="B66" s="82"/>
      <c r="C66" s="94"/>
      <c r="D66" s="85"/>
      <c r="E66" s="99"/>
      <c r="F66" s="99"/>
      <c r="G66" s="209"/>
      <c r="H66" s="210"/>
      <c r="I66" s="211"/>
      <c r="J66" s="211"/>
      <c r="K66" s="80"/>
      <c r="L66" s="160" t="s">
        <v>81</v>
      </c>
      <c r="M66" s="80">
        <v>273.5</v>
      </c>
      <c r="N66" s="97"/>
      <c r="O66" s="167" t="s">
        <v>81</v>
      </c>
      <c r="P66" s="135">
        <f>M66*(N3/K3)</f>
        <v>455.81510072930416</v>
      </c>
    </row>
    <row r="67" spans="1:16" s="49" customFormat="1" ht="38.25">
      <c r="A67" s="208"/>
      <c r="B67" s="82"/>
      <c r="C67" s="94"/>
      <c r="D67" s="85"/>
      <c r="E67" s="99"/>
      <c r="F67" s="99"/>
      <c r="G67" s="209"/>
      <c r="H67" s="210"/>
      <c r="I67" s="211"/>
      <c r="J67" s="211"/>
      <c r="K67" s="80"/>
      <c r="L67" s="160" t="s">
        <v>81</v>
      </c>
      <c r="M67" s="80">
        <v>98.73</v>
      </c>
      <c r="N67" s="97"/>
      <c r="O67" s="167" t="s">
        <v>81</v>
      </c>
      <c r="P67" s="135">
        <f>M67*(N3/K3)</f>
        <v>164.54341826326947</v>
      </c>
    </row>
    <row r="68" spans="1:16" s="49" customFormat="1" ht="93" customHeight="1">
      <c r="A68" s="208"/>
      <c r="B68" s="82"/>
      <c r="C68" s="94"/>
      <c r="D68" s="85"/>
      <c r="E68" s="99"/>
      <c r="F68" s="99"/>
      <c r="G68" s="209"/>
      <c r="H68" s="210"/>
      <c r="I68" s="211"/>
      <c r="J68" s="211"/>
      <c r="K68" s="214" t="s">
        <v>139</v>
      </c>
      <c r="L68" s="160" t="s">
        <v>97</v>
      </c>
      <c r="M68" s="80">
        <v>22.57</v>
      </c>
      <c r="N68" s="97"/>
      <c r="O68" s="253" t="s">
        <v>97</v>
      </c>
      <c r="P68" s="135">
        <f>M68*(N3/K3)</f>
        <v>37.61516206018426</v>
      </c>
    </row>
    <row r="69" spans="1:16" s="49" customFormat="1" ht="25.5">
      <c r="A69" s="208"/>
      <c r="B69" s="82"/>
      <c r="C69" s="94"/>
      <c r="D69" s="85"/>
      <c r="E69" s="99"/>
      <c r="F69" s="99"/>
      <c r="G69" s="209"/>
      <c r="H69" s="210"/>
      <c r="I69" s="211"/>
      <c r="J69" s="211"/>
      <c r="K69" s="80"/>
      <c r="L69" s="255" t="s">
        <v>96</v>
      </c>
      <c r="M69" s="80">
        <v>67.31</v>
      </c>
      <c r="N69" s="97"/>
      <c r="O69" s="167" t="s">
        <v>96</v>
      </c>
      <c r="P69" s="135">
        <f>M69*(N3/K3)</f>
        <v>112.17884617948616</v>
      </c>
    </row>
    <row r="70" spans="1:16" s="49" customFormat="1" ht="25.5">
      <c r="A70" s="208"/>
      <c r="B70" s="82"/>
      <c r="C70" s="94"/>
      <c r="D70" s="85"/>
      <c r="E70" s="99"/>
      <c r="F70" s="99"/>
      <c r="G70" s="209"/>
      <c r="H70" s="210"/>
      <c r="I70" s="211"/>
      <c r="J70" s="211"/>
      <c r="K70" s="80"/>
      <c r="L70" s="160" t="s">
        <v>141</v>
      </c>
      <c r="M70" s="241">
        <v>788.06</v>
      </c>
      <c r="N70" s="242"/>
      <c r="O70" s="243" t="s">
        <v>82</v>
      </c>
      <c r="P70" s="244">
        <f>M70*(N4/K4)</f>
        <v>1308.337192234044</v>
      </c>
    </row>
    <row r="71" spans="1:16" s="49" customFormat="1" ht="25.5">
      <c r="A71" s="208"/>
      <c r="B71" s="82"/>
      <c r="C71" s="94"/>
      <c r="D71" s="85"/>
      <c r="E71" s="99"/>
      <c r="F71" s="99"/>
      <c r="G71" s="209"/>
      <c r="H71" s="210"/>
      <c r="I71" s="211"/>
      <c r="J71" s="211"/>
      <c r="K71" s="80"/>
      <c r="L71" s="160" t="s">
        <v>83</v>
      </c>
      <c r="M71" s="241">
        <v>425.22</v>
      </c>
      <c r="N71" s="242"/>
      <c r="O71" s="243" t="s">
        <v>83</v>
      </c>
      <c r="P71" s="244">
        <f>M71*(N4/K4)</f>
        <v>705.9502333347211</v>
      </c>
    </row>
    <row r="72" spans="1:16" s="49" customFormat="1" ht="38.25">
      <c r="A72" s="208"/>
      <c r="B72" s="82"/>
      <c r="C72" s="94"/>
      <c r="D72" s="85"/>
      <c r="E72" s="99"/>
      <c r="F72" s="99"/>
      <c r="G72" s="209"/>
      <c r="H72" s="210"/>
      <c r="I72" s="211"/>
      <c r="J72" s="211"/>
      <c r="K72" s="80"/>
      <c r="L72" s="207" t="s">
        <v>142</v>
      </c>
      <c r="M72" s="241">
        <v>187.3</v>
      </c>
      <c r="N72" s="242"/>
      <c r="O72" s="243" t="s">
        <v>142</v>
      </c>
      <c r="P72" s="244">
        <f>M72*(N5/K5)</f>
        <v>288.12361533759076</v>
      </c>
    </row>
    <row r="73" spans="1:16" s="49" customFormat="1" ht="87" customHeight="1">
      <c r="A73" s="208"/>
      <c r="B73" s="82"/>
      <c r="C73" s="94"/>
      <c r="D73" s="85"/>
      <c r="E73" s="99"/>
      <c r="F73" s="99"/>
      <c r="G73" s="209"/>
      <c r="H73" s="210"/>
      <c r="I73" s="211"/>
      <c r="J73" s="211"/>
      <c r="K73" s="214" t="s">
        <v>139</v>
      </c>
      <c r="L73" s="160" t="s">
        <v>131</v>
      </c>
      <c r="M73" s="241">
        <v>492.67</v>
      </c>
      <c r="N73" s="242"/>
      <c r="O73" s="243" t="s">
        <v>130</v>
      </c>
      <c r="P73" s="244">
        <f>M73*(N4/K4)</f>
        <v>817.9307216429543</v>
      </c>
    </row>
    <row r="74" spans="1:16" ht="13.5" thickBot="1">
      <c r="A74" s="111"/>
      <c r="B74" s="108"/>
      <c r="C74" s="112"/>
      <c r="D74" s="113"/>
      <c r="E74" s="114"/>
      <c r="F74" s="114"/>
      <c r="G74" s="115"/>
      <c r="H74" s="116"/>
      <c r="I74" s="117"/>
      <c r="J74" s="117"/>
      <c r="K74" s="118"/>
      <c r="L74" s="119"/>
      <c r="M74" s="118"/>
      <c r="N74" s="120"/>
      <c r="O74" s="119"/>
      <c r="P74" s="121"/>
    </row>
    <row r="75" spans="1:16" ht="76.5">
      <c r="A75" s="134" t="s">
        <v>32</v>
      </c>
      <c r="B75" s="91" t="s">
        <v>7</v>
      </c>
      <c r="C75" s="84" t="s">
        <v>29</v>
      </c>
      <c r="D75" s="85" t="s">
        <v>16</v>
      </c>
      <c r="E75" s="43"/>
      <c r="F75" s="92">
        <f>15000+2500</f>
        <v>17500</v>
      </c>
      <c r="G75" s="86">
        <f>SUM(E75:F75)</f>
        <v>17500</v>
      </c>
      <c r="H75" s="87">
        <f>G75*1.55</f>
        <v>27125</v>
      </c>
      <c r="I75" s="88">
        <f>E75*1.55</f>
        <v>0</v>
      </c>
      <c r="J75" s="88">
        <f>F75*1.55</f>
        <v>27125</v>
      </c>
      <c r="P75" s="110"/>
    </row>
    <row r="76" spans="1:16" ht="101.25" customHeight="1">
      <c r="A76" s="109"/>
      <c r="B76" s="82"/>
      <c r="C76" s="84"/>
      <c r="D76" s="85"/>
      <c r="E76" s="43"/>
      <c r="F76" s="43"/>
      <c r="G76" s="86"/>
      <c r="H76" s="87"/>
      <c r="I76" s="88"/>
      <c r="J76" s="88"/>
      <c r="P76" s="110"/>
    </row>
    <row r="77" spans="1:16" ht="13.5" thickBot="1">
      <c r="A77" s="111"/>
      <c r="B77" s="108"/>
      <c r="C77" s="112"/>
      <c r="D77" s="113"/>
      <c r="E77" s="114"/>
      <c r="F77" s="114"/>
      <c r="G77" s="115"/>
      <c r="H77" s="116"/>
      <c r="I77" s="117"/>
      <c r="J77" s="117"/>
      <c r="K77" s="118"/>
      <c r="L77" s="119"/>
      <c r="M77" s="118"/>
      <c r="N77" s="120"/>
      <c r="O77" s="119"/>
      <c r="P77" s="121"/>
    </row>
    <row r="78" spans="1:16" s="49" customFormat="1" ht="267.75">
      <c r="A78" s="109" t="s">
        <v>31</v>
      </c>
      <c r="B78" s="93" t="s">
        <v>11</v>
      </c>
      <c r="C78" s="94" t="s">
        <v>22</v>
      </c>
      <c r="D78" s="85" t="s">
        <v>5</v>
      </c>
      <c r="E78" s="95">
        <f>3500+1500</f>
        <v>5000</v>
      </c>
      <c r="F78" s="96">
        <f>1250+3500+1500-500</f>
        <v>5750</v>
      </c>
      <c r="G78" s="86">
        <f>SUM(E78:F78)</f>
        <v>10750</v>
      </c>
      <c r="H78" s="87">
        <f>G78*1.55</f>
        <v>16662.5</v>
      </c>
      <c r="I78" s="88">
        <f>E78*1.55</f>
        <v>7750</v>
      </c>
      <c r="J78" s="88">
        <f>F78*1.55</f>
        <v>8912.5</v>
      </c>
      <c r="K78" s="80"/>
      <c r="M78" s="80"/>
      <c r="N78" s="97"/>
      <c r="P78" s="135"/>
    </row>
    <row r="79" spans="1:16" ht="76.5">
      <c r="A79" s="109"/>
      <c r="B79" s="82"/>
      <c r="C79" s="84"/>
      <c r="D79" s="85"/>
      <c r="E79" s="43"/>
      <c r="F79" s="43"/>
      <c r="G79" s="86"/>
      <c r="H79" s="87"/>
      <c r="I79" s="88"/>
      <c r="J79" s="88"/>
      <c r="K79" s="214" t="s">
        <v>143</v>
      </c>
      <c r="L79" s="160" t="s">
        <v>75</v>
      </c>
      <c r="M79" s="80">
        <v>132</v>
      </c>
      <c r="N79" s="97"/>
      <c r="O79" s="167" t="s">
        <v>75</v>
      </c>
      <c r="P79" s="135">
        <f>M79*(N3/K3)</f>
        <v>219.99120035198592</v>
      </c>
    </row>
    <row r="80" spans="1:16" ht="76.5">
      <c r="A80" s="109"/>
      <c r="B80" s="82"/>
      <c r="C80" s="84"/>
      <c r="D80" s="85"/>
      <c r="E80" s="43"/>
      <c r="F80" s="43"/>
      <c r="G80" s="86"/>
      <c r="H80" s="87"/>
      <c r="I80" s="88"/>
      <c r="J80" s="88"/>
      <c r="K80" s="214" t="s">
        <v>143</v>
      </c>
      <c r="L80" s="160" t="s">
        <v>78</v>
      </c>
      <c r="M80" s="80">
        <v>46.2</v>
      </c>
      <c r="N80" s="97"/>
      <c r="O80" s="167" t="s">
        <v>78</v>
      </c>
      <c r="P80" s="135">
        <f>M80*(N3/K3)</f>
        <v>76.99692012319507</v>
      </c>
    </row>
    <row r="81" spans="1:16" ht="76.5">
      <c r="A81" s="109"/>
      <c r="B81" s="82"/>
      <c r="C81" s="84"/>
      <c r="D81" s="85"/>
      <c r="E81" s="43"/>
      <c r="F81" s="43"/>
      <c r="G81" s="86"/>
      <c r="H81" s="87"/>
      <c r="I81" s="88"/>
      <c r="J81" s="88"/>
      <c r="K81" s="214" t="s">
        <v>143</v>
      </c>
      <c r="L81" s="255" t="s">
        <v>76</v>
      </c>
      <c r="M81" s="80">
        <v>134.32</v>
      </c>
      <c r="N81" s="97"/>
      <c r="O81" s="212" t="s">
        <v>76</v>
      </c>
      <c r="P81" s="135">
        <f>M81*(N3/K3)</f>
        <v>223.8577123581723</v>
      </c>
    </row>
    <row r="82" spans="1:16" ht="76.5">
      <c r="A82" s="109"/>
      <c r="B82" s="82"/>
      <c r="C82" s="84"/>
      <c r="D82" s="85"/>
      <c r="E82" s="43"/>
      <c r="F82" s="43"/>
      <c r="G82" s="86"/>
      <c r="H82" s="87"/>
      <c r="I82" s="88"/>
      <c r="J82" s="88"/>
      <c r="K82" s="214" t="s">
        <v>143</v>
      </c>
      <c r="L82" s="255" t="s">
        <v>77</v>
      </c>
      <c r="M82" s="80">
        <v>134.32</v>
      </c>
      <c r="N82" s="97"/>
      <c r="O82" s="212" t="s">
        <v>77</v>
      </c>
      <c r="P82" s="135">
        <f>M82*(N3/K3)</f>
        <v>223.8577123581723</v>
      </c>
    </row>
    <row r="83" spans="1:16" ht="76.5">
      <c r="A83" s="109"/>
      <c r="B83" s="82"/>
      <c r="C83" s="84"/>
      <c r="D83" s="85"/>
      <c r="E83" s="43"/>
      <c r="F83" s="43"/>
      <c r="G83" s="86"/>
      <c r="H83" s="87"/>
      <c r="I83" s="88"/>
      <c r="J83" s="88"/>
      <c r="K83" s="214" t="s">
        <v>143</v>
      </c>
      <c r="L83" s="160" t="s">
        <v>84</v>
      </c>
      <c r="M83" s="80">
        <v>161.92</v>
      </c>
      <c r="N83" s="97"/>
      <c r="O83" s="167" t="s">
        <v>84</v>
      </c>
      <c r="P83" s="135">
        <f>M83*(N3/K3)</f>
        <v>269.85587243176934</v>
      </c>
    </row>
    <row r="84" spans="1:16" ht="76.5">
      <c r="A84" s="109"/>
      <c r="B84" s="82"/>
      <c r="C84" s="84"/>
      <c r="D84" s="85"/>
      <c r="E84" s="43"/>
      <c r="F84" s="43"/>
      <c r="G84" s="86"/>
      <c r="H84" s="87"/>
      <c r="I84" s="88"/>
      <c r="J84" s="88"/>
      <c r="K84" s="214" t="s">
        <v>143</v>
      </c>
      <c r="L84" s="160" t="s">
        <v>85</v>
      </c>
      <c r="M84" s="80">
        <v>20.7</v>
      </c>
      <c r="N84" s="97"/>
      <c r="O84" s="167" t="s">
        <v>85</v>
      </c>
      <c r="P84" s="135">
        <f>M84*(N3/K3)</f>
        <v>34.49862005519779</v>
      </c>
    </row>
    <row r="85" spans="1:16" s="49" customFormat="1" ht="38.25">
      <c r="A85" s="208"/>
      <c r="B85" s="82"/>
      <c r="C85" s="94"/>
      <c r="D85" s="85"/>
      <c r="E85" s="99"/>
      <c r="F85" s="99"/>
      <c r="G85" s="209"/>
      <c r="H85" s="210"/>
      <c r="I85" s="211"/>
      <c r="J85" s="211"/>
      <c r="K85" s="249"/>
      <c r="L85" s="160" t="s">
        <v>86</v>
      </c>
      <c r="M85" s="80">
        <v>38.4</v>
      </c>
      <c r="N85" s="167"/>
      <c r="O85" s="167" t="s">
        <v>86</v>
      </c>
      <c r="P85" s="135">
        <f>M85*(N3/K3)</f>
        <v>63.9974401023959</v>
      </c>
    </row>
    <row r="86" spans="1:16" ht="76.5">
      <c r="A86" s="109"/>
      <c r="B86" s="82"/>
      <c r="C86" s="84"/>
      <c r="D86" s="85"/>
      <c r="E86" s="43"/>
      <c r="F86" s="43"/>
      <c r="G86" s="86"/>
      <c r="H86" s="87"/>
      <c r="I86" s="88"/>
      <c r="J86" s="88"/>
      <c r="K86" s="214" t="s">
        <v>143</v>
      </c>
      <c r="L86" s="160" t="s">
        <v>87</v>
      </c>
      <c r="M86" s="80">
        <v>13</v>
      </c>
      <c r="N86" s="167"/>
      <c r="O86" s="167" t="s">
        <v>87</v>
      </c>
      <c r="P86" s="135">
        <f>M86*(N3/K3)</f>
        <v>21.665800034665278</v>
      </c>
    </row>
    <row r="87" spans="1:16" s="49" customFormat="1" ht="38.25">
      <c r="A87" s="208"/>
      <c r="B87" s="82"/>
      <c r="C87" s="94"/>
      <c r="D87" s="85"/>
      <c r="E87" s="99"/>
      <c r="F87" s="99"/>
      <c r="G87" s="209"/>
      <c r="H87" s="210"/>
      <c r="I87" s="211"/>
      <c r="J87" s="211"/>
      <c r="K87" s="249"/>
      <c r="L87" s="160" t="s">
        <v>88</v>
      </c>
      <c r="M87" s="80">
        <v>35.1</v>
      </c>
      <c r="N87" s="97"/>
      <c r="O87" s="250" t="s">
        <v>88</v>
      </c>
      <c r="P87" s="135">
        <f>M87*(N3/K3)</f>
        <v>58.49766009359626</v>
      </c>
    </row>
    <row r="88" spans="1:16" s="49" customFormat="1" ht="38.25">
      <c r="A88" s="208"/>
      <c r="B88" s="82"/>
      <c r="C88" s="94"/>
      <c r="D88" s="85"/>
      <c r="E88" s="99"/>
      <c r="F88" s="99"/>
      <c r="G88" s="209"/>
      <c r="H88" s="210"/>
      <c r="I88" s="211"/>
      <c r="J88" s="211"/>
      <c r="K88" s="249"/>
      <c r="L88" s="160" t="s">
        <v>92</v>
      </c>
      <c r="M88" s="80">
        <f>239.18-53.9</f>
        <v>185.28</v>
      </c>
      <c r="N88" s="97"/>
      <c r="O88" s="250" t="s">
        <v>89</v>
      </c>
      <c r="P88" s="135">
        <f>M88*(N3/K3)</f>
        <v>308.78764849406025</v>
      </c>
    </row>
    <row r="89" spans="1:16" s="49" customFormat="1" ht="38.25">
      <c r="A89" s="208"/>
      <c r="B89" s="82"/>
      <c r="C89" s="94"/>
      <c r="D89" s="85"/>
      <c r="E89" s="99"/>
      <c r="F89" s="99"/>
      <c r="G89" s="209"/>
      <c r="H89" s="210"/>
      <c r="I89" s="211"/>
      <c r="J89" s="211"/>
      <c r="K89" s="249"/>
      <c r="L89" s="160" t="s">
        <v>92</v>
      </c>
      <c r="M89" s="241">
        <v>53.9</v>
      </c>
      <c r="N89" s="242"/>
      <c r="O89" s="251" t="s">
        <v>89</v>
      </c>
      <c r="P89" s="244">
        <f>M89*(N4/K4)</f>
        <v>89.48477864809149</v>
      </c>
    </row>
    <row r="90" spans="1:16" s="49" customFormat="1" ht="38.25">
      <c r="A90" s="208"/>
      <c r="B90" s="82"/>
      <c r="C90" s="94"/>
      <c r="D90" s="85"/>
      <c r="E90" s="99"/>
      <c r="F90" s="99"/>
      <c r="G90" s="209"/>
      <c r="H90" s="210"/>
      <c r="I90" s="211"/>
      <c r="J90" s="211"/>
      <c r="K90" s="249"/>
      <c r="L90" s="160" t="s">
        <v>93</v>
      </c>
      <c r="M90" s="241">
        <v>481.25</v>
      </c>
      <c r="N90" s="242"/>
      <c r="O90" s="251" t="s">
        <v>89</v>
      </c>
      <c r="P90" s="244">
        <f>M90*(N4/K4)</f>
        <v>798.9712379293883</v>
      </c>
    </row>
    <row r="91" spans="1:16" s="49" customFormat="1" ht="38.25">
      <c r="A91" s="208"/>
      <c r="B91" s="82"/>
      <c r="C91" s="94"/>
      <c r="D91" s="85"/>
      <c r="E91" s="99"/>
      <c r="F91" s="99"/>
      <c r="G91" s="209"/>
      <c r="H91" s="210"/>
      <c r="I91" s="211"/>
      <c r="J91" s="211"/>
      <c r="K91" s="249"/>
      <c r="L91" s="160" t="s">
        <v>94</v>
      </c>
      <c r="M91" s="241">
        <v>256.43</v>
      </c>
      <c r="N91" s="242"/>
      <c r="O91" s="251" t="s">
        <v>94</v>
      </c>
      <c r="P91" s="244">
        <f>M91*(N4/K4)</f>
        <v>425.72507956827644</v>
      </c>
    </row>
    <row r="92" spans="1:16" ht="76.5">
      <c r="A92" s="109"/>
      <c r="B92" s="82"/>
      <c r="C92" s="84"/>
      <c r="D92" s="85"/>
      <c r="E92" s="43"/>
      <c r="F92" s="43"/>
      <c r="G92" s="86"/>
      <c r="H92" s="87"/>
      <c r="I92" s="88"/>
      <c r="J92" s="88"/>
      <c r="K92" s="214" t="s">
        <v>143</v>
      </c>
      <c r="L92" s="252" t="s">
        <v>111</v>
      </c>
      <c r="M92" s="241">
        <v>561.9</v>
      </c>
      <c r="N92" s="242"/>
      <c r="O92" s="251" t="s">
        <v>111</v>
      </c>
      <c r="P92" s="244">
        <f>M92*(N4/K4)</f>
        <v>932.8663659065419</v>
      </c>
    </row>
    <row r="93" spans="1:16" s="49" customFormat="1" ht="25.5">
      <c r="A93" s="208"/>
      <c r="B93" s="82"/>
      <c r="C93" s="94"/>
      <c r="D93" s="85"/>
      <c r="E93" s="99"/>
      <c r="F93" s="99"/>
      <c r="G93" s="209"/>
      <c r="H93" s="210"/>
      <c r="I93" s="211"/>
      <c r="J93" s="211"/>
      <c r="K93" s="249"/>
      <c r="L93" s="252" t="s">
        <v>112</v>
      </c>
      <c r="M93" s="241">
        <v>105.31</v>
      </c>
      <c r="N93" s="242"/>
      <c r="O93" s="251" t="s">
        <v>112</v>
      </c>
      <c r="P93" s="244">
        <f>M93*(N4/K4)</f>
        <v>174.83565935863663</v>
      </c>
    </row>
    <row r="94" spans="1:16" s="49" customFormat="1" ht="25.5">
      <c r="A94" s="208"/>
      <c r="B94" s="82"/>
      <c r="C94" s="94"/>
      <c r="D94" s="85"/>
      <c r="E94" s="99"/>
      <c r="F94" s="99"/>
      <c r="G94" s="209"/>
      <c r="H94" s="210"/>
      <c r="I94" s="211"/>
      <c r="J94" s="211"/>
      <c r="K94" s="249"/>
      <c r="L94" s="252" t="s">
        <v>113</v>
      </c>
      <c r="M94" s="241">
        <v>57.75</v>
      </c>
      <c r="N94" s="242"/>
      <c r="O94" s="251" t="s">
        <v>113</v>
      </c>
      <c r="P94" s="244">
        <f>M94*(N4/K4)</f>
        <v>95.8765485515266</v>
      </c>
    </row>
    <row r="95" spans="1:16" s="49" customFormat="1" ht="25.5">
      <c r="A95" s="208"/>
      <c r="B95" s="82"/>
      <c r="C95" s="94"/>
      <c r="D95" s="85"/>
      <c r="E95" s="99"/>
      <c r="F95" s="99"/>
      <c r="G95" s="209"/>
      <c r="H95" s="210"/>
      <c r="I95" s="211"/>
      <c r="J95" s="211"/>
      <c r="K95" s="249"/>
      <c r="L95" s="252" t="s">
        <v>114</v>
      </c>
      <c r="M95" s="241">
        <v>184.43</v>
      </c>
      <c r="N95" s="242"/>
      <c r="O95" s="251" t="s">
        <v>114</v>
      </c>
      <c r="P95" s="244">
        <f>M95*(N4/K4)</f>
        <v>306.19068137416537</v>
      </c>
    </row>
    <row r="96" spans="1:16" s="49" customFormat="1" ht="25.5">
      <c r="A96" s="208"/>
      <c r="B96" s="82"/>
      <c r="C96" s="94"/>
      <c r="D96" s="85"/>
      <c r="E96" s="99"/>
      <c r="F96" s="99"/>
      <c r="G96" s="209"/>
      <c r="H96" s="210"/>
      <c r="I96" s="211"/>
      <c r="J96" s="211"/>
      <c r="K96" s="249"/>
      <c r="L96" s="252" t="s">
        <v>114</v>
      </c>
      <c r="M96" s="241">
        <v>239.18</v>
      </c>
      <c r="N96" s="242"/>
      <c r="O96" s="251" t="s">
        <v>114</v>
      </c>
      <c r="P96" s="244">
        <f>M96*(N4/K4)</f>
        <v>397.08663000093736</v>
      </c>
    </row>
    <row r="97" spans="1:16" s="49" customFormat="1" ht="25.5">
      <c r="A97" s="208"/>
      <c r="B97" s="82"/>
      <c r="C97" s="94"/>
      <c r="D97" s="85"/>
      <c r="E97" s="99"/>
      <c r="F97" s="99"/>
      <c r="G97" s="209"/>
      <c r="H97" s="210"/>
      <c r="I97" s="211"/>
      <c r="J97" s="211"/>
      <c r="K97" s="249"/>
      <c r="L97" s="252" t="s">
        <v>115</v>
      </c>
      <c r="M97" s="241">
        <v>349.64</v>
      </c>
      <c r="N97" s="242"/>
      <c r="O97" s="251" t="s">
        <v>115</v>
      </c>
      <c r="P97" s="244">
        <f>M97*(N4/K4)</f>
        <v>580.4723192304027</v>
      </c>
    </row>
    <row r="98" spans="1:16" s="49" customFormat="1" ht="25.5">
      <c r="A98" s="208"/>
      <c r="B98" s="82"/>
      <c r="C98" s="94"/>
      <c r="D98" s="85"/>
      <c r="E98" s="99"/>
      <c r="F98" s="99"/>
      <c r="G98" s="209"/>
      <c r="H98" s="210"/>
      <c r="I98" s="211"/>
      <c r="J98" s="211"/>
      <c r="K98" s="249"/>
      <c r="L98" s="252" t="s">
        <v>116</v>
      </c>
      <c r="M98" s="241">
        <v>140.02</v>
      </c>
      <c r="N98" s="242"/>
      <c r="O98" s="251" t="s">
        <v>116</v>
      </c>
      <c r="P98" s="244">
        <f>M98*(N4/K4)</f>
        <v>232.4612004880477</v>
      </c>
    </row>
    <row r="99" spans="1:16" s="49" customFormat="1" ht="25.5">
      <c r="A99" s="208"/>
      <c r="B99" s="82"/>
      <c r="C99" s="94"/>
      <c r="D99" s="85"/>
      <c r="E99" s="99"/>
      <c r="F99" s="99"/>
      <c r="G99" s="209"/>
      <c r="H99" s="210"/>
      <c r="I99" s="211"/>
      <c r="J99" s="211"/>
      <c r="K99" s="249"/>
      <c r="L99" s="252" t="s">
        <v>117</v>
      </c>
      <c r="M99" s="241">
        <v>140.02</v>
      </c>
      <c r="N99" s="242"/>
      <c r="O99" s="251" t="s">
        <v>117</v>
      </c>
      <c r="P99" s="244">
        <f>M99*(N4/K4)</f>
        <v>232.4612004880477</v>
      </c>
    </row>
    <row r="100" spans="1:16" ht="76.5">
      <c r="A100" s="109"/>
      <c r="B100" s="82"/>
      <c r="C100" s="84"/>
      <c r="D100" s="85"/>
      <c r="E100" s="43"/>
      <c r="F100" s="43"/>
      <c r="G100" s="86"/>
      <c r="H100" s="87"/>
      <c r="I100" s="88"/>
      <c r="J100" s="88"/>
      <c r="K100" s="214" t="s">
        <v>143</v>
      </c>
      <c r="L100" s="252" t="s">
        <v>118</v>
      </c>
      <c r="M100" s="241">
        <v>42</v>
      </c>
      <c r="N100" s="242"/>
      <c r="O100" s="251" t="s">
        <v>118</v>
      </c>
      <c r="P100" s="244">
        <f>M100*(N4/K4)</f>
        <v>69.7283989465648</v>
      </c>
    </row>
    <row r="101" spans="1:16" s="49" customFormat="1" ht="25.5">
      <c r="A101" s="208"/>
      <c r="B101" s="82"/>
      <c r="C101" s="94"/>
      <c r="D101" s="85"/>
      <c r="E101" s="99"/>
      <c r="F101" s="99"/>
      <c r="G101" s="209"/>
      <c r="H101" s="210"/>
      <c r="I101" s="211"/>
      <c r="J101" s="211"/>
      <c r="K101" s="249"/>
      <c r="L101" s="252" t="s">
        <v>119</v>
      </c>
      <c r="M101" s="241">
        <v>89.29</v>
      </c>
      <c r="N101" s="242"/>
      <c r="O101" s="251" t="s">
        <v>119</v>
      </c>
      <c r="P101" s="244">
        <f>M101*(N4/K4)</f>
        <v>148.23925576044692</v>
      </c>
    </row>
    <row r="102" spans="1:16" s="49" customFormat="1" ht="25.5">
      <c r="A102" s="208"/>
      <c r="B102" s="82"/>
      <c r="C102" s="94"/>
      <c r="D102" s="85"/>
      <c r="E102" s="99"/>
      <c r="F102" s="99"/>
      <c r="G102" s="209"/>
      <c r="H102" s="210"/>
      <c r="I102" s="211"/>
      <c r="J102" s="211"/>
      <c r="K102" s="249"/>
      <c r="L102" s="252" t="s">
        <v>119</v>
      </c>
      <c r="M102" s="241">
        <v>54</v>
      </c>
      <c r="N102" s="242"/>
      <c r="O102" s="251" t="s">
        <v>119</v>
      </c>
      <c r="P102" s="244">
        <f>M102*(N4/K4)</f>
        <v>89.65079864558331</v>
      </c>
    </row>
    <row r="103" spans="1:16" s="49" customFormat="1" ht="25.5">
      <c r="A103" s="208"/>
      <c r="B103" s="82"/>
      <c r="C103" s="94"/>
      <c r="D103" s="85"/>
      <c r="E103" s="99"/>
      <c r="F103" s="99"/>
      <c r="G103" s="209"/>
      <c r="H103" s="210"/>
      <c r="I103" s="211"/>
      <c r="J103" s="211"/>
      <c r="K103" s="249"/>
      <c r="L103" s="252" t="s">
        <v>120</v>
      </c>
      <c r="M103" s="241">
        <v>606.48</v>
      </c>
      <c r="N103" s="242"/>
      <c r="O103" s="251" t="s">
        <v>120</v>
      </c>
      <c r="P103" s="244">
        <f>M103*(N4/K4)</f>
        <v>1006.8780807883957</v>
      </c>
    </row>
    <row r="104" spans="1:16" s="49" customFormat="1" ht="38.25">
      <c r="A104" s="208"/>
      <c r="B104" s="82"/>
      <c r="C104" s="94"/>
      <c r="D104" s="85"/>
      <c r="E104" s="99"/>
      <c r="F104" s="99"/>
      <c r="G104" s="209"/>
      <c r="H104" s="210"/>
      <c r="I104" s="211"/>
      <c r="J104" s="211"/>
      <c r="K104" s="249"/>
      <c r="L104" s="252" t="s">
        <v>121</v>
      </c>
      <c r="M104" s="241">
        <v>20.55</v>
      </c>
      <c r="N104" s="242"/>
      <c r="O104" s="251" t="s">
        <v>121</v>
      </c>
      <c r="P104" s="244">
        <f>M104*(N4/K4)</f>
        <v>34.117109484569205</v>
      </c>
    </row>
    <row r="105" spans="1:16" s="49" customFormat="1" ht="63.75">
      <c r="A105" s="208"/>
      <c r="B105" s="82"/>
      <c r="C105" s="94"/>
      <c r="D105" s="85"/>
      <c r="E105" s="99"/>
      <c r="F105" s="99"/>
      <c r="G105" s="209"/>
      <c r="H105" s="210"/>
      <c r="I105" s="211"/>
      <c r="J105" s="211"/>
      <c r="K105" s="249"/>
      <c r="L105" s="252" t="s">
        <v>122</v>
      </c>
      <c r="M105" s="241">
        <v>84</v>
      </c>
      <c r="N105" s="242"/>
      <c r="O105" s="251" t="s">
        <v>122</v>
      </c>
      <c r="P105" s="244">
        <f>M105*(N4/K4)</f>
        <v>139.4567978931296</v>
      </c>
    </row>
    <row r="106" spans="1:16" s="49" customFormat="1" ht="25.5">
      <c r="A106" s="208"/>
      <c r="B106" s="82"/>
      <c r="C106" s="94"/>
      <c r="D106" s="85"/>
      <c r="E106" s="99"/>
      <c r="F106" s="99"/>
      <c r="G106" s="209"/>
      <c r="H106" s="210"/>
      <c r="I106" s="211"/>
      <c r="J106" s="211"/>
      <c r="K106" s="249"/>
      <c r="L106" s="252" t="s">
        <v>123</v>
      </c>
      <c r="M106" s="241">
        <v>37.88</v>
      </c>
      <c r="N106" s="242"/>
      <c r="O106" s="251" t="s">
        <v>123</v>
      </c>
      <c r="P106" s="244">
        <f>M106*(N4/K4)</f>
        <v>62.88837504990178</v>
      </c>
    </row>
    <row r="107" spans="1:16" s="49" customFormat="1" ht="38.25">
      <c r="A107" s="208"/>
      <c r="B107" s="82"/>
      <c r="C107" s="94"/>
      <c r="D107" s="85"/>
      <c r="E107" s="99"/>
      <c r="F107" s="99"/>
      <c r="G107" s="209"/>
      <c r="H107" s="210"/>
      <c r="I107" s="211"/>
      <c r="J107" s="211"/>
      <c r="K107" s="249"/>
      <c r="L107" s="252" t="s">
        <v>124</v>
      </c>
      <c r="M107" s="241">
        <v>150</v>
      </c>
      <c r="N107" s="242"/>
      <c r="O107" s="251" t="s">
        <v>124</v>
      </c>
      <c r="P107" s="244">
        <f>M107*(N4/K4)</f>
        <v>249.0299962377314</v>
      </c>
    </row>
    <row r="108" spans="1:16" s="49" customFormat="1" ht="12.75">
      <c r="A108" s="208"/>
      <c r="B108" s="82"/>
      <c r="C108" s="94"/>
      <c r="D108" s="85"/>
      <c r="E108" s="99"/>
      <c r="F108" s="99"/>
      <c r="G108" s="209"/>
      <c r="H108" s="210"/>
      <c r="I108" s="211"/>
      <c r="J108" s="211"/>
      <c r="K108" s="249"/>
      <c r="L108" s="252" t="s">
        <v>125</v>
      </c>
      <c r="M108" s="241">
        <v>50</v>
      </c>
      <c r="N108" s="242"/>
      <c r="O108" s="251" t="s">
        <v>125</v>
      </c>
      <c r="P108" s="244">
        <f>M108*(N4/K4)</f>
        <v>83.00999874591048</v>
      </c>
    </row>
    <row r="109" spans="1:16" s="49" customFormat="1" ht="25.5">
      <c r="A109" s="208"/>
      <c r="B109" s="82"/>
      <c r="C109" s="94"/>
      <c r="D109" s="85"/>
      <c r="E109" s="99"/>
      <c r="F109" s="99"/>
      <c r="G109" s="209"/>
      <c r="H109" s="210"/>
      <c r="I109" s="211"/>
      <c r="J109" s="211"/>
      <c r="K109" s="249"/>
      <c r="L109" s="252" t="s">
        <v>126</v>
      </c>
      <c r="M109" s="241">
        <v>52.27</v>
      </c>
      <c r="N109" s="242"/>
      <c r="O109" s="251" t="s">
        <v>126</v>
      </c>
      <c r="P109" s="244">
        <f>M109*(N4/K4)</f>
        <v>86.77865268897482</v>
      </c>
    </row>
    <row r="110" spans="1:16" s="49" customFormat="1" ht="51">
      <c r="A110" s="208"/>
      <c r="B110" s="82"/>
      <c r="C110" s="94"/>
      <c r="D110" s="85"/>
      <c r="E110" s="99"/>
      <c r="F110" s="99"/>
      <c r="G110" s="209"/>
      <c r="H110" s="210"/>
      <c r="I110" s="211"/>
      <c r="J110" s="211"/>
      <c r="K110" s="249"/>
      <c r="L110" s="252" t="s">
        <v>127</v>
      </c>
      <c r="M110" s="241">
        <v>81.02</v>
      </c>
      <c r="N110" s="242"/>
      <c r="O110" s="251" t="s">
        <v>127</v>
      </c>
      <c r="P110" s="244">
        <f>M110*(N4/K4)</f>
        <v>134.50940196787332</v>
      </c>
    </row>
    <row r="111" spans="1:16" s="49" customFormat="1" ht="25.5">
      <c r="A111" s="208"/>
      <c r="B111" s="82"/>
      <c r="C111" s="94"/>
      <c r="D111" s="85"/>
      <c r="E111" s="99"/>
      <c r="F111" s="99"/>
      <c r="G111" s="209"/>
      <c r="H111" s="210"/>
      <c r="I111" s="211"/>
      <c r="J111" s="211"/>
      <c r="K111" s="249"/>
      <c r="L111" s="252" t="s">
        <v>128</v>
      </c>
      <c r="M111" s="241">
        <v>9.26</v>
      </c>
      <c r="N111" s="242"/>
      <c r="O111" s="252" t="s">
        <v>128</v>
      </c>
      <c r="P111" s="244">
        <f>M111*(N4/K4)</f>
        <v>15.373451767742619</v>
      </c>
    </row>
    <row r="112" spans="1:16" s="49" customFormat="1" ht="25.5">
      <c r="A112" s="208"/>
      <c r="B112" s="82"/>
      <c r="C112" s="94"/>
      <c r="D112" s="85"/>
      <c r="E112" s="99"/>
      <c r="F112" s="99"/>
      <c r="G112" s="209"/>
      <c r="H112" s="210"/>
      <c r="I112" s="211"/>
      <c r="J112" s="211"/>
      <c r="K112" s="249"/>
      <c r="L112" s="252" t="s">
        <v>129</v>
      </c>
      <c r="M112" s="241">
        <v>33.35</v>
      </c>
      <c r="N112" s="242"/>
      <c r="O112" s="251" t="s">
        <v>129</v>
      </c>
      <c r="P112" s="244">
        <f>M112*(N4/K4)</f>
        <v>55.36766916352229</v>
      </c>
    </row>
    <row r="113" spans="1:16" s="49" customFormat="1" ht="25.5">
      <c r="A113" s="208"/>
      <c r="B113" s="82"/>
      <c r="C113" s="94"/>
      <c r="D113" s="85"/>
      <c r="E113" s="99"/>
      <c r="F113" s="99"/>
      <c r="G113" s="209"/>
      <c r="H113" s="210"/>
      <c r="I113" s="211"/>
      <c r="J113" s="211"/>
      <c r="K113" s="249"/>
      <c r="L113" s="252" t="s">
        <v>132</v>
      </c>
      <c r="M113" s="241">
        <v>148.05</v>
      </c>
      <c r="N113" s="242"/>
      <c r="O113" s="251" t="s">
        <v>132</v>
      </c>
      <c r="P113" s="244">
        <f>M113*(N4/K4)</f>
        <v>245.79260628664093</v>
      </c>
    </row>
    <row r="114" spans="1:16" s="49" customFormat="1" ht="51">
      <c r="A114" s="208"/>
      <c r="B114" s="82"/>
      <c r="C114" s="94"/>
      <c r="D114" s="85"/>
      <c r="E114" s="99"/>
      <c r="F114" s="99"/>
      <c r="G114" s="209"/>
      <c r="H114" s="210"/>
      <c r="I114" s="211"/>
      <c r="J114" s="211"/>
      <c r="K114" s="249"/>
      <c r="L114" s="252" t="s">
        <v>133</v>
      </c>
      <c r="M114" s="241">
        <v>272.55</v>
      </c>
      <c r="N114" s="242"/>
      <c r="O114" s="251" t="s">
        <v>133</v>
      </c>
      <c r="P114" s="244">
        <f>M114*(N4/K4)</f>
        <v>452.487503163958</v>
      </c>
    </row>
    <row r="115" spans="1:16" s="49" customFormat="1" ht="38.25">
      <c r="A115" s="208"/>
      <c r="B115" s="82"/>
      <c r="C115" s="94"/>
      <c r="D115" s="85"/>
      <c r="E115" s="99"/>
      <c r="F115" s="99"/>
      <c r="G115" s="209"/>
      <c r="H115" s="210"/>
      <c r="I115" s="211"/>
      <c r="J115" s="211"/>
      <c r="K115" s="249"/>
      <c r="L115" s="252" t="s">
        <v>134</v>
      </c>
      <c r="M115" s="241">
        <v>132.8</v>
      </c>
      <c r="N115" s="242"/>
      <c r="O115" s="251" t="s">
        <v>134</v>
      </c>
      <c r="P115" s="244">
        <f>M115*(N4/K4)</f>
        <v>220.47455666913822</v>
      </c>
    </row>
    <row r="116" spans="1:16" s="49" customFormat="1" ht="38.25">
      <c r="A116" s="208"/>
      <c r="B116" s="82"/>
      <c r="C116" s="94"/>
      <c r="D116" s="85"/>
      <c r="E116" s="99"/>
      <c r="F116" s="99"/>
      <c r="G116" s="209"/>
      <c r="H116" s="210"/>
      <c r="I116" s="211"/>
      <c r="J116" s="211"/>
      <c r="K116" s="254"/>
      <c r="L116" s="255" t="s">
        <v>137</v>
      </c>
      <c r="M116" s="241">
        <v>600</v>
      </c>
      <c r="N116" s="242"/>
      <c r="O116" s="251" t="s">
        <v>137</v>
      </c>
      <c r="P116" s="244">
        <f>M116*(N4/K4)</f>
        <v>996.1199849509256</v>
      </c>
    </row>
    <row r="117" spans="1:16" s="49" customFormat="1" ht="25.5">
      <c r="A117" s="208"/>
      <c r="B117" s="82"/>
      <c r="C117" s="94"/>
      <c r="D117" s="85"/>
      <c r="E117" s="99"/>
      <c r="F117" s="99"/>
      <c r="G117" s="209"/>
      <c r="H117" s="210"/>
      <c r="I117" s="211"/>
      <c r="J117" s="211"/>
      <c r="K117" s="254"/>
      <c r="L117" s="255" t="s">
        <v>138</v>
      </c>
      <c r="M117" s="241">
        <v>271.48</v>
      </c>
      <c r="N117" s="242"/>
      <c r="O117" s="251" t="s">
        <v>138</v>
      </c>
      <c r="P117" s="244">
        <f>M117*(N4/K4)</f>
        <v>450.7110891907955</v>
      </c>
    </row>
    <row r="118" spans="1:16" s="49" customFormat="1" ht="25.5">
      <c r="A118" s="208"/>
      <c r="B118" s="82"/>
      <c r="C118" s="94"/>
      <c r="D118" s="85"/>
      <c r="E118" s="99"/>
      <c r="F118" s="99"/>
      <c r="G118" s="209"/>
      <c r="H118" s="210"/>
      <c r="I118" s="211"/>
      <c r="J118" s="211"/>
      <c r="K118" s="249"/>
      <c r="L118" s="252" t="s">
        <v>140</v>
      </c>
      <c r="M118" s="241">
        <v>149.4</v>
      </c>
      <c r="N118" s="242"/>
      <c r="O118" s="251" t="s">
        <v>140</v>
      </c>
      <c r="P118" s="244">
        <f>M118*(N4/K4)</f>
        <v>248.03387625278052</v>
      </c>
    </row>
    <row r="119" spans="1:16" s="49" customFormat="1" ht="12.75">
      <c r="A119" s="208"/>
      <c r="B119" s="82"/>
      <c r="C119" s="94"/>
      <c r="D119" s="85"/>
      <c r="E119" s="99"/>
      <c r="F119" s="99"/>
      <c r="G119" s="209"/>
      <c r="H119" s="210"/>
      <c r="I119" s="211"/>
      <c r="J119" s="211"/>
      <c r="K119" s="249"/>
      <c r="L119" s="252"/>
      <c r="M119" s="241"/>
      <c r="N119" s="242"/>
      <c r="O119" s="251"/>
      <c r="P119" s="244"/>
    </row>
    <row r="120" spans="1:16" ht="13.5" thickBot="1">
      <c r="A120" s="111"/>
      <c r="B120" s="108"/>
      <c r="C120" s="112"/>
      <c r="D120" s="113"/>
      <c r="E120" s="114"/>
      <c r="F120" s="114"/>
      <c r="G120" s="115"/>
      <c r="H120" s="116"/>
      <c r="I120" s="117"/>
      <c r="J120" s="117"/>
      <c r="K120" s="118"/>
      <c r="L120" s="119"/>
      <c r="M120" s="118"/>
      <c r="N120" s="120"/>
      <c r="O120" s="119"/>
      <c r="P120" s="121"/>
    </row>
    <row r="121" spans="1:16" s="49" customFormat="1" ht="267.75">
      <c r="A121" s="109" t="s">
        <v>31</v>
      </c>
      <c r="B121" s="93" t="s">
        <v>11</v>
      </c>
      <c r="C121" s="98" t="s">
        <v>27</v>
      </c>
      <c r="D121" s="85" t="s">
        <v>23</v>
      </c>
      <c r="E121" s="99">
        <f>SUM(E7:E78)*0.07</f>
        <v>5183.500000000001</v>
      </c>
      <c r="F121" s="95">
        <f>SUM(F7:F78)*0.07-(3.99/1.55)</f>
        <v>7476.138306451613</v>
      </c>
      <c r="G121" s="86">
        <f>SUM(E121:F121)</f>
        <v>12659.638306451614</v>
      </c>
      <c r="H121" s="87">
        <f>G121*1.55</f>
        <v>19622.439375</v>
      </c>
      <c r="I121" s="88">
        <f>E121*1.55</f>
        <v>8034.425000000002</v>
      </c>
      <c r="J121" s="88">
        <f>F121*1.55</f>
        <v>11588.014375</v>
      </c>
      <c r="K121" s="80"/>
      <c r="M121" s="80"/>
      <c r="N121" s="97"/>
      <c r="P121" s="135"/>
    </row>
    <row r="122" spans="1:16" ht="38.25">
      <c r="A122" s="109"/>
      <c r="B122" s="82"/>
      <c r="C122" s="84"/>
      <c r="D122" s="85"/>
      <c r="E122" s="43"/>
      <c r="F122" s="43"/>
      <c r="G122" s="86"/>
      <c r="H122" s="87"/>
      <c r="I122" s="88"/>
      <c r="J122" s="88"/>
      <c r="L122" s="182" t="s">
        <v>59</v>
      </c>
      <c r="M122" s="89">
        <v>7.18</v>
      </c>
      <c r="O122" s="182" t="s">
        <v>59</v>
      </c>
      <c r="P122" s="110">
        <f>M122*(N3/K3)</f>
        <v>11.9661880191459</v>
      </c>
    </row>
    <row r="123" spans="1:16" ht="38.25">
      <c r="A123" s="109"/>
      <c r="B123" s="82"/>
      <c r="C123" s="84"/>
      <c r="D123" s="85"/>
      <c r="E123" s="43"/>
      <c r="F123" s="43"/>
      <c r="G123" s="86"/>
      <c r="H123" s="87"/>
      <c r="I123" s="88"/>
      <c r="J123" s="88"/>
      <c r="L123" s="181" t="s">
        <v>60</v>
      </c>
      <c r="M123" s="162">
        <v>7.13</v>
      </c>
      <c r="N123" s="163"/>
      <c r="O123" s="183" t="s">
        <v>60</v>
      </c>
      <c r="P123" s="164">
        <f>M123*(N4/K4)</f>
        <v>11.837225821166834</v>
      </c>
    </row>
    <row r="124" spans="1:16" ht="12.75">
      <c r="A124" s="109"/>
      <c r="B124" s="82"/>
      <c r="C124" s="84"/>
      <c r="D124" s="85"/>
      <c r="E124" s="43"/>
      <c r="F124" s="43"/>
      <c r="G124" s="86"/>
      <c r="H124" s="87"/>
      <c r="I124" s="88"/>
      <c r="J124" s="88"/>
      <c r="P124" s="110"/>
    </row>
    <row r="125" spans="1:16" ht="12.75">
      <c r="A125" s="109"/>
      <c r="B125" s="82"/>
      <c r="C125" s="84"/>
      <c r="D125" s="85"/>
      <c r="E125" s="43"/>
      <c r="F125" s="43"/>
      <c r="G125" s="86"/>
      <c r="H125" s="87"/>
      <c r="I125" s="88"/>
      <c r="J125" s="88"/>
      <c r="P125" s="110"/>
    </row>
    <row r="126" spans="1:16" ht="12.75">
      <c r="A126" s="109"/>
      <c r="B126" s="82"/>
      <c r="C126" s="84"/>
      <c r="D126" s="85"/>
      <c r="E126" s="43"/>
      <c r="F126" s="43"/>
      <c r="G126" s="86"/>
      <c r="H126" s="87"/>
      <c r="I126" s="88"/>
      <c r="J126" s="88"/>
      <c r="P126" s="110"/>
    </row>
    <row r="127" spans="1:16" ht="25.5">
      <c r="A127" s="109"/>
      <c r="B127" s="82"/>
      <c r="C127" s="84"/>
      <c r="D127" s="85"/>
      <c r="E127" s="43"/>
      <c r="F127" s="43"/>
      <c r="G127" s="86"/>
      <c r="H127" s="87"/>
      <c r="I127" s="88"/>
      <c r="J127" s="88"/>
      <c r="L127" s="202" t="s">
        <v>64</v>
      </c>
      <c r="M127" s="203">
        <f>SUM(M7:M126)*6.54/100</f>
        <v>3539.8887959999993</v>
      </c>
      <c r="N127" s="204"/>
      <c r="O127" s="202" t="s">
        <v>64</v>
      </c>
      <c r="P127" s="205">
        <f>SUM(P7:P123)*6.54/100</f>
        <v>5890.757712828554</v>
      </c>
    </row>
    <row r="128" spans="1:16" ht="13.5" thickBot="1">
      <c r="A128" s="111"/>
      <c r="B128" s="108"/>
      <c r="C128" s="112"/>
      <c r="D128" s="113"/>
      <c r="E128" s="114"/>
      <c r="F128" s="114"/>
      <c r="G128" s="115"/>
      <c r="H128" s="116"/>
      <c r="I128" s="117"/>
      <c r="J128" s="117"/>
      <c r="K128" s="118"/>
      <c r="L128" s="119"/>
      <c r="M128" s="118"/>
      <c r="N128" s="120"/>
      <c r="O128" s="119"/>
      <c r="P128" s="121"/>
    </row>
    <row r="129" spans="1:16" s="49" customFormat="1" ht="12.75">
      <c r="A129" s="83"/>
      <c r="B129" s="93"/>
      <c r="C129" s="98"/>
      <c r="D129" s="85"/>
      <c r="E129" s="99"/>
      <c r="F129" s="95"/>
      <c r="G129" s="86"/>
      <c r="H129" s="87"/>
      <c r="I129" s="88"/>
      <c r="J129" s="88"/>
      <c r="K129" s="80"/>
      <c r="M129" s="80"/>
      <c r="N129" s="97"/>
      <c r="P129" s="97"/>
    </row>
    <row r="131" spans="3:11" ht="12.75">
      <c r="C131" s="184"/>
      <c r="D131" s="185" t="s">
        <v>0</v>
      </c>
      <c r="E131" s="100">
        <f aca="true" t="shared" si="0" ref="E131:J131">SUM(E7:E121)</f>
        <v>79233.5</v>
      </c>
      <c r="F131" s="100">
        <f t="shared" si="0"/>
        <v>114314.88830645161</v>
      </c>
      <c r="G131" s="186">
        <f t="shared" si="0"/>
        <v>193548.3883064516</v>
      </c>
      <c r="H131" s="187">
        <f t="shared" si="0"/>
        <v>300000.001875</v>
      </c>
      <c r="I131" s="188">
        <f t="shared" si="0"/>
        <v>122811.925</v>
      </c>
      <c r="J131" s="188">
        <f t="shared" si="0"/>
        <v>177188.076875</v>
      </c>
      <c r="K131" s="189"/>
    </row>
    <row r="132" spans="2:11" ht="25.5">
      <c r="B132" s="91" t="s">
        <v>12</v>
      </c>
      <c r="C132" s="184"/>
      <c r="D132" s="190" t="s">
        <v>1</v>
      </c>
      <c r="E132" s="86"/>
      <c r="F132" s="86"/>
      <c r="G132" s="86">
        <f>G131*0.07</f>
        <v>13548.387181451613</v>
      </c>
      <c r="H132" s="87">
        <f>H131*0.07</f>
        <v>21000.000131250003</v>
      </c>
      <c r="I132" s="88">
        <f>I131*0.07</f>
        <v>8596.834750000002</v>
      </c>
      <c r="J132" s="88">
        <f>J131*0.07</f>
        <v>12403.16538125</v>
      </c>
      <c r="K132" s="80"/>
    </row>
    <row r="133" spans="3:11" ht="12.75">
      <c r="C133" s="184"/>
      <c r="D133" s="191" t="s">
        <v>2</v>
      </c>
      <c r="E133" s="43">
        <f aca="true" t="shared" si="1" ref="E133:J133">E131+E132</f>
        <v>79233.5</v>
      </c>
      <c r="F133" s="43">
        <f t="shared" si="1"/>
        <v>114314.88830645161</v>
      </c>
      <c r="G133" s="192">
        <f t="shared" si="1"/>
        <v>207096.7754879032</v>
      </c>
      <c r="H133" s="193">
        <f t="shared" si="1"/>
        <v>321000.00200625</v>
      </c>
      <c r="I133" s="194">
        <f t="shared" si="1"/>
        <v>131408.75975</v>
      </c>
      <c r="J133" s="194">
        <f t="shared" si="1"/>
        <v>189591.24225625</v>
      </c>
      <c r="K133" s="80"/>
    </row>
    <row r="134" spans="3:11" ht="13.5" customHeight="1">
      <c r="C134" s="184"/>
      <c r="D134" s="191"/>
      <c r="E134" s="43"/>
      <c r="F134" s="43"/>
      <c r="G134" s="192"/>
      <c r="H134" s="193"/>
      <c r="I134" s="194"/>
      <c r="J134" s="194"/>
      <c r="K134" s="80"/>
    </row>
    <row r="135" spans="1:11" ht="258" customHeight="1">
      <c r="A135" s="195"/>
      <c r="B135" s="195" t="s">
        <v>19</v>
      </c>
      <c r="C135" s="196" t="s">
        <v>20</v>
      </c>
      <c r="D135" s="197" t="s">
        <v>19</v>
      </c>
      <c r="E135" s="101"/>
      <c r="F135" s="101"/>
      <c r="G135" s="101"/>
      <c r="H135" s="198"/>
      <c r="I135" s="199"/>
      <c r="J135" s="199"/>
      <c r="K135" s="80"/>
    </row>
    <row r="137" spans="10:16" ht="36" customHeight="1">
      <c r="J137" s="152" t="s">
        <v>41</v>
      </c>
      <c r="M137" s="154">
        <f>K3+K4+K5</f>
        <v>146808.67</v>
      </c>
      <c r="N137" s="155"/>
      <c r="O137" s="153"/>
      <c r="P137" s="155">
        <f>N3+N4+N5</f>
        <v>240000</v>
      </c>
    </row>
    <row r="138" spans="10:16" ht="36" customHeight="1">
      <c r="J138" s="156" t="s">
        <v>42</v>
      </c>
      <c r="M138" s="158">
        <f>SUM(M7:M128)</f>
        <v>57666.62879599999</v>
      </c>
      <c r="N138" s="159"/>
      <c r="O138" s="157"/>
      <c r="P138" s="159">
        <f>SUM(P7:P128)</f>
        <v>95963.50561540583</v>
      </c>
    </row>
    <row r="139" spans="10:16" ht="36" customHeight="1">
      <c r="J139" s="152" t="s">
        <v>43</v>
      </c>
      <c r="M139" s="154">
        <f>M137-M138</f>
        <v>89142.04120400002</v>
      </c>
      <c r="N139" s="155"/>
      <c r="O139" s="153"/>
      <c r="P139" s="155">
        <f>P137-P138</f>
        <v>144036.49438459417</v>
      </c>
    </row>
    <row r="141" spans="7:16" ht="27.75" customHeight="1">
      <c r="G141" s="258" t="s">
        <v>145</v>
      </c>
      <c r="H141" s="258"/>
      <c r="I141" s="258"/>
      <c r="J141" s="258"/>
      <c r="K141" s="258"/>
      <c r="L141" s="258"/>
      <c r="M141" s="258"/>
      <c r="N141" s="258"/>
      <c r="O141" s="258"/>
      <c r="P141" s="258"/>
    </row>
    <row r="152" spans="1:70" s="89" customFormat="1" ht="12.75">
      <c r="A152" s="91"/>
      <c r="B152" s="91"/>
      <c r="C152" s="81"/>
      <c r="D152" s="81"/>
      <c r="E152" s="89" t="s">
        <v>8</v>
      </c>
      <c r="H152" s="200"/>
      <c r="I152" s="201"/>
      <c r="J152" s="201"/>
      <c r="L152" s="81"/>
      <c r="N152" s="90"/>
      <c r="O152" s="81"/>
      <c r="P152" s="9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row>
  </sheetData>
  <sheetProtection/>
  <mergeCells count="2">
    <mergeCell ref="B1:J1"/>
    <mergeCell ref="G141:P141"/>
  </mergeCells>
  <hyperlinks>
    <hyperlink ref="L44" r:id="rId1" display="Geneva- Credit card payment - Cara Flowers (on Claire Blanchard Credit card)"/>
    <hyperlink ref="O44" r:id="rId2" display="Geneva- Credit card payment - Cara Flowers (on Claire Blanchard Credit card)"/>
    <hyperlink ref="L43" r:id="rId3" display="Geneva- Hotel - Cara Flowers"/>
    <hyperlink ref="O43" r:id="rId4" display="Geneva- Hotel - Cara Flowers"/>
    <hyperlink ref="L42" r:id="rId5" display="Geneva- flights - Cara Flowers"/>
    <hyperlink ref="O42" r:id="rId6" display="Geneva- flights - Cara Flowers"/>
    <hyperlink ref="L14" r:id="rId7" display="Cara Flowers Salary - June 2014"/>
    <hyperlink ref="L15" r:id="rId8" display="Employer's NI -  June 2014"/>
    <hyperlink ref="L16" r:id="rId9" display="Employer's Pension -  June 2014"/>
    <hyperlink ref="L17" r:id="rId10" display="Cara Flowers Salary - July 2014"/>
    <hyperlink ref="L18" r:id="rId11" display="Employer's NI -  July 2014"/>
    <hyperlink ref="L19" r:id="rId12" display="Employer's Pension -  July 2014"/>
    <hyperlink ref="O14" r:id="rId13" display="Cara Flowers Salary - June 2014"/>
    <hyperlink ref="O15" r:id="rId14" display="Employer's NI -  June 2014"/>
    <hyperlink ref="O16" r:id="rId15" display="Employer's Pension -  June 2014"/>
    <hyperlink ref="O17" r:id="rId16" display="Cara Flowers Salary - July 2014"/>
    <hyperlink ref="O18" r:id="rId17" display="Employer's NI -  July 2014"/>
    <hyperlink ref="O19" r:id="rId18" display="Employer's Pension -  July 2014"/>
    <hyperlink ref="L36" r:id="rId19" display="Cara Flowers - Flights Kenya - site visit"/>
    <hyperlink ref="O36" r:id="rId20" display="Cara Flowers - Flights Kenya - site visit"/>
    <hyperlink ref="L37" r:id="rId21" display="Cara Flowers - Hotel Kenya - site visit - NOT PROCESSED YET"/>
    <hyperlink ref="L38" r:id="rId22" display="Cara Flowers - health care costs Kenya - site visit -HOTEL BOOKING 1 CANCELLED  FOR SECURITY REASONS- PROVISIONAL"/>
    <hyperlink ref="L39" r:id="rId23" display="Cara Flowers - health care costs Kenya - site visit -HOTEL BOOKING 2  CANCELLED  FOR SECURITY REASONS- PROVISIONAL"/>
    <hyperlink ref="O37" r:id="rId24" display="Cara Flowers - Hotel Kenya - site visit - NOT PROCESSED YET"/>
    <hyperlink ref="O38" r:id="rId25" display="Claire Blanchard - health care costs Kenya - site visit -HOTEL BOOKING 1 CANCELLED  FOR SECURITY REASONS- PROVISIONAL"/>
    <hyperlink ref="O39" r:id="rId26" display="Claire Blanchard - health care costs Kenya - site visit -HOTEL BOOKING 2  CANCELLED  FOR SECURITY REASONS- PROVISIONAL"/>
    <hyperlink ref="L45" r:id="rId27" display="Tanzania SMAC WS &amp; site visit - FLIGHTS Cara Flowers"/>
    <hyperlink ref="O45" r:id="rId28" display="Tanzania SMAC WS &amp; site visit - FLIGHTS Cara Flowers"/>
    <hyperlink ref="L40" r:id="rId29" display="Cara Flowers - health care costs Kenya - site visit -HOTEL BOOKING 1 CANCELLED  FOR SECURITY REASONS- PROVISIONAL"/>
    <hyperlink ref="L41" r:id="rId30" display="Cara Flowers - health care costs Kenya - site visit -HOTEL BOOKING 2  CANCELLED  FOR SECURITY REASONS- PROVISIONAL"/>
    <hyperlink ref="O40" r:id="rId31" display="Claire Blanchard - health care costs Kenya - site visit -HOTEL BOOKING 1 CANCELLED  FOR SECURITY REASONS- PROVISIONAL"/>
    <hyperlink ref="O41" r:id="rId32" display="Claire Blanchard - health care costs Kenya - site visit -HOTEL BOOKING 2  CANCELLED  FOR SECURITY REASONS- PROVISIONAL"/>
    <hyperlink ref="L123" r:id="rId33" display="BANK CHARGES FOR INCOME 04.09.14"/>
    <hyperlink ref="L46" r:id="rId34" display="Cara visa costs - SMAC Tanzania"/>
    <hyperlink ref="L48" r:id="rId35" display="Cara Hotel costs - SUN GG Rome Italy Nov 2014"/>
    <hyperlink ref="L49" r:id="rId36" display="Cara Flight costs - SUN GG Rome Italy Nov 2014"/>
    <hyperlink ref="L51" r:id="rId37" display="Cara Hotel costs - SUN GG Rome Italy Nov 2014 - ADDITIONAL NIGHT FOR ATTENDING THE MPTF MC"/>
    <hyperlink ref="L62" r:id="rId38" display="Cara travel for Oxford ENN meeting"/>
    <hyperlink ref="D3" r:id="rId39" display="Received from UNOPS (Received on the 3 March 2014 $60,000 @ 1.65 = £65,330.95)"/>
    <hyperlink ref="D4" r:id="rId40" display="Received from UNOPS (Received on the 3 September 2014 $130,000 @ 1.66 = £78,310.95)"/>
    <hyperlink ref="L79" r:id="rId41" display="Translation to FR - Country Support Framework overview &amp; CoP overview ppt for blog"/>
    <hyperlink ref="L80" r:id="rId42" display="Translation to SP - Country Support Framework overview &amp; CoP overview ppt for blog"/>
    <hyperlink ref="L81" r:id="rId43" display="Translation to FR - Minutes advocacy group"/>
    <hyperlink ref="L82" r:id="rId44" display="Translation to SP - Minutes advocacy group"/>
    <hyperlink ref="L63" r:id="rId45" display="Cara - retreat train travel"/>
    <hyperlink ref="L65" r:id="rId46" display="Cara - Geneva F2F facilitator meet FLIGHTS"/>
    <hyperlink ref="L66" r:id="rId47" display="Cara - Geneva F2F facilitator meet HOTEL"/>
    <hyperlink ref="L70" r:id="rId48" display="Cara - Site visit Myanmar - FLIGHTS"/>
    <hyperlink ref="L71" r:id="rId49" display="Cara - Site visit Myanmar - HOTELS"/>
    <hyperlink ref="L83" r:id="rId50" display="Review of translation of Minutes Advocacy group SP"/>
    <hyperlink ref="L84" r:id="rId51" display="Translation of Jan update SP"/>
    <hyperlink ref="L85" r:id="rId52" display="Translation of Feb Advocacy group minutes into FR"/>
    <hyperlink ref="L86" r:id="rId53" display="Proofreading of Feb Advocacy group minutes into FR"/>
    <hyperlink ref="L87" r:id="rId54" display="Feb update - additional text - translation in FR"/>
    <hyperlink ref="L88" r:id="rId55" display="Translation of the post-2015 tool kit "/>
    <hyperlink ref="O88" r:id="rId56" display="Translation of the post-2015 tool kit "/>
    <hyperlink ref="O90" r:id="rId57" display="Translation of the post-2015 tool kit "/>
    <hyperlink ref="L90" r:id="rId58" display="Translation of the post-2015 tool kit "/>
    <hyperlink ref="L91" r:id="rId59" display="Feb update - additional text - translation in FR"/>
    <hyperlink ref="L64" r:id="rId60" display="Expenses retreat"/>
    <hyperlink ref="L68" r:id="rId61" display="Expenses NF meet geneva - cara"/>
    <hyperlink ref="L69" r:id="rId62" display="Expenses NF meet geneva - cara"/>
    <hyperlink ref="L60" r:id="rId63" display="Cara Expenses SUN GG"/>
    <hyperlink ref="L61" r:id="rId64" display="Cara Expenses SUN GG"/>
    <hyperlink ref="L58" r:id="rId65" display="Cara Expenses SUN GG"/>
    <hyperlink ref="L59" r:id="rId66" display="Cara Expenses SUN GG"/>
    <hyperlink ref="L56" r:id="rId67" display="Cara Expenses SUN GG"/>
    <hyperlink ref="L57" r:id="rId68" display="Cara Expenses SUN GG"/>
    <hyperlink ref="L54" r:id="rId69" display="Cara Expenses SUN GG"/>
    <hyperlink ref="L55" r:id="rId70" display="Cara Expenses SUN GG"/>
    <hyperlink ref="L47" r:id="rId71" display="Cara Expenses Tanzania - Expenses, Hotel, Flights and Phone costs"/>
    <hyperlink ref="O47" r:id="rId72" display="Cara Expenses Tanzania - Expenses, Hotel, Flights and Phone costs"/>
    <hyperlink ref="L50" r:id="rId73" display="Cara Flight costs - SUN GG Rome Italy Nov 2014 - changes for additional one day stay for MPTF meeting"/>
    <hyperlink ref="L53" r:id="rId74" display="Cara Expenses- SUN GG Rome Italy Nov 2014"/>
    <hyperlink ref="L52" r:id="rId75" display="Cara Expenses- Credit card - SUN GG Rome Italy Nov 2014"/>
    <hyperlink ref="O52" r:id="rId76" display="Cara Expenses- Credit card - SUN GG Rome Italy Nov 2014"/>
    <hyperlink ref="L89" r:id="rId77" display="Translation of the post-2015 tool kit "/>
    <hyperlink ref="O89" r:id="rId78" display="Translation of the post-2015 tool kit "/>
    <hyperlink ref="L93" r:id="rId79" display="Translation of work plan SP"/>
    <hyperlink ref="L94" r:id="rId80" display="Translation of CoP and CSF FR"/>
    <hyperlink ref="L92" r:id="rId81" display="Translation of work plan FR"/>
    <hyperlink ref="L97" r:id="rId82" display="Translation of post-2015 tool kit SP"/>
    <hyperlink ref="L96" r:id="rId83" display="Translation of post-2015 tool kit FR"/>
    <hyperlink ref="L98" r:id="rId84" display="Translation of March update FR"/>
    <hyperlink ref="L99" r:id="rId85" display="Translation of March update SP"/>
    <hyperlink ref="L100" r:id="rId86" display="SUN proofreading "/>
    <hyperlink ref="L101" r:id="rId87" display="Translation Post -2015 tool kit SP"/>
    <hyperlink ref="L102" r:id="rId88" display="Translation Post -2015 tool kit SP"/>
    <hyperlink ref="L103" r:id="rId89" display="Translation Work plan SP"/>
    <hyperlink ref="L104" r:id="rId90" display="Translation Feb Advocacy minutes review"/>
    <hyperlink ref="L105" r:id="rId91" display="Translating and proofing SUN ensuring equitable access to opportunities SP"/>
    <hyperlink ref="O101" r:id="rId92" display="Translation Post -2015 tool kit SP"/>
    <hyperlink ref="O102" r:id="rId93" display="Translation Post -2015 tool kit SP"/>
    <hyperlink ref="O103" r:id="rId94" display="Translation Work plan SP"/>
    <hyperlink ref="O104" r:id="rId95" display="Translation Feb Advocacy minutes review"/>
    <hyperlink ref="O105" r:id="rId96" display="Translating and proofing SUN ensuring equitable access to opportunities SP"/>
    <hyperlink ref="L106" r:id="rId97" display="Translation of claims log ocument into FR"/>
    <hyperlink ref="L107" r:id="rId98" display="Translation of claims log document into SP &amp; GDA"/>
    <hyperlink ref="L108" r:id="rId99" display="Proofing GDA SP"/>
    <hyperlink ref="L109" r:id="rId100" display="Proofing March update SP"/>
    <hyperlink ref="L110" r:id="rId101" display="Translation of April update + cross learning section + log FR"/>
    <hyperlink ref="L111" r:id="rId102" display="Proofreading of process in FR"/>
    <hyperlink ref="O111" r:id="rId103" display="Proofreading of process in FR"/>
    <hyperlink ref="L112" r:id="rId104" display="Proofreading of GDA in FR"/>
    <hyperlink ref="L73" r:id="rId105" display="Cara -West Africa WS June 15 - FLIGHTS - PROVISIONAL"/>
    <hyperlink ref="D5" r:id="rId106" display="Received from UNOPS (Received on the 3 September 2014 $130,000 @ 1.66 = £78,310.95)"/>
    <hyperlink ref="L113" r:id="rId107" display="May update SP translation"/>
    <hyperlink ref="L114" r:id="rId108" display="May update FR translation"/>
    <hyperlink ref="L115" r:id="rId109" display="Cross learning section SP translation"/>
    <hyperlink ref="O117" r:id="rId110" display="Proofing translation governance note SP"/>
    <hyperlink ref="O116" r:id="rId111" display="Translation ICE response summary in FR"/>
    <hyperlink ref="L117" r:id="rId112" display="Proofing translation governance note SP"/>
    <hyperlink ref="L116" r:id="rId113" display="Translation ICE response summary in FR"/>
    <hyperlink ref="L67" r:id="rId114" display="Cara - Geneva F2F facilitator meet HOTEL"/>
    <hyperlink ref="L118" r:id="rId115" display="Jan update translation"/>
    <hyperlink ref="L72" r:id="rId116" display="Cara - Site visit Myanmar - HOTELS - PROVISIONAL"/>
  </hyperlink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74" r:id="rId119"/>
  <legacyDrawing r:id="rId11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Save the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Gresham</dc:creator>
  <cp:keywords/>
  <dc:description/>
  <cp:lastModifiedBy>Claire Blanchard</cp:lastModifiedBy>
  <cp:lastPrinted>2014-09-24T11:54:46Z</cp:lastPrinted>
  <dcterms:created xsi:type="dcterms:W3CDTF">2011-09-02T09:23:18Z</dcterms:created>
  <dcterms:modified xsi:type="dcterms:W3CDTF">2015-07-13T15:28:48Z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