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20700" windowHeight="11360" activeTab="3"/>
  </bookViews>
  <sheets>
    <sheet name="General Costs" sheetId="1" r:id="rId1"/>
    <sheet name="LR Peru" sheetId="2" r:id="rId2"/>
    <sheet name="LR Senegal" sheetId="3" r:id="rId3"/>
    <sheet name="Comm budget by output" sheetId="4" r:id="rId4"/>
  </sheets>
  <definedNames/>
  <calcPr fullCalcOnLoad="1"/>
</workbook>
</file>

<file path=xl/sharedStrings.xml><?xml version="1.0" encoding="utf-8"?>
<sst xmlns="http://schemas.openxmlformats.org/spreadsheetml/2006/main" count="249" uniqueCount="164">
  <si>
    <t>Field blog (bitacora)</t>
  </si>
  <si>
    <t>Training and systematization materials</t>
  </si>
  <si>
    <t>Hired in-country.</t>
  </si>
  <si>
    <t>Domestic flights during LR implementation</t>
  </si>
  <si>
    <t>Expense / Resource</t>
  </si>
  <si>
    <t>OUTPUT2: A moderated Virtual Learning Community (VLC), available to LR participants and SUN public</t>
  </si>
  <si>
    <t>e-Learning team hired to develop and deploy a VLC on Moodle</t>
  </si>
  <si>
    <t>Moodle Platform Web Developer</t>
  </si>
  <si>
    <t>Community manager/publisher</t>
  </si>
  <si>
    <t>Linux Server and Moodle Platform Maintenance (Part Time)</t>
  </si>
  <si>
    <t>Dedicated 2 MB-RAM Linux Server Hosting</t>
  </si>
  <si>
    <t>OUTPUT3: An electronic Field Blog</t>
  </si>
  <si>
    <t>Included in the publisher and the Web developer tasks</t>
  </si>
  <si>
    <t>B. Preparation of the trip and selection of participants</t>
  </si>
  <si>
    <t>OUTPUT 1: Each applicant present a sketch of activities</t>
  </si>
  <si>
    <t>Web designer prepares online formats to download/upload in the platform</t>
  </si>
  <si>
    <t xml:space="preserve">C. Implementation of the exchange visit </t>
  </si>
  <si>
    <t>OUTPUT1: Route blog. The implementation of each route is documented by bloggers.</t>
  </si>
  <si>
    <t>Included in the publisher, the Web developer and the multimedia crew tasks</t>
  </si>
  <si>
    <t>OUTPUT2: Making of a professional LR video available for PR and training</t>
  </si>
  <si>
    <t>Preproduction and production (video, photos, interviews, blog posts)</t>
  </si>
  <si>
    <t>Postproduction (video, photos, interviews)</t>
  </si>
  <si>
    <t>(iv) In-country visit</t>
  </si>
  <si>
    <t>OUTPUT3: LR final report and Field Blog materials USB Drive distributed</t>
  </si>
  <si>
    <t xml:space="preserve">USB Drive with printed SUN Logo </t>
  </si>
  <si>
    <t xml:space="preserve">D. From learning to action: the Take-Home Action Plans </t>
  </si>
  <si>
    <t xml:space="preserve">OUTPUT1: One Take-Home Action Plan highlighting key elements to be possibly applied/adapted in their home country. </t>
  </si>
  <si>
    <t>Linked to the B1 Output, the Web designer prepares online formats to download/upload in the platform</t>
  </si>
  <si>
    <t>E. Follow-up and Evaluation</t>
  </si>
  <si>
    <t xml:space="preserve">OUTPUT1: Follow-up evaluation via on-line survey will be conducted 6 months after the implementation of the Learning Routes. </t>
  </si>
  <si>
    <t>Linked to the D1 Output, the Web designer prepares online survey to be answered online</t>
  </si>
  <si>
    <t>OUTPUT1: Two (2) learning docs resulting from the systematizations</t>
  </si>
  <si>
    <t>Comments</t>
  </si>
  <si>
    <t>Content production included in the honoraria of the systematizers</t>
  </si>
  <si>
    <t>Design of the documents for publishing</t>
  </si>
  <si>
    <t>I. Honoraria</t>
  </si>
  <si>
    <t>II. Equipment and materials</t>
  </si>
  <si>
    <t>III. Goods, services and inputs</t>
  </si>
  <si>
    <t>IV. Operating costs</t>
  </si>
  <si>
    <t>V. Travel and allowances</t>
  </si>
  <si>
    <t>VII. Administration costs</t>
  </si>
  <si>
    <t>VI. Unforeseen costs</t>
  </si>
  <si>
    <t>Technical Coordinator</t>
  </si>
  <si>
    <t>Methodological Coordinator</t>
  </si>
  <si>
    <t>Logistical Coordinator</t>
  </si>
  <si>
    <t>2 professional translators hired in-country.</t>
  </si>
  <si>
    <t>Field materials</t>
  </si>
  <si>
    <t>Simultaneous translation (Spa-Eng-Spa) during LR</t>
  </si>
  <si>
    <t>Rent of translation equipment</t>
  </si>
  <si>
    <t>Medical kit</t>
  </si>
  <si>
    <t>SUBTOTAL</t>
  </si>
  <si>
    <t>GRAND TOTAL PERU</t>
  </si>
  <si>
    <t>In-country communication costs</t>
  </si>
  <si>
    <t>International air travel during systematization</t>
  </si>
  <si>
    <t>Domestic flights during preparation</t>
  </si>
  <si>
    <t>Accommodation during preparation</t>
  </si>
  <si>
    <t>Meals and beverages during preparation</t>
  </si>
  <si>
    <t>Travel insurance during preparation</t>
  </si>
  <si>
    <t>LR participants´ international air travel (average cost in economy)</t>
  </si>
  <si>
    <t>LR participants´ accommodation</t>
  </si>
  <si>
    <t>LR participants´ meals and beverages</t>
  </si>
  <si>
    <t>Participants´ travel insurances</t>
  </si>
  <si>
    <t>Airport pickup and dropoff</t>
  </si>
  <si>
    <t>Van rent during LR implementation</t>
  </si>
  <si>
    <t>Van rent during preparation</t>
  </si>
  <si>
    <t>PERU LEARNING ROUTE</t>
  </si>
  <si>
    <t>Miscellaneous</t>
  </si>
  <si>
    <t>Snacks and coffee breaks in host cases</t>
  </si>
  <si>
    <t>SENEGAL LEARNING ROUTE</t>
  </si>
  <si>
    <t>GRAND TOTAL SENEGAL</t>
  </si>
  <si>
    <t>Field costs during preparation</t>
  </si>
  <si>
    <t>Simultaneous translation (Fre-Eng-Fre) during LR</t>
  </si>
  <si>
    <t>Can be eliminated or brought down if hosted on SUN web platform.</t>
  </si>
  <si>
    <t>SUN-PROCASUR LEARNING ROUTES - Programme Costs</t>
  </si>
  <si>
    <t>Project Leader</t>
  </si>
  <si>
    <t>Communications Coordinator (part-time)</t>
  </si>
  <si>
    <t>Covers transportation and incentives for host cases in the field, meetings and training.</t>
  </si>
  <si>
    <t>Internal communication and coordination costs</t>
  </si>
  <si>
    <t>Project Leader´s travel to Geneva (SMS)</t>
  </si>
  <si>
    <t>Project Leader´s Travel Insurance</t>
  </si>
  <si>
    <t>Project Leader´s Accommodation (Gva)</t>
  </si>
  <si>
    <t>Project Leader´s Meals and Beverages (Gva)</t>
  </si>
  <si>
    <t>Edition and translation of learning docs</t>
  </si>
  <si>
    <t>1 Laptop and software</t>
  </si>
  <si>
    <t>Communication Coordinator´s travel to Geneva (SMS)</t>
  </si>
  <si>
    <t>Communication Coordinators Accommodation (Gva)</t>
  </si>
  <si>
    <t>Communication Coordinator´s Meals and Beverages (Gva)</t>
  </si>
  <si>
    <t>Communication Coordinator´s Travel Insurance</t>
  </si>
  <si>
    <t>Scaling-up Specialist (part-time)</t>
  </si>
  <si>
    <t>Design and follow-up of the Call for Applications</t>
  </si>
  <si>
    <t>VI. Grants and subsidies</t>
  </si>
  <si>
    <t>Programme management costs</t>
  </si>
  <si>
    <t>TOTAL PROGRAMME COORDINATION</t>
  </si>
  <si>
    <t>LR Peru</t>
  </si>
  <si>
    <t>LR Senegal</t>
  </si>
  <si>
    <t>Communications Products</t>
  </si>
  <si>
    <t>GRAND TOTAL LR PROGRAMME</t>
  </si>
  <si>
    <t>A. Soft systematization of Best Practices in Nutrition</t>
  </si>
  <si>
    <t>Travel to Peru and Senegal, 8 days each</t>
  </si>
  <si>
    <t>In the field small multimedia crew hired to deliver videos, photos, interviews and short articles for the blog in 2 countries</t>
  </si>
  <si>
    <t>Posting of USB Drives to participants</t>
  </si>
  <si>
    <t>4 vans for 6 days.</t>
  </si>
  <si>
    <t>Translation to French</t>
  </si>
  <si>
    <t>Simultaneous translation (Spa-French-Spa) during LR</t>
  </si>
  <si>
    <t>Travel for Project leader and Metodological Coordinators.</t>
  </si>
  <si>
    <t>Includes: 15 participants from 5 SUN member countries, 3  representatives of Senegal and 3 Procasur international staff.</t>
  </si>
  <si>
    <t>Honor. Carlos Cortes</t>
  </si>
  <si>
    <t>Honor.Giulia Pedone and Rita Borquez</t>
  </si>
  <si>
    <t>Honor.Ariel Halpern</t>
  </si>
  <si>
    <t>Financial Report February, 07 2014 to March 31, 2014 (in USD)</t>
  </si>
  <si>
    <t>Pre-Financial Report February, 07 2014 to March 31, 2014 (in USD)</t>
  </si>
  <si>
    <t>Toshiba S445-A4111 SL-Asus Ultrabook VivoBook S400</t>
  </si>
  <si>
    <t>Courier TNT-International Phone</t>
  </si>
  <si>
    <t>Meals and Beverages Senegal</t>
  </si>
  <si>
    <t>Travel Insurance Project Leader and Meth.Coordinator</t>
  </si>
  <si>
    <t>Visa Senegal multiple entry</t>
  </si>
  <si>
    <t xml:space="preserve">Travel </t>
  </si>
  <si>
    <t>Accomodation/Meals</t>
  </si>
  <si>
    <t>Translation Spanish-English and French-English</t>
  </si>
  <si>
    <t>Pago Plataforma Moodle 2.5 Consultor Edgardo Lürig</t>
  </si>
  <si>
    <t xml:space="preserve"> </t>
  </si>
  <si>
    <t>Design of the documents</t>
  </si>
  <si>
    <t>BUDGET</t>
  </si>
  <si>
    <t>BALANCE</t>
  </si>
  <si>
    <t>Accommodation 7 nights-Dakar, Project Leader and Meth. Coord.</t>
  </si>
  <si>
    <t>EXPENDITURE Feb-March</t>
  </si>
  <si>
    <t>EXPENDITURE Apr-June</t>
  </si>
  <si>
    <t>Includes International Travel and Travel Insurance of: 15 participants from 5 SUN member countries, 3 representatives of Perú, 1 CSO from Guinea Conakry+ 3 Procasur International staff</t>
  </si>
  <si>
    <t>1 bus for 50 people during 3 days</t>
  </si>
  <si>
    <t>Includes single room accommodation in Dakar and Kaolack region of: 15 participants from 5 SUN member countries, 3 representatives from Peru, 1 CSO from Guinea Conakry, 3 Procasur Staff and 2 SUN Secretariat Staff</t>
  </si>
  <si>
    <t>5 days lunch/dinner for 21 participants+ 4 Procasur Staff + 2 SMS+ 5 CLM+2 translators+2 filmakers</t>
  </si>
  <si>
    <t>Includes: 02 nights accommodation+full pension for 21 participants+4 Procasur staff+ 2 SMS+ 1 interpreter+ 2 film makers+ 4 CLM</t>
  </si>
  <si>
    <t xml:space="preserve">LR participants´ accommodation in Dakar </t>
  </si>
  <si>
    <t>LR participants´accommodation inKaolack</t>
  </si>
  <si>
    <t>(this is included into International Air Travel)</t>
  </si>
  <si>
    <t>Field costs for LR preparation</t>
  </si>
  <si>
    <t>Subtotal A</t>
  </si>
  <si>
    <t>Subtotal B</t>
  </si>
  <si>
    <t>Subtotal C</t>
  </si>
  <si>
    <t>Includes batteries for translation equipments, reimboursement VISA fees for 6 participants, fuel and choffer during preparation visit before LR</t>
  </si>
  <si>
    <t>Flight ticket Rome-Geneva-Rome 09-11 June 2014+ trasfer to airport</t>
  </si>
  <si>
    <t>3 days</t>
  </si>
  <si>
    <t>2 nights</t>
  </si>
  <si>
    <t>Scholarship for  the LR in Peru (ex -Take-Home Plan Fund)</t>
  </si>
  <si>
    <r>
      <t xml:space="preserve">To be used in case estimated travel costs (especially international air tickets) rise </t>
    </r>
    <r>
      <rPr>
        <i/>
        <sz val="9"/>
        <rFont val="Calibri"/>
        <family val="2"/>
      </rPr>
      <t>and to cover costs of engaging local media if required</t>
    </r>
  </si>
  <si>
    <t>Flight Rome-Dakar-Rome, Project Leader and Method.Coordinator</t>
  </si>
  <si>
    <t>Flight Montpellier-Rome-Montpellier Meethod.Coordinator</t>
  </si>
  <si>
    <t>,</t>
  </si>
  <si>
    <t>International and National Calls</t>
  </si>
  <si>
    <t>Design and Call for Applications Peru and Senegal English-Spanish-French</t>
  </si>
  <si>
    <t>Honor.Khadijhatou Dieng and Ariel Halpern</t>
  </si>
  <si>
    <t>Honor. Giulia Palma and Ariel Halpern</t>
  </si>
  <si>
    <t>7 Country Teams participating in the LR in Senegal agreed with SMS to convert this fund into a scholaschip to sponsor the participation of 3 representatives from a new-selected SUN Country to the LR in Peru. This would increase the number of participants to the LR in Peru from 18 to 21.</t>
  </si>
  <si>
    <t>1° payment Nancy Ocampo</t>
  </si>
  <si>
    <t>1°payment Elisa  Wiener</t>
  </si>
  <si>
    <t>FUND DISBURSED</t>
  </si>
  <si>
    <t>Details February to June 2014</t>
  </si>
  <si>
    <t xml:space="preserve"> 4800 USD already obliged for the 1st payment of the Technical Coord.</t>
  </si>
  <si>
    <t>NB: This balance is already obliged to the edition, design and translation of the report resulting from the systematization in Peru (LR in Peru)</t>
  </si>
  <si>
    <t>NB: The logistic coordination of the LR and the direct aministration of funds for LR implementation by the Senegalese counterpart CLM allowed to minimize costs considerably (See technical report for further details). Therefore, this balance can be considered as saving, not obliged to any specific activity so far.</t>
  </si>
  <si>
    <t>Includes above mentioned group, plus logistical coordinator and 4 translators. Comm crew´s costs in separate budget. **</t>
  </si>
  <si>
    <t>** NB: All lines highligthed in orange refer to funds that have been already obliged to the preparation of the LR in Peru. Due to changes at governmental level, the LR in Peru was postponed to September 2014 and, consequently, the preparatory activities planned for April/May have been moved to July 2014. This includes the purchase of international flight tickets for LR participants.</t>
  </si>
  <si>
    <t>NB: See footnote on this page</t>
  </si>
  <si>
    <r>
      <rPr>
        <b/>
        <sz val="9"/>
        <color indexed="10"/>
        <rFont val="Calibri"/>
        <family val="0"/>
      </rPr>
      <t>Note on the Financial Management</t>
    </r>
    <r>
      <rPr>
        <sz val="9"/>
        <color indexed="10"/>
        <rFont val="Calibri"/>
        <family val="2"/>
      </rPr>
      <t xml:space="preserve">: From January to June 2014, PROCASUR has received an overall amount of USD 320,000 (1st disbursement of USD 120,000 and 2nd disbursement of USD 200,000) of which USD 233,615.28 have been spent so far, thus reporting a positive balance of USD 86,384.72. 
This balance refers to: (a) budget obliged to specific activities which have already been planned/ contracted but not paid so far. The budget lines of these activities are highlited in orange in the following pages; see also specific comments to each line. (b) positive balance from the implementation of the LR in Senegal (equal to USD 38.079,86 ). So far, this amount (savings) is not obliged to any specific activity (see LR Senegal budget category for further details). PROCASUR proposes to convert this amount into a </t>
    </r>
    <r>
      <rPr>
        <i/>
        <sz val="9"/>
        <color indexed="10"/>
        <rFont val="Calibri"/>
        <family val="0"/>
      </rPr>
      <t>Saving Fund</t>
    </r>
    <r>
      <rPr>
        <sz val="9"/>
        <color indexed="10"/>
        <rFont val="Calibri"/>
        <family val="2"/>
      </rPr>
      <t xml:space="preserve"> to be included into the General Programme Costs, to be used to: (a) cover extra costs that might result from the preparation and implementation of the LR in Peru (ex. international flight tickets and communication); (b) reinforce the follow-up activities for both Learning Routes (provision of technical support for the starting-up of the Country Action Plans; case studies; publications) in line with a strategy to be discussed and agreed with SMS. This Fund would be also used to sponsor the participation of extra-delegates to Peru.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</si>
</sst>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00_);_(* \(#,##0.00\);_(* &quot;-&quot;??_);_(@_)"/>
    <numFmt numFmtId="177" formatCode="_(* #,##0_);_(* \(#,##0\);_(* &quot;-&quot;??_);_(@_)"/>
    <numFmt numFmtId="178" formatCode="0.0"/>
    <numFmt numFmtId="179" formatCode="#,##0.0"/>
  </numFmts>
  <fonts count="60">
    <font>
      <sz val="11"/>
      <color theme="1"/>
      <name val="Calibri"/>
      <family val="2"/>
    </font>
    <font>
      <sz val="11"/>
      <color indexed="8"/>
      <name val="Calibri"/>
      <family val="2"/>
    </font>
    <font>
      <i/>
      <sz val="9"/>
      <name val="Calibri"/>
      <family val="2"/>
    </font>
    <font>
      <sz val="8"/>
      <name val="Calibri"/>
      <family val="2"/>
    </font>
    <font>
      <sz val="9"/>
      <color indexed="10"/>
      <name val="Calibri"/>
      <family val="2"/>
    </font>
    <font>
      <i/>
      <sz val="9"/>
      <color indexed="10"/>
      <name val="Calibri"/>
      <family val="0"/>
    </font>
    <font>
      <b/>
      <sz val="9"/>
      <color indexed="10"/>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sz val="9"/>
      <color indexed="8"/>
      <name val="Calibri"/>
      <family val="2"/>
    </font>
    <font>
      <b/>
      <sz val="9"/>
      <color indexed="8"/>
      <name val="Calibri"/>
      <family val="2"/>
    </font>
    <font>
      <i/>
      <sz val="9"/>
      <color indexed="8"/>
      <name val="Calibri"/>
      <family val="2"/>
    </font>
    <font>
      <b/>
      <i/>
      <sz val="9"/>
      <color indexed="8"/>
      <name val="Calibri"/>
      <family val="2"/>
    </font>
    <font>
      <b/>
      <sz val="9"/>
      <name val="Calibri"/>
      <family val="2"/>
    </font>
    <font>
      <sz val="9"/>
      <color indexed="8"/>
      <name val="Times New Roman"/>
      <family val="1"/>
    </font>
    <font>
      <b/>
      <sz val="9"/>
      <color indexed="8"/>
      <name val="Times New Roman"/>
      <family val="1"/>
    </font>
    <font>
      <sz val="9"/>
      <name val="Calibri"/>
      <family val="2"/>
    </font>
    <font>
      <b/>
      <i/>
      <sz val="9"/>
      <color indexed="10"/>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sz val="9"/>
      <color theme="1"/>
      <name val="Calibri"/>
      <family val="2"/>
    </font>
    <font>
      <b/>
      <sz val="9"/>
      <color theme="1"/>
      <name val="Calibri"/>
      <family val="2"/>
    </font>
    <font>
      <b/>
      <sz val="9"/>
      <color rgb="FF000000"/>
      <name val="Calibri"/>
      <family val="2"/>
    </font>
    <font>
      <i/>
      <sz val="9"/>
      <color rgb="FF000000"/>
      <name val="Calibri"/>
      <family val="2"/>
    </font>
    <font>
      <b/>
      <i/>
      <sz val="9"/>
      <color theme="1"/>
      <name val="Calibri"/>
      <family val="2"/>
    </font>
    <font>
      <i/>
      <sz val="9"/>
      <color theme="1"/>
      <name val="Calibri"/>
      <family val="2"/>
    </font>
    <font>
      <sz val="9"/>
      <color theme="1"/>
      <name val="Times New Roman"/>
      <family val="1"/>
    </font>
    <font>
      <b/>
      <sz val="9"/>
      <color theme="1"/>
      <name val="Times New Roman"/>
      <family val="1"/>
    </font>
    <font>
      <sz val="9"/>
      <color rgb="FFFF0000"/>
      <name val="Calibri"/>
      <family val="2"/>
    </font>
    <font>
      <i/>
      <sz val="9"/>
      <color rgb="FFFF0000"/>
      <name val="Calibri"/>
      <family val="0"/>
    </font>
    <font>
      <b/>
      <i/>
      <sz val="9"/>
      <color rgb="FFFF0000"/>
      <name val="Calibri"/>
      <family val="0"/>
    </font>
    <font>
      <sz val="9"/>
      <color rgb="FF00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9D9D9"/>
        <bgColor indexed="64"/>
      </patternFill>
    </fill>
    <fill>
      <patternFill patternType="solid">
        <fgColor rgb="FFD9D9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rgb="FFCCFFCC"/>
        <bgColor indexed="64"/>
      </patternFill>
    </fill>
    <fill>
      <patternFill patternType="solid">
        <fgColor theme="3"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3" applyNumberFormat="0" applyAlignment="0" applyProtection="0"/>
    <xf numFmtId="0" fontId="36" fillId="28" borderId="1" applyNumberFormat="0" applyAlignment="0" applyProtection="0"/>
    <xf numFmtId="41" fontId="0" fillId="0" borderId="0" applyFon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0" fillId="31"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cellStyleXfs>
  <cellXfs count="214">
    <xf numFmtId="0" fontId="0" fillId="0" borderId="0" xfId="0" applyFont="1" applyAlignment="1">
      <alignment/>
    </xf>
    <xf numFmtId="0" fontId="48" fillId="0" borderId="0" xfId="0" applyFont="1" applyAlignment="1">
      <alignment/>
    </xf>
    <xf numFmtId="0" fontId="49" fillId="33" borderId="10" xfId="0" applyFont="1" applyFill="1" applyBorder="1" applyAlignment="1">
      <alignment vertical="center"/>
    </xf>
    <xf numFmtId="0" fontId="49" fillId="33" borderId="10" xfId="0" applyFont="1" applyFill="1" applyBorder="1" applyAlignment="1">
      <alignment horizontal="center" vertical="center"/>
    </xf>
    <xf numFmtId="0" fontId="50" fillId="34" borderId="10" xfId="0" applyFont="1" applyFill="1" applyBorder="1" applyAlignment="1">
      <alignment horizontal="center" vertical="center"/>
    </xf>
    <xf numFmtId="0" fontId="51" fillId="34" borderId="10" xfId="0" applyFont="1" applyFill="1" applyBorder="1" applyAlignment="1">
      <alignment horizontal="center" vertical="center"/>
    </xf>
    <xf numFmtId="0" fontId="49" fillId="0" borderId="11" xfId="0" applyFont="1" applyBorder="1" applyAlignment="1">
      <alignment/>
    </xf>
    <xf numFmtId="0" fontId="49" fillId="0" borderId="0" xfId="0" applyFont="1" applyBorder="1" applyAlignment="1">
      <alignment/>
    </xf>
    <xf numFmtId="0" fontId="52" fillId="0" borderId="12" xfId="0" applyFont="1" applyBorder="1" applyAlignment="1">
      <alignment/>
    </xf>
    <xf numFmtId="0" fontId="49" fillId="35" borderId="11" xfId="0" applyFont="1" applyFill="1" applyBorder="1" applyAlignment="1">
      <alignment/>
    </xf>
    <xf numFmtId="4" fontId="49" fillId="35" borderId="0" xfId="0" applyNumberFormat="1" applyFont="1" applyFill="1" applyBorder="1" applyAlignment="1">
      <alignment/>
    </xf>
    <xf numFmtId="0" fontId="53" fillId="35" borderId="12" xfId="0" applyFont="1" applyFill="1" applyBorder="1" applyAlignment="1">
      <alignment/>
    </xf>
    <xf numFmtId="0" fontId="48" fillId="0" borderId="11" xfId="0" applyFont="1" applyBorder="1" applyAlignment="1">
      <alignment/>
    </xf>
    <xf numFmtId="4" fontId="48" fillId="0" borderId="0" xfId="0" applyNumberFormat="1" applyFont="1" applyBorder="1" applyAlignment="1">
      <alignment/>
    </xf>
    <xf numFmtId="0" fontId="53" fillId="0" borderId="12" xfId="0" applyFont="1" applyBorder="1" applyAlignment="1">
      <alignment/>
    </xf>
    <xf numFmtId="4" fontId="49" fillId="0" borderId="0" xfId="0" applyNumberFormat="1" applyFont="1" applyBorder="1" applyAlignment="1">
      <alignment/>
    </xf>
    <xf numFmtId="0" fontId="53" fillId="0" borderId="12" xfId="0" applyFont="1" applyFill="1" applyBorder="1" applyAlignment="1">
      <alignment/>
    </xf>
    <xf numFmtId="0" fontId="53" fillId="0" borderId="12" xfId="0" applyFont="1" applyFill="1" applyBorder="1" applyAlignment="1">
      <alignment vertical="top"/>
    </xf>
    <xf numFmtId="0" fontId="48" fillId="0" borderId="0" xfId="0" applyFont="1" applyFill="1" applyAlignment="1">
      <alignment/>
    </xf>
    <xf numFmtId="4" fontId="48" fillId="0" borderId="0" xfId="0" applyNumberFormat="1" applyFont="1" applyFill="1" applyBorder="1" applyAlignment="1">
      <alignment/>
    </xf>
    <xf numFmtId="4" fontId="48" fillId="0" borderId="0" xfId="0" applyNumberFormat="1" applyFont="1" applyAlignment="1">
      <alignment/>
    </xf>
    <xf numFmtId="0" fontId="49" fillId="35" borderId="13" xfId="0" applyFont="1" applyFill="1" applyBorder="1" applyAlignment="1">
      <alignment/>
    </xf>
    <xf numFmtId="4" fontId="49" fillId="35" borderId="14" xfId="0" applyNumberFormat="1" applyFont="1" applyFill="1" applyBorder="1" applyAlignment="1">
      <alignment/>
    </xf>
    <xf numFmtId="0" fontId="52" fillId="35" borderId="15" xfId="0" applyFont="1" applyFill="1" applyBorder="1" applyAlignment="1">
      <alignment/>
    </xf>
    <xf numFmtId="0" fontId="49" fillId="0" borderId="11" xfId="0" applyFont="1" applyFill="1" applyBorder="1" applyAlignment="1">
      <alignment/>
    </xf>
    <xf numFmtId="4" fontId="49" fillId="0" borderId="0" xfId="0" applyNumberFormat="1" applyFont="1" applyFill="1" applyBorder="1" applyAlignment="1">
      <alignment/>
    </xf>
    <xf numFmtId="4" fontId="49" fillId="0" borderId="0" xfId="0" applyNumberFormat="1" applyFont="1" applyAlignment="1">
      <alignment/>
    </xf>
    <xf numFmtId="4" fontId="49" fillId="0" borderId="0" xfId="0" applyNumberFormat="1" applyFont="1" applyFill="1" applyBorder="1" applyAlignment="1">
      <alignment horizontal="right" vertical="center" wrapText="1"/>
    </xf>
    <xf numFmtId="0" fontId="27" fillId="15" borderId="11" xfId="0" applyFont="1" applyFill="1" applyBorder="1" applyAlignment="1">
      <alignment/>
    </xf>
    <xf numFmtId="4" fontId="27" fillId="15" borderId="0" xfId="0" applyNumberFormat="1" applyFont="1" applyFill="1" applyBorder="1" applyAlignment="1">
      <alignment/>
    </xf>
    <xf numFmtId="0" fontId="48" fillId="15" borderId="0" xfId="0" applyFont="1" applyFill="1" applyAlignment="1">
      <alignment/>
    </xf>
    <xf numFmtId="0" fontId="49" fillId="0" borderId="0" xfId="0" applyFont="1" applyAlignment="1">
      <alignment/>
    </xf>
    <xf numFmtId="0" fontId="49" fillId="11" borderId="11" xfId="0" applyFont="1" applyFill="1" applyBorder="1" applyAlignment="1">
      <alignment/>
    </xf>
    <xf numFmtId="4" fontId="49" fillId="11" borderId="0" xfId="0" applyNumberFormat="1" applyFont="1" applyFill="1" applyBorder="1" applyAlignment="1">
      <alignment/>
    </xf>
    <xf numFmtId="0" fontId="53" fillId="11" borderId="12" xfId="0" applyFont="1" applyFill="1" applyBorder="1" applyAlignment="1">
      <alignment/>
    </xf>
    <xf numFmtId="0" fontId="54" fillId="0" borderId="0" xfId="0" applyFont="1" applyBorder="1" applyAlignment="1">
      <alignment vertical="center" wrapText="1"/>
    </xf>
    <xf numFmtId="0" fontId="54" fillId="0" borderId="0" xfId="0" applyFont="1" applyBorder="1" applyAlignment="1">
      <alignment horizontal="center" vertical="center" wrapText="1"/>
    </xf>
    <xf numFmtId="0" fontId="55" fillId="0" borderId="0" xfId="0" applyFont="1" applyBorder="1" applyAlignment="1">
      <alignment vertical="center" wrapText="1"/>
    </xf>
    <xf numFmtId="0" fontId="55" fillId="0" borderId="0" xfId="0" applyFont="1" applyBorder="1" applyAlignment="1">
      <alignment horizontal="center" vertical="center" wrapText="1"/>
    </xf>
    <xf numFmtId="0" fontId="48" fillId="0" borderId="0" xfId="0" applyFont="1" applyBorder="1" applyAlignment="1">
      <alignment/>
    </xf>
    <xf numFmtId="0" fontId="30" fillId="0" borderId="11" xfId="0" applyFont="1" applyBorder="1" applyAlignment="1">
      <alignment/>
    </xf>
    <xf numFmtId="4" fontId="30" fillId="0" borderId="0" xfId="0" applyNumberFormat="1" applyFont="1" applyBorder="1" applyAlignment="1">
      <alignment/>
    </xf>
    <xf numFmtId="0" fontId="2" fillId="0" borderId="12" xfId="0" applyFont="1" applyBorder="1" applyAlignment="1">
      <alignment/>
    </xf>
    <xf numFmtId="0" fontId="56" fillId="0" borderId="0" xfId="0" applyFont="1" applyAlignment="1">
      <alignment/>
    </xf>
    <xf numFmtId="0" fontId="2" fillId="0" borderId="12" xfId="0" applyFont="1" applyBorder="1" applyAlignment="1">
      <alignment wrapText="1"/>
    </xf>
    <xf numFmtId="0" fontId="30" fillId="0" borderId="11" xfId="0" applyFont="1" applyBorder="1" applyAlignment="1">
      <alignment wrapText="1"/>
    </xf>
    <xf numFmtId="0" fontId="49" fillId="17" borderId="13" xfId="0" applyFont="1" applyFill="1" applyBorder="1" applyAlignment="1">
      <alignment/>
    </xf>
    <xf numFmtId="4" fontId="49" fillId="17" borderId="14" xfId="0" applyNumberFormat="1" applyFont="1" applyFill="1" applyBorder="1" applyAlignment="1">
      <alignment/>
    </xf>
    <xf numFmtId="0" fontId="52" fillId="17" borderId="15" xfId="0" applyFont="1" applyFill="1" applyBorder="1" applyAlignment="1">
      <alignment/>
    </xf>
    <xf numFmtId="0" fontId="53" fillId="0" borderId="0" xfId="0" applyFont="1" applyAlignment="1">
      <alignment/>
    </xf>
    <xf numFmtId="0" fontId="50" fillId="34" borderId="10" xfId="0" applyFont="1" applyFill="1" applyBorder="1" applyAlignment="1">
      <alignment horizontal="justify" vertical="center"/>
    </xf>
    <xf numFmtId="0" fontId="56" fillId="0" borderId="0" xfId="0" applyFont="1" applyBorder="1" applyAlignment="1">
      <alignment/>
    </xf>
    <xf numFmtId="0" fontId="27" fillId="10" borderId="0" xfId="0" applyFont="1" applyFill="1" applyBorder="1" applyAlignment="1">
      <alignment/>
    </xf>
    <xf numFmtId="0" fontId="48" fillId="0" borderId="0" xfId="0" applyFont="1" applyFill="1" applyBorder="1" applyAlignment="1">
      <alignment/>
    </xf>
    <xf numFmtId="0" fontId="49" fillId="10" borderId="0" xfId="0" applyFont="1" applyFill="1" applyBorder="1" applyAlignment="1">
      <alignment/>
    </xf>
    <xf numFmtId="0" fontId="30" fillId="0" borderId="0" xfId="0" applyFont="1" applyBorder="1" applyAlignment="1">
      <alignment/>
    </xf>
    <xf numFmtId="0" fontId="30" fillId="0" borderId="0" xfId="0" applyFont="1" applyBorder="1" applyAlignment="1">
      <alignment horizontal="right"/>
    </xf>
    <xf numFmtId="0" fontId="48" fillId="0" borderId="0" xfId="0" applyFont="1" applyBorder="1" applyAlignment="1">
      <alignment horizontal="right"/>
    </xf>
    <xf numFmtId="0" fontId="56" fillId="0" borderId="0" xfId="0" applyFont="1" applyBorder="1" applyAlignment="1">
      <alignment wrapText="1"/>
    </xf>
    <xf numFmtId="0" fontId="30" fillId="0" borderId="0" xfId="0" applyFont="1" applyBorder="1" applyAlignment="1">
      <alignment wrapText="1"/>
    </xf>
    <xf numFmtId="2" fontId="49" fillId="10" borderId="0" xfId="0" applyNumberFormat="1" applyFont="1" applyFill="1" applyBorder="1" applyAlignment="1">
      <alignment/>
    </xf>
    <xf numFmtId="1" fontId="49" fillId="10" borderId="0" xfId="0" applyNumberFormat="1" applyFont="1" applyFill="1" applyBorder="1" applyAlignment="1">
      <alignment/>
    </xf>
    <xf numFmtId="0" fontId="48" fillId="0" borderId="10" xfId="0" applyFont="1" applyBorder="1" applyAlignment="1">
      <alignment horizontal="left" vertical="center" wrapText="1"/>
    </xf>
    <xf numFmtId="0" fontId="49" fillId="0" borderId="16" xfId="0" applyFont="1" applyBorder="1" applyAlignment="1">
      <alignment horizontal="center" vertical="center" wrapText="1"/>
    </xf>
    <xf numFmtId="4" fontId="30" fillId="0" borderId="10" xfId="0" applyNumberFormat="1" applyFont="1" applyBorder="1" applyAlignment="1">
      <alignment horizontal="center" vertical="center" wrapText="1"/>
    </xf>
    <xf numFmtId="4" fontId="49" fillId="36" borderId="17" xfId="0" applyNumberFormat="1" applyFont="1" applyFill="1" applyBorder="1" applyAlignment="1">
      <alignment horizontal="right" vertical="center" wrapText="1"/>
    </xf>
    <xf numFmtId="4" fontId="48" fillId="0" borderId="10" xfId="0" applyNumberFormat="1" applyFont="1" applyBorder="1" applyAlignment="1">
      <alignment horizontal="center" vertical="center" wrapText="1"/>
    </xf>
    <xf numFmtId="4" fontId="48" fillId="0" borderId="10" xfId="60" applyNumberFormat="1" applyFont="1" applyBorder="1" applyAlignment="1">
      <alignment horizontal="right" vertical="center" wrapText="1"/>
    </xf>
    <xf numFmtId="4" fontId="48" fillId="0" borderId="0" xfId="60" applyNumberFormat="1" applyFont="1" applyBorder="1" applyAlignment="1">
      <alignment horizontal="right" vertical="center" wrapText="1"/>
    </xf>
    <xf numFmtId="0" fontId="30" fillId="0" borderId="10" xfId="0" applyFont="1" applyBorder="1" applyAlignment="1">
      <alignment horizontal="left" vertical="center" wrapText="1"/>
    </xf>
    <xf numFmtId="4" fontId="30" fillId="0" borderId="10" xfId="60" applyNumberFormat="1" applyFont="1" applyBorder="1" applyAlignment="1">
      <alignment horizontal="right" vertical="center" wrapText="1"/>
    </xf>
    <xf numFmtId="0" fontId="48" fillId="0" borderId="10" xfId="0" applyFont="1" applyBorder="1" applyAlignment="1">
      <alignment horizontal="center" vertical="center" wrapText="1"/>
    </xf>
    <xf numFmtId="177" fontId="48" fillId="0" borderId="10" xfId="0" applyNumberFormat="1" applyFont="1" applyBorder="1" applyAlignment="1">
      <alignment horizontal="right" vertical="center" wrapText="1"/>
    </xf>
    <xf numFmtId="177" fontId="48" fillId="0" borderId="10" xfId="60" applyNumberFormat="1" applyFont="1" applyBorder="1" applyAlignment="1">
      <alignment horizontal="right" vertical="center" wrapText="1"/>
    </xf>
    <xf numFmtId="177" fontId="48" fillId="0" borderId="0" xfId="60" applyNumberFormat="1" applyFont="1" applyBorder="1" applyAlignment="1">
      <alignment horizontal="right" vertical="center" wrapText="1"/>
    </xf>
    <xf numFmtId="177" fontId="49" fillId="36" borderId="17" xfId="0" applyNumberFormat="1" applyFont="1" applyFill="1" applyBorder="1" applyAlignment="1">
      <alignment horizontal="right" vertical="center" wrapText="1"/>
    </xf>
    <xf numFmtId="0" fontId="49" fillId="0" borderId="10" xfId="0" applyFont="1" applyBorder="1" applyAlignment="1">
      <alignment horizontal="center" vertical="center" wrapText="1"/>
    </xf>
    <xf numFmtId="0" fontId="48" fillId="0" borderId="10" xfId="0" applyFont="1" applyBorder="1" applyAlignment="1">
      <alignment horizontal="right" vertical="center" wrapText="1"/>
    </xf>
    <xf numFmtId="0" fontId="48" fillId="0" borderId="0" xfId="0" applyFont="1" applyBorder="1" applyAlignment="1">
      <alignment horizontal="left" vertical="center" wrapText="1"/>
    </xf>
    <xf numFmtId="4" fontId="48" fillId="0" borderId="0" xfId="0" applyNumberFormat="1" applyFont="1" applyBorder="1" applyAlignment="1">
      <alignment horizontal="center" vertical="center" wrapText="1"/>
    </xf>
    <xf numFmtId="4" fontId="48" fillId="0" borderId="17" xfId="60" applyNumberFormat="1" applyFont="1" applyBorder="1" applyAlignment="1">
      <alignment horizontal="right" vertical="center" wrapText="1"/>
    </xf>
    <xf numFmtId="177" fontId="49" fillId="36" borderId="10" xfId="0" applyNumberFormat="1" applyFont="1" applyFill="1" applyBorder="1" applyAlignment="1">
      <alignment horizontal="right" vertical="center" wrapText="1"/>
    </xf>
    <xf numFmtId="4" fontId="49" fillId="36" borderId="10" xfId="0" applyNumberFormat="1" applyFont="1" applyFill="1" applyBorder="1" applyAlignment="1">
      <alignment horizontal="right" vertical="center" wrapText="1"/>
    </xf>
    <xf numFmtId="0" fontId="49" fillId="33" borderId="0" xfId="0" applyFont="1" applyFill="1" applyBorder="1" applyAlignment="1">
      <alignment horizontal="center" vertical="center"/>
    </xf>
    <xf numFmtId="0" fontId="50" fillId="34" borderId="0" xfId="0" applyFont="1" applyFill="1" applyBorder="1" applyAlignment="1">
      <alignment horizontal="justify" vertical="center"/>
    </xf>
    <xf numFmtId="0" fontId="50" fillId="34" borderId="0" xfId="0" applyFont="1" applyFill="1" applyBorder="1" applyAlignment="1">
      <alignment horizontal="center" vertical="center"/>
    </xf>
    <xf numFmtId="2" fontId="48" fillId="0" borderId="0" xfId="0" applyNumberFormat="1" applyFont="1" applyBorder="1" applyAlignment="1">
      <alignment/>
    </xf>
    <xf numFmtId="0" fontId="49" fillId="33" borderId="18" xfId="0" applyFont="1" applyFill="1" applyBorder="1" applyAlignment="1">
      <alignment vertical="center"/>
    </xf>
    <xf numFmtId="0" fontId="51" fillId="34" borderId="19" xfId="0" applyFont="1" applyFill="1" applyBorder="1" applyAlignment="1">
      <alignment horizontal="center" vertical="center"/>
    </xf>
    <xf numFmtId="0" fontId="49" fillId="0" borderId="18" xfId="0" applyFont="1" applyBorder="1" applyAlignment="1">
      <alignment/>
    </xf>
    <xf numFmtId="0" fontId="52" fillId="0" borderId="19" xfId="0" applyFont="1" applyBorder="1" applyAlignment="1">
      <alignment/>
    </xf>
    <xf numFmtId="0" fontId="48" fillId="0" borderId="18" xfId="0" applyFont="1" applyBorder="1" applyAlignment="1">
      <alignment/>
    </xf>
    <xf numFmtId="0" fontId="53" fillId="0" borderId="19" xfId="0" applyFont="1" applyBorder="1" applyAlignment="1">
      <alignment/>
    </xf>
    <xf numFmtId="0" fontId="27" fillId="10" borderId="18" xfId="0" applyFont="1" applyFill="1" applyBorder="1" applyAlignment="1">
      <alignment/>
    </xf>
    <xf numFmtId="0" fontId="53" fillId="10" borderId="19" xfId="0" applyFont="1" applyFill="1" applyBorder="1" applyAlignment="1">
      <alignment/>
    </xf>
    <xf numFmtId="0" fontId="49" fillId="10" borderId="18" xfId="0" applyFont="1" applyFill="1" applyBorder="1" applyAlignment="1">
      <alignment/>
    </xf>
    <xf numFmtId="0" fontId="2" fillId="0" borderId="19" xfId="0" applyFont="1" applyBorder="1" applyAlignment="1">
      <alignment/>
    </xf>
    <xf numFmtId="0" fontId="48" fillId="0" borderId="18" xfId="0" applyFont="1" applyFill="1" applyBorder="1" applyAlignment="1">
      <alignment/>
    </xf>
    <xf numFmtId="0" fontId="53" fillId="0" borderId="19" xfId="0" applyFont="1" applyFill="1" applyBorder="1" applyAlignment="1">
      <alignment/>
    </xf>
    <xf numFmtId="0" fontId="48" fillId="0" borderId="19" xfId="0" applyFont="1" applyBorder="1" applyAlignment="1">
      <alignment/>
    </xf>
    <xf numFmtId="0" fontId="30" fillId="0" borderId="18" xfId="0" applyFont="1" applyBorder="1" applyAlignment="1">
      <alignment wrapText="1"/>
    </xf>
    <xf numFmtId="0" fontId="2" fillId="0" borderId="19" xfId="0" applyFont="1" applyBorder="1" applyAlignment="1">
      <alignment wrapText="1"/>
    </xf>
    <xf numFmtId="0" fontId="30" fillId="0" borderId="18" xfId="0" applyFont="1" applyBorder="1" applyAlignment="1">
      <alignment/>
    </xf>
    <xf numFmtId="0" fontId="2" fillId="10" borderId="19" xfId="0" applyFont="1" applyFill="1" applyBorder="1" applyAlignment="1">
      <alignment/>
    </xf>
    <xf numFmtId="0" fontId="27" fillId="37" borderId="20" xfId="0" applyFont="1" applyFill="1" applyBorder="1" applyAlignment="1">
      <alignment/>
    </xf>
    <xf numFmtId="4" fontId="27" fillId="37" borderId="21" xfId="0" applyNumberFormat="1" applyFont="1" applyFill="1" applyBorder="1" applyAlignment="1">
      <alignment/>
    </xf>
    <xf numFmtId="0" fontId="48" fillId="36" borderId="22" xfId="0" applyFont="1" applyFill="1" applyBorder="1" applyAlignment="1">
      <alignment horizontal="left" vertical="center" wrapText="1"/>
    </xf>
    <xf numFmtId="0" fontId="49" fillId="36" borderId="23" xfId="0" applyFont="1" applyFill="1" applyBorder="1" applyAlignment="1">
      <alignment horizontal="center" vertical="center" wrapText="1"/>
    </xf>
    <xf numFmtId="0" fontId="49" fillId="33" borderId="23" xfId="0" applyFont="1" applyFill="1" applyBorder="1" applyAlignment="1">
      <alignment horizontal="center" vertical="center"/>
    </xf>
    <xf numFmtId="0" fontId="50" fillId="34" borderId="23" xfId="0" applyFont="1" applyFill="1" applyBorder="1" applyAlignment="1">
      <alignment horizontal="justify" vertical="center"/>
    </xf>
    <xf numFmtId="0" fontId="50" fillId="34" borderId="23" xfId="0" applyFont="1" applyFill="1" applyBorder="1" applyAlignment="1">
      <alignment horizontal="center" vertical="center"/>
    </xf>
    <xf numFmtId="0" fontId="49" fillId="36" borderId="24" xfId="0" applyFont="1" applyFill="1" applyBorder="1" applyAlignment="1">
      <alignment horizontal="center" vertical="center" wrapText="1"/>
    </xf>
    <xf numFmtId="0" fontId="49" fillId="0" borderId="25" xfId="0" applyFont="1" applyBorder="1" applyAlignment="1">
      <alignment horizontal="left" vertical="center" wrapText="1"/>
    </xf>
    <xf numFmtId="0" fontId="48" fillId="0" borderId="26" xfId="0" applyFont="1" applyBorder="1" applyAlignment="1">
      <alignment/>
    </xf>
    <xf numFmtId="0" fontId="48" fillId="8" borderId="25" xfId="0" applyFont="1" applyFill="1" applyBorder="1" applyAlignment="1">
      <alignment horizontal="left" vertical="center" wrapText="1"/>
    </xf>
    <xf numFmtId="0" fontId="53" fillId="0" borderId="26" xfId="0" applyFont="1" applyBorder="1" applyAlignment="1">
      <alignment wrapText="1"/>
    </xf>
    <xf numFmtId="0" fontId="48" fillId="36" borderId="18" xfId="0" applyFont="1" applyFill="1" applyBorder="1" applyAlignment="1">
      <alignment horizontal="left" vertical="center" wrapText="1"/>
    </xf>
    <xf numFmtId="0" fontId="48" fillId="36" borderId="0" xfId="0" applyFont="1" applyFill="1" applyBorder="1" applyAlignment="1">
      <alignment horizontal="left" vertical="center" wrapText="1"/>
    </xf>
    <xf numFmtId="4" fontId="48" fillId="36" borderId="0" xfId="0" applyNumberFormat="1" applyFont="1" applyFill="1" applyBorder="1" applyAlignment="1">
      <alignment horizontal="center" vertical="center" wrapText="1"/>
    </xf>
    <xf numFmtId="0" fontId="48" fillId="0" borderId="25" xfId="0" applyFont="1" applyBorder="1" applyAlignment="1">
      <alignment horizontal="left" vertical="center" wrapText="1"/>
    </xf>
    <xf numFmtId="0" fontId="48" fillId="0" borderId="19" xfId="0" applyFont="1" applyFill="1" applyBorder="1" applyAlignment="1">
      <alignment/>
    </xf>
    <xf numFmtId="0" fontId="48" fillId="36" borderId="0" xfId="0" applyFont="1" applyFill="1" applyBorder="1" applyAlignment="1">
      <alignment horizontal="center" vertical="center" wrapText="1"/>
    </xf>
    <xf numFmtId="0" fontId="53" fillId="0" borderId="26" xfId="0" applyFont="1" applyBorder="1" applyAlignment="1">
      <alignment/>
    </xf>
    <xf numFmtId="0" fontId="48" fillId="38" borderId="18" xfId="0" applyFont="1" applyFill="1" applyBorder="1" applyAlignment="1">
      <alignment horizontal="left" vertical="center" wrapText="1"/>
    </xf>
    <xf numFmtId="0" fontId="49" fillId="0" borderId="18" xfId="0" applyFont="1" applyBorder="1" applyAlignment="1">
      <alignment horizontal="left" vertical="center" wrapText="1"/>
    </xf>
    <xf numFmtId="0" fontId="48" fillId="0" borderId="18" xfId="0" applyFont="1" applyBorder="1" applyAlignment="1">
      <alignment horizontal="left" vertical="center" wrapText="1"/>
    </xf>
    <xf numFmtId="0" fontId="48" fillId="0" borderId="20" xfId="0" applyFont="1" applyBorder="1" applyAlignment="1">
      <alignment/>
    </xf>
    <xf numFmtId="0" fontId="48" fillId="0" borderId="21" xfId="0" applyFont="1" applyBorder="1" applyAlignment="1">
      <alignment/>
    </xf>
    <xf numFmtId="0" fontId="48" fillId="0" borderId="27" xfId="0" applyFont="1" applyBorder="1" applyAlignment="1">
      <alignment/>
    </xf>
    <xf numFmtId="4" fontId="49" fillId="36" borderId="0" xfId="0" applyNumberFormat="1" applyFont="1" applyFill="1" applyBorder="1" applyAlignment="1">
      <alignment horizontal="center" vertical="center" wrapText="1"/>
    </xf>
    <xf numFmtId="4" fontId="49" fillId="0" borderId="0" xfId="0" applyNumberFormat="1" applyFont="1" applyFill="1" applyAlignment="1">
      <alignment/>
    </xf>
    <xf numFmtId="0" fontId="48" fillId="0" borderId="11" xfId="0" applyFont="1" applyFill="1" applyBorder="1" applyAlignment="1">
      <alignment/>
    </xf>
    <xf numFmtId="0" fontId="2" fillId="0" borderId="12" xfId="0" applyFont="1" applyFill="1" applyBorder="1" applyAlignment="1">
      <alignment vertical="top"/>
    </xf>
    <xf numFmtId="0" fontId="30" fillId="0" borderId="0" xfId="0" applyFont="1" applyFill="1" applyBorder="1" applyAlignment="1">
      <alignment/>
    </xf>
    <xf numFmtId="0" fontId="30" fillId="0" borderId="0" xfId="0" applyFont="1" applyBorder="1" applyAlignment="1" quotePrefix="1">
      <alignment/>
    </xf>
    <xf numFmtId="0" fontId="27" fillId="0" borderId="18" xfId="0" applyFont="1" applyBorder="1" applyAlignment="1">
      <alignment/>
    </xf>
    <xf numFmtId="0" fontId="27" fillId="0" borderId="0" xfId="0" applyFont="1" applyBorder="1" applyAlignment="1">
      <alignment/>
    </xf>
    <xf numFmtId="4" fontId="30" fillId="0" borderId="10" xfId="0" applyNumberFormat="1" applyFont="1" applyBorder="1" applyAlignment="1">
      <alignment/>
    </xf>
    <xf numFmtId="0" fontId="30" fillId="0" borderId="26" xfId="0" applyFont="1" applyBorder="1" applyAlignment="1">
      <alignment/>
    </xf>
    <xf numFmtId="4" fontId="30" fillId="0" borderId="17" xfId="0" applyNumberFormat="1" applyFont="1" applyBorder="1" applyAlignment="1">
      <alignment horizontal="center" vertical="center" wrapText="1"/>
    </xf>
    <xf numFmtId="4" fontId="30" fillId="0" borderId="28" xfId="0" applyNumberFormat="1" applyFont="1" applyBorder="1" applyAlignment="1">
      <alignment horizontal="center" vertical="center" wrapText="1"/>
    </xf>
    <xf numFmtId="4" fontId="30" fillId="0" borderId="28" xfId="0" applyNumberFormat="1" applyFont="1" applyBorder="1" applyAlignment="1">
      <alignment/>
    </xf>
    <xf numFmtId="0" fontId="48" fillId="0" borderId="12" xfId="0" applyFont="1" applyBorder="1" applyAlignment="1">
      <alignment/>
    </xf>
    <xf numFmtId="0" fontId="56" fillId="0" borderId="0" xfId="0" applyFont="1" applyFill="1" applyBorder="1" applyAlignment="1">
      <alignment/>
    </xf>
    <xf numFmtId="0" fontId="49" fillId="0" borderId="0" xfId="0" applyFont="1" applyFill="1" applyBorder="1" applyAlignment="1">
      <alignment horizontal="left" vertical="justify"/>
    </xf>
    <xf numFmtId="0" fontId="50" fillId="39" borderId="10" xfId="0" applyFont="1" applyFill="1" applyBorder="1" applyAlignment="1">
      <alignment horizontal="center" vertical="center"/>
    </xf>
    <xf numFmtId="0" fontId="50" fillId="39" borderId="10" xfId="0" applyFont="1" applyFill="1" applyBorder="1" applyAlignment="1">
      <alignment horizontal="justify" vertical="center"/>
    </xf>
    <xf numFmtId="0" fontId="48" fillId="0" borderId="17" xfId="0" applyFont="1" applyBorder="1" applyAlignment="1">
      <alignment/>
    </xf>
    <xf numFmtId="0" fontId="30" fillId="7" borderId="11" xfId="0" applyFont="1" applyFill="1" applyBorder="1" applyAlignment="1">
      <alignment/>
    </xf>
    <xf numFmtId="4" fontId="30" fillId="7" borderId="0" xfId="0" applyNumberFormat="1" applyFont="1" applyFill="1" applyBorder="1" applyAlignment="1">
      <alignment/>
    </xf>
    <xf numFmtId="0" fontId="2" fillId="7" borderId="12" xfId="0" applyFont="1" applyFill="1" applyBorder="1" applyAlignment="1">
      <alignment/>
    </xf>
    <xf numFmtId="0" fontId="30" fillId="7" borderId="11" xfId="0" applyFont="1" applyFill="1" applyBorder="1" applyAlignment="1">
      <alignment wrapText="1"/>
    </xf>
    <xf numFmtId="0" fontId="57" fillId="38" borderId="12" xfId="0" applyFont="1" applyFill="1" applyBorder="1" applyAlignment="1">
      <alignment wrapText="1"/>
    </xf>
    <xf numFmtId="0" fontId="48" fillId="7" borderId="25" xfId="0" applyFont="1" applyFill="1" applyBorder="1" applyAlignment="1">
      <alignment horizontal="left" vertical="center" wrapText="1"/>
    </xf>
    <xf numFmtId="0" fontId="30" fillId="7" borderId="10" xfId="0" applyFont="1" applyFill="1" applyBorder="1" applyAlignment="1">
      <alignment horizontal="center" vertical="center" wrapText="1"/>
    </xf>
    <xf numFmtId="4" fontId="30" fillId="7" borderId="10" xfId="0" applyNumberFormat="1" applyFont="1" applyFill="1" applyBorder="1" applyAlignment="1">
      <alignment horizontal="center" vertical="center" wrapText="1"/>
    </xf>
    <xf numFmtId="0" fontId="30" fillId="7" borderId="0" xfId="0" applyFont="1" applyFill="1" applyBorder="1" applyAlignment="1">
      <alignment vertical="center"/>
    </xf>
    <xf numFmtId="4" fontId="30" fillId="7" borderId="10" xfId="0" applyNumberFormat="1" applyFont="1" applyFill="1" applyBorder="1" applyAlignment="1">
      <alignment horizontal="right" vertical="center" wrapText="1"/>
    </xf>
    <xf numFmtId="0" fontId="2" fillId="7" borderId="19" xfId="0" applyFont="1" applyFill="1" applyBorder="1" applyAlignment="1">
      <alignment vertical="top"/>
    </xf>
    <xf numFmtId="0" fontId="2" fillId="7" borderId="26" xfId="0" applyFont="1" applyFill="1" applyBorder="1" applyAlignment="1">
      <alignment wrapText="1"/>
    </xf>
    <xf numFmtId="0" fontId="56" fillId="7" borderId="18" xfId="0" applyFont="1" applyFill="1" applyBorder="1" applyAlignment="1">
      <alignment horizontal="left" vertical="center" wrapText="1"/>
    </xf>
    <xf numFmtId="0" fontId="30" fillId="7" borderId="0" xfId="0" applyFont="1" applyFill="1" applyBorder="1" applyAlignment="1">
      <alignment horizontal="center" vertical="center" wrapText="1"/>
    </xf>
    <xf numFmtId="4" fontId="30" fillId="7" borderId="0" xfId="0" applyNumberFormat="1" applyFont="1" applyFill="1" applyBorder="1" applyAlignment="1">
      <alignment horizontal="center" vertical="center" wrapText="1"/>
    </xf>
    <xf numFmtId="4" fontId="30" fillId="7" borderId="17" xfId="0" applyNumberFormat="1" applyFont="1" applyFill="1" applyBorder="1" applyAlignment="1">
      <alignment horizontal="right" vertical="center" wrapText="1"/>
    </xf>
    <xf numFmtId="4" fontId="30" fillId="7" borderId="12" xfId="0" applyNumberFormat="1" applyFont="1" applyFill="1" applyBorder="1" applyAlignment="1">
      <alignment horizontal="right" vertical="center" wrapText="1"/>
    </xf>
    <xf numFmtId="0" fontId="56" fillId="0" borderId="26" xfId="0" applyFont="1" applyBorder="1" applyAlignment="1">
      <alignment horizontal="justify"/>
    </xf>
    <xf numFmtId="0" fontId="58" fillId="38" borderId="10" xfId="0" applyFont="1" applyFill="1" applyBorder="1" applyAlignment="1">
      <alignment horizontal="left" vertical="justify"/>
    </xf>
    <xf numFmtId="0" fontId="27" fillId="40" borderId="18" xfId="0" applyFont="1" applyFill="1" applyBorder="1" applyAlignment="1">
      <alignment/>
    </xf>
    <xf numFmtId="0" fontId="27" fillId="40" borderId="0" xfId="0" applyFont="1" applyFill="1" applyBorder="1" applyAlignment="1">
      <alignment/>
    </xf>
    <xf numFmtId="0" fontId="30" fillId="40" borderId="0" xfId="0" applyFont="1" applyFill="1" applyBorder="1" applyAlignment="1">
      <alignment/>
    </xf>
    <xf numFmtId="0" fontId="49" fillId="40" borderId="18" xfId="0" applyFont="1" applyFill="1" applyBorder="1" applyAlignment="1">
      <alignment/>
    </xf>
    <xf numFmtId="0" fontId="49" fillId="40" borderId="0" xfId="0" applyFont="1" applyFill="1" applyBorder="1" applyAlignment="1">
      <alignment/>
    </xf>
    <xf numFmtId="0" fontId="49" fillId="40" borderId="0" xfId="0" applyFont="1" applyFill="1" applyBorder="1" applyAlignment="1">
      <alignment horizontal="right"/>
    </xf>
    <xf numFmtId="0" fontId="48" fillId="7" borderId="11" xfId="0" applyFont="1" applyFill="1" applyBorder="1" applyAlignment="1">
      <alignment/>
    </xf>
    <xf numFmtId="4" fontId="48" fillId="7" borderId="0" xfId="0" applyNumberFormat="1" applyFont="1" applyFill="1" applyBorder="1" applyAlignment="1">
      <alignment/>
    </xf>
    <xf numFmtId="0" fontId="57" fillId="7" borderId="12" xfId="0" applyFont="1" applyFill="1" applyBorder="1" applyAlignment="1">
      <alignment/>
    </xf>
    <xf numFmtId="0" fontId="57" fillId="7" borderId="12" xfId="0" applyFont="1" applyFill="1" applyBorder="1" applyAlignment="1">
      <alignment wrapText="1"/>
    </xf>
    <xf numFmtId="0" fontId="57" fillId="0" borderId="12" xfId="0" applyFont="1" applyBorder="1" applyAlignment="1">
      <alignment wrapText="1"/>
    </xf>
    <xf numFmtId="0" fontId="49" fillId="0" borderId="28" xfId="0" applyFont="1" applyBorder="1" applyAlignment="1">
      <alignment/>
    </xf>
    <xf numFmtId="4" fontId="49" fillId="0" borderId="28" xfId="0" applyNumberFormat="1" applyFont="1" applyBorder="1" applyAlignment="1">
      <alignment/>
    </xf>
    <xf numFmtId="0" fontId="57" fillId="0" borderId="0" xfId="0" applyFont="1" applyAlignment="1">
      <alignment/>
    </xf>
    <xf numFmtId="0" fontId="49" fillId="41" borderId="29" xfId="0" applyFont="1" applyFill="1" applyBorder="1" applyAlignment="1">
      <alignment horizontal="center" vertical="center" wrapText="1"/>
    </xf>
    <xf numFmtId="0" fontId="49" fillId="41" borderId="30" xfId="0" applyFont="1" applyFill="1" applyBorder="1" applyAlignment="1">
      <alignment horizontal="center" vertical="center" wrapText="1"/>
    </xf>
    <xf numFmtId="0" fontId="49" fillId="41" borderId="16" xfId="0" applyFont="1" applyFill="1" applyBorder="1" applyAlignment="1">
      <alignment horizontal="center" vertical="center" wrapText="1"/>
    </xf>
    <xf numFmtId="0" fontId="49" fillId="17" borderId="29" xfId="0" applyFont="1" applyFill="1" applyBorder="1" applyAlignment="1">
      <alignment horizontal="center" vertical="center" wrapText="1"/>
    </xf>
    <xf numFmtId="0" fontId="49" fillId="17" borderId="30" xfId="0" applyFont="1" applyFill="1" applyBorder="1" applyAlignment="1">
      <alignment horizontal="center" vertical="center" wrapText="1"/>
    </xf>
    <xf numFmtId="0" fontId="49" fillId="17" borderId="16" xfId="0" applyFont="1" applyFill="1" applyBorder="1" applyAlignment="1">
      <alignment horizontal="center" vertical="center" wrapText="1"/>
    </xf>
    <xf numFmtId="0" fontId="58" fillId="0" borderId="29" xfId="0" applyFont="1" applyBorder="1" applyAlignment="1">
      <alignment horizontal="justify" vertical="center"/>
    </xf>
    <xf numFmtId="0" fontId="58" fillId="0" borderId="30" xfId="0" applyFont="1" applyBorder="1" applyAlignment="1">
      <alignment horizontal="justify" vertical="center"/>
    </xf>
    <xf numFmtId="0" fontId="58" fillId="0" borderId="16" xfId="0" applyFont="1" applyBorder="1" applyAlignment="1">
      <alignment horizontal="justify" vertical="center"/>
    </xf>
    <xf numFmtId="0" fontId="49" fillId="37" borderId="31" xfId="0" applyFont="1" applyFill="1" applyBorder="1" applyAlignment="1">
      <alignment horizontal="center" vertical="center" wrapText="1"/>
    </xf>
    <xf numFmtId="0" fontId="49" fillId="37" borderId="32" xfId="0" applyFont="1" applyFill="1" applyBorder="1" applyAlignment="1">
      <alignment horizontal="center" vertical="center" wrapText="1"/>
    </xf>
    <xf numFmtId="0" fontId="49" fillId="37" borderId="33" xfId="0" applyFont="1" applyFill="1" applyBorder="1" applyAlignment="1">
      <alignment horizontal="center" vertical="center" wrapText="1"/>
    </xf>
    <xf numFmtId="0" fontId="49" fillId="0" borderId="0" xfId="0" applyFont="1" applyFill="1" applyBorder="1" applyAlignment="1">
      <alignment horizontal="left" vertical="justify"/>
    </xf>
    <xf numFmtId="0" fontId="48" fillId="8" borderId="25" xfId="0" applyFont="1" applyFill="1" applyBorder="1" applyAlignment="1">
      <alignment horizontal="left" vertical="center" wrapText="1"/>
    </xf>
    <xf numFmtId="0" fontId="59" fillId="0" borderId="34" xfId="0" applyFont="1" applyBorder="1" applyAlignment="1">
      <alignment horizontal="left" vertical="center" wrapText="1"/>
    </xf>
    <xf numFmtId="0" fontId="59" fillId="0" borderId="35" xfId="0" applyFont="1" applyBorder="1" applyAlignment="1">
      <alignment horizontal="left" vertical="center" wrapText="1"/>
    </xf>
    <xf numFmtId="0" fontId="30" fillId="0" borderId="17" xfId="0" applyFont="1" applyBorder="1" applyAlignment="1">
      <alignment horizontal="left" vertical="center" wrapText="1"/>
    </xf>
    <xf numFmtId="0" fontId="30" fillId="0" borderId="28" xfId="0" applyFont="1" applyBorder="1" applyAlignment="1">
      <alignment horizontal="left"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0" xfId="0" applyFont="1" applyBorder="1" applyAlignment="1">
      <alignment horizontal="center" vertical="center" wrapText="1"/>
    </xf>
    <xf numFmtId="0" fontId="56" fillId="0" borderId="36" xfId="0" applyFont="1" applyBorder="1" applyAlignment="1">
      <alignment horizontal="justify" wrapText="1"/>
    </xf>
    <xf numFmtId="0" fontId="56" fillId="0" borderId="37" xfId="0" applyFont="1" applyBorder="1" applyAlignment="1">
      <alignment horizontal="justify"/>
    </xf>
    <xf numFmtId="0" fontId="56" fillId="0" borderId="38" xfId="0" applyFont="1" applyBorder="1" applyAlignment="1">
      <alignment horizontal="justify"/>
    </xf>
    <xf numFmtId="0" fontId="56" fillId="0" borderId="11" xfId="0" applyFont="1" applyBorder="1" applyAlignment="1">
      <alignment horizontal="justify"/>
    </xf>
    <xf numFmtId="0" fontId="56" fillId="0" borderId="0" xfId="0" applyFont="1" applyBorder="1" applyAlignment="1">
      <alignment horizontal="justify"/>
    </xf>
    <xf numFmtId="0" fontId="56" fillId="0" borderId="12" xfId="0" applyFont="1" applyBorder="1" applyAlignment="1">
      <alignment horizontal="justify"/>
    </xf>
    <xf numFmtId="0" fontId="56" fillId="0" borderId="13" xfId="0" applyFont="1" applyBorder="1" applyAlignment="1">
      <alignment horizontal="justify"/>
    </xf>
    <xf numFmtId="0" fontId="56" fillId="0" borderId="14" xfId="0" applyFont="1" applyBorder="1" applyAlignment="1">
      <alignment horizontal="justify"/>
    </xf>
    <xf numFmtId="0" fontId="56" fillId="0" borderId="15" xfId="0" applyFont="1" applyBorder="1" applyAlignment="1">
      <alignment horizontal="justify"/>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1</xdr:row>
      <xdr:rowOff>0</xdr:rowOff>
    </xdr:to>
    <xdr:pic>
      <xdr:nvPicPr>
        <xdr:cNvPr id="1" name="Picture 1" descr="Macintosh HD:Users:MaijaPeltola:Dropbox:Procasur (1):Logo Procasur:Procasur_color.jpg"/>
        <xdr:cNvPicPr preferRelativeResize="1">
          <a:picLocks noChangeAspect="1"/>
        </xdr:cNvPicPr>
      </xdr:nvPicPr>
      <xdr:blipFill>
        <a:blip r:embed="rId1"/>
        <a:stretch>
          <a:fillRect/>
        </a:stretch>
      </xdr:blipFill>
      <xdr:spPr>
        <a:xfrm>
          <a:off x="0" y="0"/>
          <a:ext cx="30384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65"/>
  <sheetViews>
    <sheetView zoomScale="125" zoomScaleNormal="125" workbookViewId="0" topLeftCell="A41">
      <selection activeCell="A69" sqref="A69"/>
    </sheetView>
  </sheetViews>
  <sheetFormatPr defaultColWidth="11.57421875" defaultRowHeight="15"/>
  <cols>
    <col min="1" max="1" width="41.28125" style="1" customWidth="1"/>
    <col min="2" max="2" width="13.421875" style="1" customWidth="1"/>
    <col min="3" max="4" width="11.00390625" style="1" customWidth="1"/>
    <col min="5" max="5" width="12.28125" style="1" customWidth="1"/>
    <col min="6" max="6" width="58.421875" style="1" customWidth="1"/>
    <col min="7" max="16384" width="11.421875" style="1" customWidth="1"/>
  </cols>
  <sheetData>
    <row r="1" ht="36" customHeight="1">
      <c r="D1" s="1" t="s">
        <v>147</v>
      </c>
    </row>
    <row r="2" spans="1:6" ht="12">
      <c r="A2" s="181" t="s">
        <v>73</v>
      </c>
      <c r="B2" s="182"/>
      <c r="C2" s="182"/>
      <c r="D2" s="182"/>
      <c r="E2" s="182"/>
      <c r="F2" s="183"/>
    </row>
    <row r="3" spans="1:6" ht="24">
      <c r="A3" s="2" t="s">
        <v>110</v>
      </c>
      <c r="B3" s="3" t="s">
        <v>122</v>
      </c>
      <c r="C3" s="50" t="s">
        <v>125</v>
      </c>
      <c r="D3" s="50" t="s">
        <v>126</v>
      </c>
      <c r="E3" s="4" t="s">
        <v>123</v>
      </c>
      <c r="F3" s="5" t="s">
        <v>32</v>
      </c>
    </row>
    <row r="4" spans="1:6" ht="12">
      <c r="A4" s="6" t="s">
        <v>35</v>
      </c>
      <c r="B4" s="7"/>
      <c r="C4" s="7"/>
      <c r="D4" s="7"/>
      <c r="E4" s="7"/>
      <c r="F4" s="8"/>
    </row>
    <row r="5" spans="1:6" ht="12">
      <c r="A5" s="131" t="s">
        <v>74</v>
      </c>
      <c r="B5" s="19">
        <v>72000</v>
      </c>
      <c r="C5" s="19">
        <v>18000</v>
      </c>
      <c r="D5" s="19">
        <v>18000</v>
      </c>
      <c r="E5" s="19">
        <f>(B5-C5-D5)</f>
        <v>36000</v>
      </c>
      <c r="F5" s="16" t="s">
        <v>107</v>
      </c>
    </row>
    <row r="6" spans="1:6" ht="12">
      <c r="A6" s="131" t="s">
        <v>75</v>
      </c>
      <c r="B6" s="19">
        <v>36000</v>
      </c>
      <c r="C6" s="19">
        <v>9000</v>
      </c>
      <c r="D6" s="19">
        <v>9000</v>
      </c>
      <c r="E6" s="19">
        <f>(B6-C6-D6)</f>
        <v>18000</v>
      </c>
      <c r="F6" s="16" t="s">
        <v>106</v>
      </c>
    </row>
    <row r="7" spans="1:6" ht="12">
      <c r="A7" s="131" t="s">
        <v>88</v>
      </c>
      <c r="B7" s="19">
        <v>9000</v>
      </c>
      <c r="C7" s="19">
        <v>3000</v>
      </c>
      <c r="D7" s="19">
        <v>3000</v>
      </c>
      <c r="E7" s="19">
        <f>(B7-C7-D7)</f>
        <v>3000</v>
      </c>
      <c r="F7" s="16" t="s">
        <v>108</v>
      </c>
    </row>
    <row r="8" spans="1:6" ht="12">
      <c r="A8" s="24" t="s">
        <v>50</v>
      </c>
      <c r="B8" s="25">
        <f>SUM(B5:B7)</f>
        <v>117000</v>
      </c>
      <c r="C8" s="25">
        <f>SUM(C5:C7)</f>
        <v>30000</v>
      </c>
      <c r="D8" s="25">
        <f>SUM(D5:D7)</f>
        <v>30000</v>
      </c>
      <c r="E8" s="25">
        <f>SUM(E5:E7)</f>
        <v>57000</v>
      </c>
      <c r="F8" s="11"/>
    </row>
    <row r="9" spans="1:6" ht="12">
      <c r="A9" s="12"/>
      <c r="B9" s="13"/>
      <c r="C9" s="13"/>
      <c r="D9" s="13"/>
      <c r="E9" s="13"/>
      <c r="F9" s="14"/>
    </row>
    <row r="10" spans="1:6" ht="12">
      <c r="A10" s="6" t="s">
        <v>36</v>
      </c>
      <c r="B10" s="15"/>
      <c r="C10" s="15"/>
      <c r="D10" s="15"/>
      <c r="E10" s="15"/>
      <c r="F10" s="8"/>
    </row>
    <row r="11" spans="1:6" ht="12">
      <c r="A11" s="12" t="s">
        <v>83</v>
      </c>
      <c r="B11" s="13">
        <v>1000</v>
      </c>
      <c r="C11" s="13">
        <v>1000</v>
      </c>
      <c r="D11" s="13"/>
      <c r="E11" s="13">
        <f>B11-C11</f>
        <v>0</v>
      </c>
      <c r="F11" s="16" t="s">
        <v>111</v>
      </c>
    </row>
    <row r="12" spans="1:6" ht="12">
      <c r="A12" s="9" t="s">
        <v>50</v>
      </c>
      <c r="B12" s="10">
        <f>SUM(B11)</f>
        <v>1000</v>
      </c>
      <c r="C12" s="10">
        <f>C11</f>
        <v>1000</v>
      </c>
      <c r="D12" s="10"/>
      <c r="E12" s="10">
        <f>SUM(E11)</f>
        <v>0</v>
      </c>
      <c r="F12" s="11"/>
    </row>
    <row r="13" spans="1:6" ht="12">
      <c r="A13" s="12"/>
      <c r="B13" s="13"/>
      <c r="C13" s="13"/>
      <c r="D13" s="13"/>
      <c r="E13" s="13"/>
      <c r="F13" s="14"/>
    </row>
    <row r="14" spans="1:6" ht="12">
      <c r="A14" s="6" t="s">
        <v>37</v>
      </c>
      <c r="B14" s="15"/>
      <c r="C14" s="13"/>
      <c r="D14" s="13"/>
      <c r="E14" s="13"/>
      <c r="F14" s="14"/>
    </row>
    <row r="15" spans="1:6" ht="12">
      <c r="A15" s="12" t="s">
        <v>1</v>
      </c>
      <c r="B15" s="13">
        <v>400</v>
      </c>
      <c r="C15" s="13">
        <v>0</v>
      </c>
      <c r="D15" s="13">
        <v>400</v>
      </c>
      <c r="E15" s="13">
        <f>(B15-D15)</f>
        <v>0</v>
      </c>
      <c r="F15" s="14"/>
    </row>
    <row r="16" spans="1:6" ht="18" customHeight="1">
      <c r="A16" s="12" t="s">
        <v>89</v>
      </c>
      <c r="B16" s="13">
        <v>2000</v>
      </c>
      <c r="C16" s="13">
        <v>2000</v>
      </c>
      <c r="D16" s="13"/>
      <c r="E16" s="13">
        <f>B16-C16</f>
        <v>0</v>
      </c>
      <c r="F16" s="132" t="s">
        <v>149</v>
      </c>
    </row>
    <row r="17" spans="1:6" ht="18" customHeight="1">
      <c r="A17" s="12"/>
      <c r="B17" s="13"/>
      <c r="C17" s="13" t="s">
        <v>120</v>
      </c>
      <c r="D17" s="13"/>
      <c r="E17" s="13"/>
      <c r="F17" s="17" t="s">
        <v>120</v>
      </c>
    </row>
    <row r="18" spans="1:7" ht="12">
      <c r="A18" s="9" t="s">
        <v>50</v>
      </c>
      <c r="B18" s="10">
        <f>SUM(B15:B17)</f>
        <v>2400</v>
      </c>
      <c r="C18" s="10">
        <f>SUM(C15:C17)</f>
        <v>2000</v>
      </c>
      <c r="D18" s="10">
        <f>SUM(D15:D16)</f>
        <v>400</v>
      </c>
      <c r="E18" s="10">
        <f>SUM(E15:E17)</f>
        <v>0</v>
      </c>
      <c r="F18" s="11"/>
      <c r="G18" s="1" t="s">
        <v>120</v>
      </c>
    </row>
    <row r="19" spans="1:6" ht="12">
      <c r="A19" s="12"/>
      <c r="B19" s="13"/>
      <c r="C19" s="13"/>
      <c r="D19" s="13"/>
      <c r="E19" s="13"/>
      <c r="F19" s="14"/>
    </row>
    <row r="20" spans="1:6" ht="12">
      <c r="A20" s="6" t="s">
        <v>38</v>
      </c>
      <c r="B20" s="15"/>
      <c r="C20" s="13"/>
      <c r="D20" s="13"/>
      <c r="E20" s="13"/>
      <c r="F20" s="14"/>
    </row>
    <row r="21" spans="1:7" ht="12">
      <c r="A21" s="12" t="s">
        <v>77</v>
      </c>
      <c r="B21" s="13">
        <v>12000</v>
      </c>
      <c r="C21" s="13">
        <v>1000</v>
      </c>
      <c r="D21" s="13">
        <v>4500</v>
      </c>
      <c r="E21" s="13">
        <f>B21-C21-D21</f>
        <v>6500</v>
      </c>
      <c r="F21" s="14" t="s">
        <v>112</v>
      </c>
      <c r="G21" s="18" t="s">
        <v>120</v>
      </c>
    </row>
    <row r="22" spans="1:6" ht="12">
      <c r="A22" s="9" t="s">
        <v>50</v>
      </c>
      <c r="B22" s="10">
        <f>SUM(B21)</f>
        <v>12000</v>
      </c>
      <c r="C22" s="10">
        <f>SUM(C21)</f>
        <v>1000</v>
      </c>
      <c r="D22" s="10">
        <f>SUM(D21)</f>
        <v>4500</v>
      </c>
      <c r="E22" s="10">
        <f>SUM(E21)</f>
        <v>6500</v>
      </c>
      <c r="F22" s="11"/>
    </row>
    <row r="23" spans="1:6" ht="12">
      <c r="A23" s="6"/>
      <c r="B23" s="15"/>
      <c r="C23" s="13"/>
      <c r="D23" s="13"/>
      <c r="E23" s="13"/>
      <c r="F23" s="14"/>
    </row>
    <row r="24" spans="1:6" ht="12">
      <c r="A24" s="6" t="s">
        <v>39</v>
      </c>
      <c r="B24" s="15"/>
      <c r="C24" s="13"/>
      <c r="D24" s="13"/>
      <c r="E24" s="13"/>
      <c r="F24" s="14"/>
    </row>
    <row r="25" spans="1:6" ht="12">
      <c r="A25" s="40" t="s">
        <v>78</v>
      </c>
      <c r="B25" s="41">
        <v>2600</v>
      </c>
      <c r="C25" s="41">
        <v>0</v>
      </c>
      <c r="D25" s="41">
        <f>(500+67)</f>
        <v>567</v>
      </c>
      <c r="E25" s="41">
        <f>B25-D25</f>
        <v>2033</v>
      </c>
      <c r="F25" s="42" t="s">
        <v>140</v>
      </c>
    </row>
    <row r="26" spans="1:6" ht="12">
      <c r="A26" s="40" t="s">
        <v>80</v>
      </c>
      <c r="B26" s="41">
        <v>1500</v>
      </c>
      <c r="C26" s="41">
        <v>0</v>
      </c>
      <c r="D26" s="41">
        <v>300</v>
      </c>
      <c r="E26" s="41">
        <f>B26-D26</f>
        <v>1200</v>
      </c>
      <c r="F26" s="42" t="s">
        <v>142</v>
      </c>
    </row>
    <row r="27" spans="1:6" ht="12">
      <c r="A27" s="40" t="s">
        <v>81</v>
      </c>
      <c r="B27" s="41">
        <v>750</v>
      </c>
      <c r="C27" s="41">
        <v>0</v>
      </c>
      <c r="D27" s="41">
        <v>204</v>
      </c>
      <c r="E27" s="41">
        <f>B27-D27</f>
        <v>546</v>
      </c>
      <c r="F27" s="42" t="s">
        <v>141</v>
      </c>
    </row>
    <row r="28" spans="1:6" ht="12">
      <c r="A28" s="12" t="s">
        <v>79</v>
      </c>
      <c r="B28" s="19">
        <v>70</v>
      </c>
      <c r="C28" s="13">
        <v>0</v>
      </c>
      <c r="D28" s="13">
        <v>35</v>
      </c>
      <c r="E28" s="13">
        <f>B28-C28</f>
        <v>70</v>
      </c>
      <c r="F28" s="14"/>
    </row>
    <row r="29" spans="1:6" ht="12">
      <c r="A29" s="12" t="s">
        <v>84</v>
      </c>
      <c r="B29" s="19">
        <v>2600</v>
      </c>
      <c r="C29" s="13">
        <v>0</v>
      </c>
      <c r="D29" s="13">
        <v>0</v>
      </c>
      <c r="E29" s="13">
        <f>B29-C29</f>
        <v>2600</v>
      </c>
      <c r="F29" s="14"/>
    </row>
    <row r="30" spans="1:6" ht="12">
      <c r="A30" s="12" t="s">
        <v>85</v>
      </c>
      <c r="B30" s="19">
        <v>1500</v>
      </c>
      <c r="C30" s="13">
        <v>0</v>
      </c>
      <c r="D30" s="13">
        <v>0</v>
      </c>
      <c r="E30" s="13">
        <f>B30-C30</f>
        <v>1500</v>
      </c>
      <c r="F30" s="14"/>
    </row>
    <row r="31" spans="1:6" ht="12">
      <c r="A31" s="12" t="s">
        <v>86</v>
      </c>
      <c r="B31" s="19">
        <v>750</v>
      </c>
      <c r="C31" s="13">
        <v>0</v>
      </c>
      <c r="D31" s="13">
        <v>0</v>
      </c>
      <c r="E31" s="13">
        <f>B31-C31</f>
        <v>750</v>
      </c>
      <c r="F31" s="14"/>
    </row>
    <row r="32" spans="1:6" ht="12">
      <c r="A32" s="12" t="s">
        <v>87</v>
      </c>
      <c r="B32" s="19">
        <v>70</v>
      </c>
      <c r="C32" s="13">
        <v>0</v>
      </c>
      <c r="D32" s="13">
        <v>0</v>
      </c>
      <c r="E32" s="13">
        <f>B32-C32</f>
        <v>70</v>
      </c>
      <c r="F32" s="14"/>
    </row>
    <row r="33" spans="1:6" ht="12">
      <c r="A33" s="9" t="s">
        <v>50</v>
      </c>
      <c r="B33" s="10">
        <f>SUM(B25:B32)</f>
        <v>9840</v>
      </c>
      <c r="C33" s="10">
        <f>SUM(C25:C32)</f>
        <v>0</v>
      </c>
      <c r="D33" s="10">
        <f>SUM(D25:D32)</f>
        <v>1106</v>
      </c>
      <c r="E33" s="10">
        <f>SUM(E25:E32)</f>
        <v>8769</v>
      </c>
      <c r="F33" s="11"/>
    </row>
    <row r="34" spans="1:6" ht="12">
      <c r="A34" s="6"/>
      <c r="B34" s="15"/>
      <c r="C34" s="13"/>
      <c r="D34" s="13"/>
      <c r="E34" s="13"/>
      <c r="F34" s="14"/>
    </row>
    <row r="35" spans="1:6" ht="12">
      <c r="A35" s="6" t="s">
        <v>90</v>
      </c>
      <c r="B35" s="15"/>
      <c r="C35" s="13"/>
      <c r="D35" s="13"/>
      <c r="E35" s="13"/>
      <c r="F35" s="14"/>
    </row>
    <row r="36" spans="1:6" ht="48">
      <c r="A36" s="40" t="s">
        <v>143</v>
      </c>
      <c r="B36" s="13">
        <v>12000</v>
      </c>
      <c r="C36" s="13">
        <v>0</v>
      </c>
      <c r="D36" s="13"/>
      <c r="E36" s="13">
        <f>B36-C36</f>
        <v>12000</v>
      </c>
      <c r="F36" s="152" t="s">
        <v>152</v>
      </c>
    </row>
    <row r="37" spans="1:6" ht="12">
      <c r="A37" s="9" t="s">
        <v>50</v>
      </c>
      <c r="B37" s="10">
        <f>SUM(B36)</f>
        <v>12000</v>
      </c>
      <c r="C37" s="10">
        <f>C36</f>
        <v>0</v>
      </c>
      <c r="D37" s="10"/>
      <c r="E37" s="10">
        <f>SUM(E36)</f>
        <v>12000</v>
      </c>
      <c r="F37" s="11"/>
    </row>
    <row r="38" spans="2:6" ht="12">
      <c r="B38" s="20"/>
      <c r="C38" s="20"/>
      <c r="D38" s="20"/>
      <c r="E38" s="20"/>
      <c r="F38" s="142"/>
    </row>
    <row r="39" spans="1:6" ht="12">
      <c r="A39" s="6" t="s">
        <v>40</v>
      </c>
      <c r="B39" s="15"/>
      <c r="C39" s="20"/>
      <c r="D39" s="20"/>
      <c r="E39" s="20"/>
      <c r="F39" s="14"/>
    </row>
    <row r="40" spans="1:6" ht="12">
      <c r="A40" s="12" t="s">
        <v>91</v>
      </c>
      <c r="B40" s="13">
        <v>41000</v>
      </c>
      <c r="C40" s="13">
        <v>6000</v>
      </c>
      <c r="D40" s="13">
        <v>6000</v>
      </c>
      <c r="E40" s="15">
        <f>B40-C40-D40</f>
        <v>29000</v>
      </c>
      <c r="F40" s="14"/>
    </row>
    <row r="41" spans="1:6" ht="12">
      <c r="A41" s="6"/>
      <c r="B41" s="15"/>
      <c r="C41" s="13"/>
      <c r="D41" s="13"/>
      <c r="E41" s="13"/>
      <c r="F41" s="14"/>
    </row>
    <row r="42" spans="1:6" ht="12">
      <c r="A42" s="21" t="s">
        <v>92</v>
      </c>
      <c r="B42" s="22">
        <f>B8+B12+B18+B22+B33+B37+B40</f>
        <v>195240</v>
      </c>
      <c r="C42" s="22">
        <f>C8+C12+C18+C22+C33+C37+C40</f>
        <v>40000</v>
      </c>
      <c r="D42" s="22">
        <f>D8+D12+D18+D22+D33+D37+D40</f>
        <v>42006</v>
      </c>
      <c r="E42" s="22">
        <f>(E8+E12+E18+E22+E33+E37+E40)</f>
        <v>113269</v>
      </c>
      <c r="F42" s="23"/>
    </row>
    <row r="43" spans="1:5" ht="12">
      <c r="A43" s="24" t="s">
        <v>93</v>
      </c>
      <c r="B43" s="25">
        <f>'LR Peru'!B47</f>
        <v>181190</v>
      </c>
      <c r="C43" s="26">
        <f>'LR Peru'!C47</f>
        <v>0</v>
      </c>
      <c r="D43" s="26">
        <f>'LR Peru'!D47</f>
        <v>4800</v>
      </c>
      <c r="E43" s="26">
        <f>'LR Peru'!E47</f>
        <v>178390</v>
      </c>
    </row>
    <row r="44" spans="1:6" ht="12">
      <c r="A44" s="24" t="s">
        <v>94</v>
      </c>
      <c r="B44" s="25">
        <f>'LR Senegal'!B54</f>
        <v>159862</v>
      </c>
      <c r="C44" s="130">
        <f>'LR Senegal'!C54</f>
        <v>12191.14</v>
      </c>
      <c r="D44" s="130">
        <f>'LR Senegal'!D54</f>
        <v>109591</v>
      </c>
      <c r="E44" s="130">
        <f>'LR Senegal'!E54</f>
        <v>38079.86</v>
      </c>
      <c r="F44" s="18" t="s">
        <v>120</v>
      </c>
    </row>
    <row r="45" spans="1:6" ht="12">
      <c r="A45" s="24" t="s">
        <v>95</v>
      </c>
      <c r="B45" s="25">
        <f>'Comm budget by output'!C34</f>
        <v>63696</v>
      </c>
      <c r="C45" s="27">
        <f>'Comm budget by output'!D34</f>
        <v>3248.1400000000003</v>
      </c>
      <c r="D45" s="27">
        <f>'Comm budget by output'!E34</f>
        <v>21779</v>
      </c>
      <c r="E45" s="27">
        <f>'Comm budget by output'!F34</f>
        <v>38668.86</v>
      </c>
      <c r="F45" s="18" t="s">
        <v>120</v>
      </c>
    </row>
    <row r="46" spans="1:6" ht="27.75" customHeight="1">
      <c r="A46" s="28" t="s">
        <v>96</v>
      </c>
      <c r="B46" s="29">
        <f>SUM(B42:B45)</f>
        <v>599988</v>
      </c>
      <c r="C46" s="29">
        <f>SUM(C42:C45)</f>
        <v>55439.28</v>
      </c>
      <c r="D46" s="29">
        <f>SUM(D42:D45)</f>
        <v>178176</v>
      </c>
      <c r="E46" s="29">
        <f>SUM(E42:E45)</f>
        <v>368407.72</v>
      </c>
      <c r="F46" s="30"/>
    </row>
    <row r="47" spans="2:5" ht="12">
      <c r="B47" s="20"/>
      <c r="C47" s="20"/>
      <c r="D47" s="20"/>
      <c r="E47" s="20"/>
    </row>
    <row r="48" spans="2:5" ht="24">
      <c r="B48" s="145" t="s">
        <v>155</v>
      </c>
      <c r="C48" s="146" t="s">
        <v>125</v>
      </c>
      <c r="D48" s="146" t="s">
        <v>126</v>
      </c>
      <c r="E48" s="145" t="s">
        <v>123</v>
      </c>
    </row>
    <row r="49" spans="1:5" ht="12">
      <c r="A49" s="147"/>
      <c r="B49" s="147"/>
      <c r="C49" s="147"/>
      <c r="D49" s="147"/>
      <c r="E49" s="147"/>
    </row>
    <row r="50" spans="1:6" ht="12">
      <c r="A50" s="178" t="s">
        <v>156</v>
      </c>
      <c r="B50" s="179">
        <f>(120000+200000)</f>
        <v>320000</v>
      </c>
      <c r="C50" s="179">
        <v>55439.28</v>
      </c>
      <c r="D50" s="179">
        <v>178176</v>
      </c>
      <c r="E50" s="179">
        <f>B50-C50-D50</f>
        <v>86384.71999999997</v>
      </c>
      <c r="F50" s="180" t="s">
        <v>162</v>
      </c>
    </row>
    <row r="52" ht="9.75" customHeight="1"/>
    <row r="53" ht="12" hidden="1"/>
    <row r="54" spans="1:4" ht="39" customHeight="1">
      <c r="A54" s="205" t="s">
        <v>163</v>
      </c>
      <c r="B54" s="206"/>
      <c r="C54" s="206"/>
      <c r="D54" s="207"/>
    </row>
    <row r="55" spans="1:4" ht="12">
      <c r="A55" s="208"/>
      <c r="B55" s="209"/>
      <c r="C55" s="209"/>
      <c r="D55" s="210"/>
    </row>
    <row r="56" spans="1:4" ht="12">
      <c r="A56" s="208"/>
      <c r="B56" s="209"/>
      <c r="C56" s="209"/>
      <c r="D56" s="210"/>
    </row>
    <row r="57" spans="1:4" ht="12">
      <c r="A57" s="208"/>
      <c r="B57" s="209"/>
      <c r="C57" s="209"/>
      <c r="D57" s="210"/>
    </row>
    <row r="58" spans="1:4" ht="12">
      <c r="A58" s="208"/>
      <c r="B58" s="209"/>
      <c r="C58" s="209"/>
      <c r="D58" s="210"/>
    </row>
    <row r="59" spans="1:4" ht="12">
      <c r="A59" s="208"/>
      <c r="B59" s="209"/>
      <c r="C59" s="209"/>
      <c r="D59" s="210"/>
    </row>
    <row r="60" spans="1:4" ht="12">
      <c r="A60" s="208"/>
      <c r="B60" s="209"/>
      <c r="C60" s="209"/>
      <c r="D60" s="210"/>
    </row>
    <row r="61" spans="1:4" ht="12">
      <c r="A61" s="208"/>
      <c r="B61" s="209"/>
      <c r="C61" s="209"/>
      <c r="D61" s="210"/>
    </row>
    <row r="62" spans="1:4" ht="12">
      <c r="A62" s="208"/>
      <c r="B62" s="209"/>
      <c r="C62" s="209"/>
      <c r="D62" s="210"/>
    </row>
    <row r="63" spans="1:4" ht="12">
      <c r="A63" s="208"/>
      <c r="B63" s="209"/>
      <c r="C63" s="209"/>
      <c r="D63" s="210"/>
    </row>
    <row r="64" spans="1:4" ht="12">
      <c r="A64" s="208"/>
      <c r="B64" s="209"/>
      <c r="C64" s="209"/>
      <c r="D64" s="210"/>
    </row>
    <row r="65" spans="1:4" ht="12">
      <c r="A65" s="211"/>
      <c r="B65" s="212"/>
      <c r="C65" s="212"/>
      <c r="D65" s="213"/>
    </row>
  </sheetData>
  <sheetProtection/>
  <mergeCells count="2">
    <mergeCell ref="A2:F2"/>
    <mergeCell ref="A54:D65"/>
  </mergeCells>
  <printOptions/>
  <pageMargins left="0" right="0" top="0.15748031496062992" bottom="0.15748031496062992" header="0.31496062992125984" footer="0.31496062992125984"/>
  <pageSetup fitToHeight="1" fitToWidth="1" orientation="landscape" scale="87"/>
  <drawing r:id="rId1"/>
</worksheet>
</file>

<file path=xl/worksheets/sheet2.xml><?xml version="1.0" encoding="utf-8"?>
<worksheet xmlns="http://schemas.openxmlformats.org/spreadsheetml/2006/main" xmlns:r="http://schemas.openxmlformats.org/officeDocument/2006/relationships">
  <dimension ref="A1:L59"/>
  <sheetViews>
    <sheetView workbookViewId="0" topLeftCell="A1">
      <selection activeCell="A51" sqref="A51:D51"/>
    </sheetView>
  </sheetViews>
  <sheetFormatPr defaultColWidth="11.57421875" defaultRowHeight="15"/>
  <cols>
    <col min="1" max="1" width="40.7109375" style="31" customWidth="1"/>
    <col min="2" max="2" width="12.140625" style="1" customWidth="1"/>
    <col min="3" max="3" width="9.8515625" style="1" customWidth="1"/>
    <col min="4" max="4" width="9.7109375" style="1" customWidth="1"/>
    <col min="5" max="5" width="14.00390625" style="1" customWidth="1"/>
    <col min="6" max="6" width="43.8515625" style="49" customWidth="1"/>
    <col min="7" max="10" width="11.421875" style="1" customWidth="1"/>
    <col min="11" max="11" width="30.421875" style="1" customWidth="1"/>
    <col min="12" max="16384" width="11.421875" style="1" customWidth="1"/>
  </cols>
  <sheetData>
    <row r="1" spans="1:6" ht="39.75" customHeight="1">
      <c r="A1" s="184" t="s">
        <v>65</v>
      </c>
      <c r="B1" s="185"/>
      <c r="C1" s="185"/>
      <c r="D1" s="185"/>
      <c r="E1" s="185"/>
      <c r="F1" s="186"/>
    </row>
    <row r="2" spans="1:6" ht="24">
      <c r="A2" s="2" t="s">
        <v>109</v>
      </c>
      <c r="B2" s="3" t="s">
        <v>122</v>
      </c>
      <c r="C2" s="50" t="s">
        <v>125</v>
      </c>
      <c r="D2" s="50" t="s">
        <v>126</v>
      </c>
      <c r="E2" s="4" t="s">
        <v>123</v>
      </c>
      <c r="F2" s="5" t="s">
        <v>32</v>
      </c>
    </row>
    <row r="3" spans="1:6" s="31" customFormat="1" ht="12">
      <c r="A3" s="6" t="s">
        <v>35</v>
      </c>
      <c r="B3" s="7"/>
      <c r="C3" s="7"/>
      <c r="D3" s="7"/>
      <c r="E3" s="7"/>
      <c r="F3" s="8"/>
    </row>
    <row r="4" spans="1:6" ht="12">
      <c r="A4" s="173" t="s">
        <v>42</v>
      </c>
      <c r="B4" s="174">
        <v>9600</v>
      </c>
      <c r="C4" s="174">
        <v>0</v>
      </c>
      <c r="D4" s="174">
        <v>0</v>
      </c>
      <c r="E4" s="174">
        <f>B4-C4</f>
        <v>9600</v>
      </c>
      <c r="F4" s="175" t="s">
        <v>157</v>
      </c>
    </row>
    <row r="5" spans="1:6" ht="12">
      <c r="A5" s="12" t="s">
        <v>43</v>
      </c>
      <c r="B5" s="13">
        <v>9000</v>
      </c>
      <c r="C5" s="13">
        <v>0</v>
      </c>
      <c r="D5" s="13">
        <v>2500</v>
      </c>
      <c r="E5" s="13">
        <f>B5-C5-D5</f>
        <v>6500</v>
      </c>
      <c r="F5" s="14" t="s">
        <v>154</v>
      </c>
    </row>
    <row r="6" spans="1:6" ht="12">
      <c r="A6" s="12" t="s">
        <v>44</v>
      </c>
      <c r="B6" s="13">
        <v>6000</v>
      </c>
      <c r="C6" s="13">
        <v>0</v>
      </c>
      <c r="D6" s="13">
        <v>2000</v>
      </c>
      <c r="E6" s="13">
        <f>B6-C6</f>
        <v>6000</v>
      </c>
      <c r="F6" s="14" t="s">
        <v>153</v>
      </c>
    </row>
    <row r="7" spans="1:12" ht="12">
      <c r="A7" s="32" t="s">
        <v>50</v>
      </c>
      <c r="B7" s="33">
        <f>SUM(B4:B6)</f>
        <v>24600</v>
      </c>
      <c r="C7" s="33">
        <f>SUM(C4:C6)</f>
        <v>0</v>
      </c>
      <c r="D7" s="33">
        <f>SUM(D4:D6)</f>
        <v>4500</v>
      </c>
      <c r="E7" s="33">
        <f>SUM(E4:E6)</f>
        <v>22100</v>
      </c>
      <c r="F7" s="34"/>
      <c r="K7" s="35"/>
      <c r="L7" s="36"/>
    </row>
    <row r="8" spans="1:12" ht="12">
      <c r="A8" s="12"/>
      <c r="B8" s="13"/>
      <c r="C8" s="13"/>
      <c r="D8" s="13"/>
      <c r="E8" s="13"/>
      <c r="F8" s="14"/>
      <c r="K8" s="35"/>
      <c r="L8" s="36"/>
    </row>
    <row r="9" spans="1:12" s="31" customFormat="1" ht="12">
      <c r="A9" s="6" t="s">
        <v>36</v>
      </c>
      <c r="B9" s="15"/>
      <c r="C9" s="15"/>
      <c r="D9" s="15"/>
      <c r="E9" s="15"/>
      <c r="F9" s="8"/>
      <c r="K9" s="35"/>
      <c r="L9" s="36"/>
    </row>
    <row r="10" spans="1:12" ht="12">
      <c r="A10" s="12" t="s">
        <v>49</v>
      </c>
      <c r="B10" s="13">
        <v>150</v>
      </c>
      <c r="C10" s="13">
        <v>0</v>
      </c>
      <c r="D10" s="13">
        <v>0</v>
      </c>
      <c r="E10" s="13">
        <f>B10-C10</f>
        <v>150</v>
      </c>
      <c r="F10" s="14"/>
      <c r="K10" s="35"/>
      <c r="L10" s="36"/>
    </row>
    <row r="11" spans="1:12" ht="12">
      <c r="A11" s="12" t="s">
        <v>46</v>
      </c>
      <c r="B11" s="13">
        <v>750</v>
      </c>
      <c r="C11" s="13">
        <v>0</v>
      </c>
      <c r="D11" s="13">
        <v>0</v>
      </c>
      <c r="E11" s="13">
        <f>B11-C11</f>
        <v>750</v>
      </c>
      <c r="F11" s="14"/>
      <c r="K11" s="37"/>
      <c r="L11" s="38"/>
    </row>
    <row r="12" spans="1:12" ht="12">
      <c r="A12" s="12" t="s">
        <v>0</v>
      </c>
      <c r="B12" s="13">
        <v>1500</v>
      </c>
      <c r="C12" s="13">
        <v>0</v>
      </c>
      <c r="D12" s="13">
        <v>0</v>
      </c>
      <c r="E12" s="13">
        <f>B12-C12</f>
        <v>1500</v>
      </c>
      <c r="F12" s="14"/>
      <c r="K12" s="39"/>
      <c r="L12" s="39"/>
    </row>
    <row r="13" spans="1:6" ht="12">
      <c r="A13" s="12" t="s">
        <v>48</v>
      </c>
      <c r="B13" s="13">
        <v>3520</v>
      </c>
      <c r="C13" s="13">
        <v>0</v>
      </c>
      <c r="D13" s="13">
        <v>0</v>
      </c>
      <c r="E13" s="13">
        <f>B13-C13</f>
        <v>3520</v>
      </c>
      <c r="F13" s="14"/>
    </row>
    <row r="14" spans="1:6" ht="12">
      <c r="A14" s="32" t="s">
        <v>50</v>
      </c>
      <c r="B14" s="33">
        <f>SUM(B10:B13)</f>
        <v>5920</v>
      </c>
      <c r="C14" s="33">
        <f>SUM(C10:C13)</f>
        <v>0</v>
      </c>
      <c r="D14" s="33">
        <f>SUM(D10:D13)</f>
        <v>0</v>
      </c>
      <c r="E14" s="33">
        <f>SUM(E10:E13)</f>
        <v>5920</v>
      </c>
      <c r="F14" s="34"/>
    </row>
    <row r="15" spans="1:6" ht="12">
      <c r="A15" s="12"/>
      <c r="B15" s="13"/>
      <c r="C15" s="13"/>
      <c r="D15" s="13"/>
      <c r="E15" s="13"/>
      <c r="F15" s="14"/>
    </row>
    <row r="16" spans="1:6" ht="12">
      <c r="A16" s="6" t="s">
        <v>37</v>
      </c>
      <c r="B16" s="13"/>
      <c r="C16" s="13"/>
      <c r="D16" s="13"/>
      <c r="E16" s="13"/>
      <c r="F16" s="14"/>
    </row>
    <row r="17" spans="1:6" ht="12">
      <c r="A17" s="12" t="s">
        <v>47</v>
      </c>
      <c r="B17" s="13">
        <v>4000</v>
      </c>
      <c r="C17" s="13">
        <v>0</v>
      </c>
      <c r="D17" s="13">
        <v>0</v>
      </c>
      <c r="E17" s="13">
        <f>B17-C17</f>
        <v>4000</v>
      </c>
      <c r="F17" s="14" t="s">
        <v>45</v>
      </c>
    </row>
    <row r="18" spans="1:6" s="43" customFormat="1" ht="12">
      <c r="A18" s="40" t="s">
        <v>103</v>
      </c>
      <c r="B18" s="41">
        <v>4000</v>
      </c>
      <c r="C18" s="41">
        <v>0</v>
      </c>
      <c r="D18" s="13">
        <v>0</v>
      </c>
      <c r="E18" s="41">
        <f>B18-C18</f>
        <v>4000</v>
      </c>
      <c r="F18" s="42" t="s">
        <v>45</v>
      </c>
    </row>
    <row r="19" spans="1:6" ht="12">
      <c r="A19" s="32" t="s">
        <v>50</v>
      </c>
      <c r="B19" s="33">
        <f>SUM(B17:B18)</f>
        <v>8000</v>
      </c>
      <c r="C19" s="33">
        <f>SUM(C17:C18)</f>
        <v>0</v>
      </c>
      <c r="D19" s="33">
        <f>SUM(D17:D18)</f>
        <v>0</v>
      </c>
      <c r="E19" s="33">
        <f>SUM(E17:E18)</f>
        <v>8000</v>
      </c>
      <c r="F19" s="34"/>
    </row>
    <row r="20" spans="1:6" ht="12">
      <c r="A20" s="12"/>
      <c r="B20" s="13"/>
      <c r="C20" s="13"/>
      <c r="D20" s="13"/>
      <c r="E20" s="13"/>
      <c r="F20" s="14"/>
    </row>
    <row r="21" spans="1:6" ht="12">
      <c r="A21" s="6" t="s">
        <v>38</v>
      </c>
      <c r="B21" s="13"/>
      <c r="C21" s="13"/>
      <c r="D21" s="13"/>
      <c r="E21" s="13"/>
      <c r="F21" s="14"/>
    </row>
    <row r="22" spans="1:6" ht="12">
      <c r="A22" s="12" t="s">
        <v>52</v>
      </c>
      <c r="B22" s="13">
        <v>1000</v>
      </c>
      <c r="C22" s="13">
        <v>0</v>
      </c>
      <c r="D22" s="13">
        <v>300</v>
      </c>
      <c r="E22" s="13">
        <f>B22-C22-D22</f>
        <v>700</v>
      </c>
      <c r="F22" s="14" t="s">
        <v>148</v>
      </c>
    </row>
    <row r="23" spans="1:6" ht="12">
      <c r="A23" s="32" t="s">
        <v>50</v>
      </c>
      <c r="B23" s="33">
        <f>SUM(B22:B22)</f>
        <v>1000</v>
      </c>
      <c r="C23" s="33">
        <f>SUM(C22:C22)</f>
        <v>0</v>
      </c>
      <c r="D23" s="33">
        <f>SUM(D22:D22)</f>
        <v>300</v>
      </c>
      <c r="E23" s="33">
        <f>SUM(E22:E22)</f>
        <v>700</v>
      </c>
      <c r="F23" s="34"/>
    </row>
    <row r="24" spans="1:6" ht="12">
      <c r="A24" s="6"/>
      <c r="B24" s="13"/>
      <c r="C24" s="13"/>
      <c r="D24" s="13"/>
      <c r="E24" s="13"/>
      <c r="F24" s="14"/>
    </row>
    <row r="25" spans="1:6" ht="12">
      <c r="A25" s="6" t="s">
        <v>39</v>
      </c>
      <c r="B25" s="13"/>
      <c r="C25" s="13"/>
      <c r="D25" s="13"/>
      <c r="E25" s="13"/>
      <c r="F25" s="14"/>
    </row>
    <row r="26" spans="1:6" ht="12">
      <c r="A26" s="148" t="s">
        <v>53</v>
      </c>
      <c r="B26" s="149">
        <v>5600</v>
      </c>
      <c r="C26" s="149">
        <v>0</v>
      </c>
      <c r="D26" s="149">
        <v>0</v>
      </c>
      <c r="E26" s="149">
        <f>B26-C26</f>
        <v>5600</v>
      </c>
      <c r="F26" s="175" t="s">
        <v>104</v>
      </c>
    </row>
    <row r="27" spans="1:6" ht="12">
      <c r="A27" s="148" t="s">
        <v>54</v>
      </c>
      <c r="B27" s="149">
        <v>800</v>
      </c>
      <c r="C27" s="149">
        <v>0</v>
      </c>
      <c r="D27" s="149">
        <v>0</v>
      </c>
      <c r="E27" s="149">
        <f aca="true" t="shared" si="0" ref="E27:E40">B27-C27</f>
        <v>800</v>
      </c>
      <c r="F27" s="150"/>
    </row>
    <row r="28" spans="1:6" ht="12">
      <c r="A28" s="148" t="s">
        <v>55</v>
      </c>
      <c r="B28" s="149">
        <v>2800</v>
      </c>
      <c r="C28" s="149">
        <v>0</v>
      </c>
      <c r="D28" s="149">
        <v>0</v>
      </c>
      <c r="E28" s="149">
        <f t="shared" si="0"/>
        <v>2800</v>
      </c>
      <c r="F28" s="150"/>
    </row>
    <row r="29" spans="1:6" ht="12">
      <c r="A29" s="148" t="s">
        <v>56</v>
      </c>
      <c r="B29" s="149">
        <v>2432</v>
      </c>
      <c r="C29" s="149">
        <v>0</v>
      </c>
      <c r="D29" s="149">
        <v>0</v>
      </c>
      <c r="E29" s="149">
        <f t="shared" si="0"/>
        <v>2432</v>
      </c>
      <c r="F29" s="150"/>
    </row>
    <row r="30" spans="1:6" ht="12">
      <c r="A30" s="148" t="s">
        <v>64</v>
      </c>
      <c r="B30" s="149">
        <v>3000</v>
      </c>
      <c r="C30" s="149">
        <v>0</v>
      </c>
      <c r="D30" s="149">
        <v>0</v>
      </c>
      <c r="E30" s="149">
        <f t="shared" si="0"/>
        <v>3000</v>
      </c>
      <c r="F30" s="150"/>
    </row>
    <row r="31" spans="1:6" ht="12">
      <c r="A31" s="148" t="s">
        <v>57</v>
      </c>
      <c r="B31" s="149">
        <v>360</v>
      </c>
      <c r="C31" s="149">
        <v>0</v>
      </c>
      <c r="D31" s="149">
        <v>0</v>
      </c>
      <c r="E31" s="149">
        <f t="shared" si="0"/>
        <v>360</v>
      </c>
      <c r="F31" s="150"/>
    </row>
    <row r="32" spans="1:6" ht="24">
      <c r="A32" s="148" t="s">
        <v>70</v>
      </c>
      <c r="B32" s="149">
        <v>2000</v>
      </c>
      <c r="C32" s="149">
        <v>0</v>
      </c>
      <c r="D32" s="149">
        <v>0</v>
      </c>
      <c r="E32" s="149">
        <f t="shared" si="0"/>
        <v>2000</v>
      </c>
      <c r="F32" s="176" t="s">
        <v>76</v>
      </c>
    </row>
    <row r="33" spans="1:6" s="43" customFormat="1" ht="24">
      <c r="A33" s="151" t="s">
        <v>58</v>
      </c>
      <c r="B33" s="149">
        <v>63000</v>
      </c>
      <c r="C33" s="149">
        <v>0</v>
      </c>
      <c r="D33" s="149">
        <v>0</v>
      </c>
      <c r="E33" s="149">
        <f t="shared" si="0"/>
        <v>63000</v>
      </c>
      <c r="F33" s="176" t="s">
        <v>105</v>
      </c>
    </row>
    <row r="34" spans="1:6" s="43" customFormat="1" ht="12">
      <c r="A34" s="45" t="s">
        <v>62</v>
      </c>
      <c r="B34" s="41">
        <v>630</v>
      </c>
      <c r="C34" s="41">
        <v>0</v>
      </c>
      <c r="D34" s="41">
        <v>0</v>
      </c>
      <c r="E34" s="41">
        <f t="shared" si="0"/>
        <v>630</v>
      </c>
      <c r="F34" s="177"/>
    </row>
    <row r="35" spans="1:6" s="43" customFormat="1" ht="24">
      <c r="A35" s="148" t="s">
        <v>3</v>
      </c>
      <c r="B35" s="149">
        <v>5200</v>
      </c>
      <c r="C35" s="149">
        <v>0</v>
      </c>
      <c r="D35" s="149">
        <v>0</v>
      </c>
      <c r="E35" s="149">
        <f t="shared" si="0"/>
        <v>5200</v>
      </c>
      <c r="F35" s="176" t="s">
        <v>160</v>
      </c>
    </row>
    <row r="36" spans="1:6" ht="12">
      <c r="A36" s="40" t="s">
        <v>63</v>
      </c>
      <c r="B36" s="41">
        <v>12000</v>
      </c>
      <c r="C36" s="41">
        <v>0</v>
      </c>
      <c r="D36" s="41">
        <v>0</v>
      </c>
      <c r="E36" s="41">
        <f t="shared" si="0"/>
        <v>12000</v>
      </c>
      <c r="F36" s="44" t="s">
        <v>101</v>
      </c>
    </row>
    <row r="37" spans="1:6" s="43" customFormat="1" ht="12">
      <c r="A37" s="40" t="s">
        <v>59</v>
      </c>
      <c r="B37" s="41">
        <v>18200</v>
      </c>
      <c r="C37" s="41">
        <v>0</v>
      </c>
      <c r="D37" s="41">
        <v>0</v>
      </c>
      <c r="E37" s="41">
        <f t="shared" si="0"/>
        <v>18200</v>
      </c>
      <c r="F37" s="42"/>
    </row>
    <row r="38" spans="1:6" s="43" customFormat="1" ht="12">
      <c r="A38" s="40" t="s">
        <v>60</v>
      </c>
      <c r="B38" s="41">
        <v>15808</v>
      </c>
      <c r="C38" s="41">
        <v>0</v>
      </c>
      <c r="D38" s="41">
        <v>0</v>
      </c>
      <c r="E38" s="41">
        <f t="shared" si="0"/>
        <v>15808</v>
      </c>
      <c r="F38" s="42"/>
    </row>
    <row r="39" spans="1:6" ht="12">
      <c r="A39" s="40" t="s">
        <v>67</v>
      </c>
      <c r="B39" s="41">
        <v>1200</v>
      </c>
      <c r="C39" s="41">
        <v>0</v>
      </c>
      <c r="D39" s="41">
        <v>0</v>
      </c>
      <c r="E39" s="41">
        <f t="shared" si="0"/>
        <v>1200</v>
      </c>
      <c r="F39" s="42"/>
    </row>
    <row r="40" spans="1:6" s="43" customFormat="1" ht="12">
      <c r="A40" s="40" t="s">
        <v>61</v>
      </c>
      <c r="B40" s="41">
        <v>2340</v>
      </c>
      <c r="C40" s="41">
        <v>0</v>
      </c>
      <c r="D40" s="41">
        <v>0</v>
      </c>
      <c r="E40" s="41">
        <f t="shared" si="0"/>
        <v>2340</v>
      </c>
      <c r="F40" s="42"/>
    </row>
    <row r="41" spans="1:6" ht="12">
      <c r="A41" s="32" t="s">
        <v>50</v>
      </c>
      <c r="B41" s="33">
        <f>SUM(B26:B40)</f>
        <v>135370</v>
      </c>
      <c r="C41" s="33">
        <f>SUM(C26:C40)</f>
        <v>0</v>
      </c>
      <c r="D41" s="33">
        <f>SUM(D26:D40)</f>
        <v>0</v>
      </c>
      <c r="E41" s="33">
        <f>SUM(E26:E40)</f>
        <v>135370</v>
      </c>
      <c r="F41" s="34"/>
    </row>
    <row r="42" spans="1:6" ht="12">
      <c r="A42" s="6"/>
      <c r="B42" s="13"/>
      <c r="C42" s="13"/>
      <c r="D42" s="13"/>
      <c r="E42" s="13"/>
      <c r="F42" s="14"/>
    </row>
    <row r="43" spans="1:6" ht="12">
      <c r="A43" s="6" t="s">
        <v>41</v>
      </c>
      <c r="B43" s="13"/>
      <c r="C43" s="13"/>
      <c r="D43" s="13"/>
      <c r="E43" s="13"/>
      <c r="F43" s="14"/>
    </row>
    <row r="44" spans="1:6" ht="24">
      <c r="A44" s="12" t="s">
        <v>66</v>
      </c>
      <c r="B44" s="13">
        <f>(B33*0.1)</f>
        <v>6300</v>
      </c>
      <c r="C44" s="13">
        <v>0</v>
      </c>
      <c r="D44" s="13">
        <v>0</v>
      </c>
      <c r="E44" s="13">
        <f>B44-C44</f>
        <v>6300</v>
      </c>
      <c r="F44" s="44" t="s">
        <v>144</v>
      </c>
    </row>
    <row r="45" spans="1:6" ht="12">
      <c r="A45" s="32" t="s">
        <v>50</v>
      </c>
      <c r="B45" s="33">
        <f>(B44)</f>
        <v>6300</v>
      </c>
      <c r="C45" s="33">
        <f>SUM(C44)</f>
        <v>0</v>
      </c>
      <c r="D45" s="33">
        <f>SUM(D44)</f>
        <v>0</v>
      </c>
      <c r="E45" s="33">
        <f>SUM(E44)</f>
        <v>6300</v>
      </c>
      <c r="F45" s="34"/>
    </row>
    <row r="46" spans="1:6" ht="12">
      <c r="A46" s="6"/>
      <c r="B46" s="13"/>
      <c r="C46" s="13"/>
      <c r="D46" s="13"/>
      <c r="E46" s="13"/>
      <c r="F46" s="14"/>
    </row>
    <row r="47" spans="1:6" ht="12">
      <c r="A47" s="46" t="s">
        <v>51</v>
      </c>
      <c r="B47" s="47">
        <f>SUM(B7+B14+B19+B23+B41+B45)</f>
        <v>181190</v>
      </c>
      <c r="C47" s="47">
        <f>SUM(C7+C14+C19+C23+C41+C45)</f>
        <v>0</v>
      </c>
      <c r="D47" s="47">
        <f>SUM(D7+D14+D19+D23+D41+D45)</f>
        <v>4800</v>
      </c>
      <c r="E47" s="47">
        <f>SUM(E7+E14+E19+E23+E41+E45)</f>
        <v>178390</v>
      </c>
      <c r="F47" s="48"/>
    </row>
    <row r="48" spans="2:5" ht="12">
      <c r="B48" s="20"/>
      <c r="C48" s="20"/>
      <c r="D48" s="20"/>
      <c r="E48" s="20"/>
    </row>
    <row r="49" spans="2:5" ht="12">
      <c r="B49" s="20"/>
      <c r="C49" s="20"/>
      <c r="D49" s="20"/>
      <c r="E49" s="20"/>
    </row>
    <row r="50" spans="2:5" ht="12">
      <c r="B50" s="20"/>
      <c r="C50" s="20"/>
      <c r="D50" s="20"/>
      <c r="E50" s="20"/>
    </row>
    <row r="51" spans="1:5" ht="82.5" customHeight="1">
      <c r="A51" s="187" t="s">
        <v>161</v>
      </c>
      <c r="B51" s="188"/>
      <c r="C51" s="188"/>
      <c r="D51" s="189"/>
      <c r="E51" s="20"/>
    </row>
    <row r="52" spans="2:5" ht="12">
      <c r="B52" s="20"/>
      <c r="C52" s="20"/>
      <c r="D52" s="20"/>
      <c r="E52" s="20"/>
    </row>
    <row r="53" spans="2:5" ht="12">
      <c r="B53" s="20"/>
      <c r="C53" s="20"/>
      <c r="D53" s="20"/>
      <c r="E53" s="20"/>
    </row>
    <row r="54" spans="2:5" ht="12">
      <c r="B54" s="20"/>
      <c r="C54" s="20"/>
      <c r="D54" s="20"/>
      <c r="E54" s="20"/>
    </row>
    <row r="55" spans="2:5" ht="12">
      <c r="B55" s="20"/>
      <c r="C55" s="20"/>
      <c r="D55" s="20"/>
      <c r="E55" s="20"/>
    </row>
    <row r="56" spans="2:5" ht="12">
      <c r="B56" s="20"/>
      <c r="C56" s="20"/>
      <c r="D56" s="20"/>
      <c r="E56" s="20"/>
    </row>
    <row r="57" spans="2:5" ht="12">
      <c r="B57" s="20"/>
      <c r="C57" s="20"/>
      <c r="D57" s="20"/>
      <c r="E57" s="20"/>
    </row>
    <row r="58" spans="2:5" ht="12">
      <c r="B58" s="20"/>
      <c r="C58" s="20"/>
      <c r="D58" s="20"/>
      <c r="E58" s="20"/>
    </row>
    <row r="59" spans="2:5" ht="12">
      <c r="B59" s="20"/>
      <c r="C59" s="20"/>
      <c r="D59" s="20"/>
      <c r="E59" s="20"/>
    </row>
  </sheetData>
  <sheetProtection/>
  <mergeCells count="2">
    <mergeCell ref="A1:F1"/>
    <mergeCell ref="A51:D51"/>
  </mergeCells>
  <printOptions/>
  <pageMargins left="0" right="0" top="0.15748031496062992" bottom="0.15748031496062992" header="0.31496062992125984" footer="0.31496062992125984"/>
  <pageSetup orientation="landscape"/>
</worksheet>
</file>

<file path=xl/worksheets/sheet3.xml><?xml version="1.0" encoding="utf-8"?>
<worksheet xmlns="http://schemas.openxmlformats.org/spreadsheetml/2006/main" xmlns:r="http://schemas.openxmlformats.org/officeDocument/2006/relationships">
  <dimension ref="A1:I73"/>
  <sheetViews>
    <sheetView workbookViewId="0" topLeftCell="A31">
      <selection activeCell="F54" sqref="F54"/>
    </sheetView>
  </sheetViews>
  <sheetFormatPr defaultColWidth="11.57421875" defaultRowHeight="15"/>
  <cols>
    <col min="1" max="1" width="42.00390625" style="39" customWidth="1"/>
    <col min="2" max="2" width="12.00390625" style="39" customWidth="1"/>
    <col min="3" max="3" width="11.28125" style="39" customWidth="1"/>
    <col min="4" max="4" width="10.00390625" style="39" customWidth="1"/>
    <col min="5" max="5" width="11.140625" style="39" customWidth="1"/>
    <col min="6" max="6" width="54.8515625" style="39" customWidth="1"/>
    <col min="7" max="16384" width="11.421875" style="39" customWidth="1"/>
  </cols>
  <sheetData>
    <row r="1" spans="1:6" ht="33.75" customHeight="1">
      <c r="A1" s="190" t="s">
        <v>68</v>
      </c>
      <c r="B1" s="191"/>
      <c r="C1" s="191"/>
      <c r="D1" s="191"/>
      <c r="E1" s="191"/>
      <c r="F1" s="192"/>
    </row>
    <row r="2" spans="1:6" ht="24.75" customHeight="1">
      <c r="A2" s="87" t="s">
        <v>109</v>
      </c>
      <c r="B2" s="83" t="s">
        <v>122</v>
      </c>
      <c r="C2" s="84" t="s">
        <v>125</v>
      </c>
      <c r="D2" s="84" t="s">
        <v>126</v>
      </c>
      <c r="E2" s="85" t="s">
        <v>123</v>
      </c>
      <c r="F2" s="88" t="s">
        <v>32</v>
      </c>
    </row>
    <row r="3" spans="1:6" ht="12">
      <c r="A3" s="89" t="s">
        <v>35</v>
      </c>
      <c r="B3" s="7"/>
      <c r="C3" s="7"/>
      <c r="D3" s="7"/>
      <c r="E3" s="7"/>
      <c r="F3" s="90"/>
    </row>
    <row r="4" spans="1:6" ht="12">
      <c r="A4" s="102" t="s">
        <v>42</v>
      </c>
      <c r="B4" s="55">
        <v>9600</v>
      </c>
      <c r="C4" s="55">
        <v>4000</v>
      </c>
      <c r="D4" s="55">
        <v>5600</v>
      </c>
      <c r="E4" s="55">
        <f>(B4-C4-D4)</f>
        <v>0</v>
      </c>
      <c r="F4" s="96" t="s">
        <v>150</v>
      </c>
    </row>
    <row r="5" spans="1:6" ht="12">
      <c r="A5" s="91" t="s">
        <v>43</v>
      </c>
      <c r="B5" s="39">
        <v>9000</v>
      </c>
      <c r="C5" s="39">
        <v>2250</v>
      </c>
      <c r="D5" s="39">
        <v>6750</v>
      </c>
      <c r="E5" s="39">
        <f>B5-C5-D5</f>
        <v>0</v>
      </c>
      <c r="F5" s="92" t="s">
        <v>151</v>
      </c>
    </row>
    <row r="6" spans="1:6" ht="12">
      <c r="A6" s="91" t="s">
        <v>44</v>
      </c>
      <c r="B6" s="39">
        <v>6000</v>
      </c>
      <c r="C6" s="39">
        <v>0</v>
      </c>
      <c r="E6" s="39">
        <f>B6-C6</f>
        <v>6000</v>
      </c>
      <c r="F6" s="92" t="s">
        <v>2</v>
      </c>
    </row>
    <row r="7" spans="1:6" ht="18" customHeight="1">
      <c r="A7" s="93" t="s">
        <v>50</v>
      </c>
      <c r="B7" s="52">
        <f>SUM(B4:B6)</f>
        <v>24600</v>
      </c>
      <c r="C7" s="52">
        <f>SUM(C4:C6)</f>
        <v>6250</v>
      </c>
      <c r="D7" s="52">
        <f>SUM(D4:D6)</f>
        <v>12350</v>
      </c>
      <c r="E7" s="52">
        <f>SUM(E4:E6)</f>
        <v>6000</v>
      </c>
      <c r="F7" s="94"/>
    </row>
    <row r="8" spans="1:6" ht="12">
      <c r="A8" s="91"/>
      <c r="F8" s="92"/>
    </row>
    <row r="9" spans="1:6" ht="12">
      <c r="A9" s="89" t="s">
        <v>36</v>
      </c>
      <c r="B9" s="7"/>
      <c r="C9" s="7"/>
      <c r="D9" s="7"/>
      <c r="E9" s="7"/>
      <c r="F9" s="90"/>
    </row>
    <row r="10" spans="1:6" ht="12">
      <c r="A10" s="91" t="s">
        <v>49</v>
      </c>
      <c r="B10" s="39">
        <v>150</v>
      </c>
      <c r="C10" s="39">
        <v>0</v>
      </c>
      <c r="D10" s="55">
        <v>116</v>
      </c>
      <c r="E10" s="55">
        <f>(B10-C10-D10)</f>
        <v>34</v>
      </c>
      <c r="F10" s="92"/>
    </row>
    <row r="11" spans="1:6" ht="12">
      <c r="A11" s="91" t="s">
        <v>46</v>
      </c>
      <c r="B11" s="39">
        <v>750</v>
      </c>
      <c r="C11" s="39">
        <v>0</v>
      </c>
      <c r="D11" s="55">
        <v>1341</v>
      </c>
      <c r="E11" s="55">
        <f>(B11-C11-D11)</f>
        <v>-591</v>
      </c>
      <c r="F11" s="92"/>
    </row>
    <row r="12" spans="1:6" ht="12">
      <c r="A12" s="91" t="s">
        <v>0</v>
      </c>
      <c r="B12" s="39">
        <v>1500</v>
      </c>
      <c r="C12" s="39">
        <v>0</v>
      </c>
      <c r="D12" s="55">
        <v>1858</v>
      </c>
      <c r="E12" s="55">
        <f>(B12-C12-D12)</f>
        <v>-358</v>
      </c>
      <c r="F12" s="92"/>
    </row>
    <row r="13" spans="1:6" ht="12">
      <c r="A13" s="91" t="s">
        <v>48</v>
      </c>
      <c r="B13" s="53">
        <v>3520</v>
      </c>
      <c r="C13" s="39">
        <v>0</v>
      </c>
      <c r="D13" s="133">
        <v>3500</v>
      </c>
      <c r="E13" s="55">
        <f>(B13-C13-D13)</f>
        <v>20</v>
      </c>
      <c r="F13" s="92"/>
    </row>
    <row r="14" spans="1:6" ht="21" customHeight="1">
      <c r="A14" s="95" t="s">
        <v>50</v>
      </c>
      <c r="B14" s="54">
        <f>SUM(B10:B13)</f>
        <v>5920</v>
      </c>
      <c r="C14" s="54">
        <f>SUM(C10:C13)</f>
        <v>0</v>
      </c>
      <c r="D14" s="52">
        <f>SUM(D10:D13)</f>
        <v>6815</v>
      </c>
      <c r="E14" s="52">
        <f>SUM(E10:E13)</f>
        <v>-895</v>
      </c>
      <c r="F14" s="94"/>
    </row>
    <row r="15" spans="1:6" ht="12">
      <c r="A15" s="91"/>
      <c r="F15" s="92"/>
    </row>
    <row r="16" spans="1:6" ht="12">
      <c r="A16" s="89" t="s">
        <v>37</v>
      </c>
      <c r="B16" s="7"/>
      <c r="F16" s="92"/>
    </row>
    <row r="17" spans="1:6" ht="12">
      <c r="A17" s="102" t="s">
        <v>71</v>
      </c>
      <c r="B17" s="55">
        <v>4800</v>
      </c>
      <c r="C17" s="55">
        <v>0</v>
      </c>
      <c r="D17" s="55">
        <f>(4470*2)</f>
        <v>8940</v>
      </c>
      <c r="E17" s="55">
        <f>(B17-C17-D17)</f>
        <v>-4140</v>
      </c>
      <c r="F17" s="96" t="s">
        <v>45</v>
      </c>
    </row>
    <row r="18" spans="1:6" ht="12">
      <c r="A18" s="91"/>
      <c r="F18" s="92"/>
    </row>
    <row r="19" spans="1:6" ht="21.75" customHeight="1">
      <c r="A19" s="95" t="s">
        <v>50</v>
      </c>
      <c r="B19" s="54">
        <f>SUM(B17:B18)</f>
        <v>4800</v>
      </c>
      <c r="C19" s="54">
        <f>SUM(C17:C18)</f>
        <v>0</v>
      </c>
      <c r="D19" s="54">
        <f>SUM(D17:D18)</f>
        <v>8940</v>
      </c>
      <c r="E19" s="54">
        <f>(B19-C19-D19)</f>
        <v>-4140</v>
      </c>
      <c r="F19" s="94"/>
    </row>
    <row r="20" spans="1:6" ht="12">
      <c r="A20" s="91"/>
      <c r="F20" s="92"/>
    </row>
    <row r="21" spans="1:6" ht="12">
      <c r="A21" s="89" t="s">
        <v>38</v>
      </c>
      <c r="B21" s="7"/>
      <c r="F21" s="92"/>
    </row>
    <row r="22" spans="1:6" s="53" customFormat="1" ht="12">
      <c r="A22" s="102" t="s">
        <v>52</v>
      </c>
      <c r="B22" s="55">
        <v>1000</v>
      </c>
      <c r="C22" s="55">
        <v>0</v>
      </c>
      <c r="D22" s="55">
        <v>383</v>
      </c>
      <c r="E22" s="133">
        <f>(B22-C22-D22)</f>
        <v>617</v>
      </c>
      <c r="F22" s="92"/>
    </row>
    <row r="23" spans="1:6" ht="28.5" customHeight="1">
      <c r="A23" s="95" t="s">
        <v>50</v>
      </c>
      <c r="B23" s="52">
        <v>1000</v>
      </c>
      <c r="C23" s="52">
        <f>SUM(C22)</f>
        <v>0</v>
      </c>
      <c r="D23" s="52">
        <f>SUM(D22)</f>
        <v>383</v>
      </c>
      <c r="E23" s="52">
        <f>SUM(E22)</f>
        <v>617</v>
      </c>
      <c r="F23" s="94"/>
    </row>
    <row r="24" spans="1:6" ht="12">
      <c r="A24" s="89"/>
      <c r="B24" s="7"/>
      <c r="F24" s="92"/>
    </row>
    <row r="25" spans="1:6" ht="12">
      <c r="A25" s="89" t="s">
        <v>39</v>
      </c>
      <c r="B25" s="7"/>
      <c r="F25" s="92"/>
    </row>
    <row r="26" spans="1:6" ht="12">
      <c r="A26" s="89" t="s">
        <v>116</v>
      </c>
      <c r="B26" s="7"/>
      <c r="F26" s="92"/>
    </row>
    <row r="27" spans="1:6" ht="12">
      <c r="A27" s="91" t="s">
        <v>53</v>
      </c>
      <c r="B27" s="39">
        <v>4000</v>
      </c>
      <c r="C27" s="55">
        <v>2000</v>
      </c>
      <c r="D27" s="55"/>
      <c r="E27" s="55">
        <f>B27-C27-C28</f>
        <v>1790.24</v>
      </c>
      <c r="F27" s="96" t="s">
        <v>145</v>
      </c>
    </row>
    <row r="28" spans="1:6" ht="12">
      <c r="A28" s="91"/>
      <c r="B28" s="39" t="s">
        <v>120</v>
      </c>
      <c r="C28" s="56">
        <v>209.76</v>
      </c>
      <c r="D28" s="56"/>
      <c r="E28" s="56"/>
      <c r="F28" s="96" t="s">
        <v>146</v>
      </c>
    </row>
    <row r="29" spans="1:6" ht="12">
      <c r="A29" s="91" t="s">
        <v>57</v>
      </c>
      <c r="B29" s="39">
        <v>360</v>
      </c>
      <c r="C29" s="57">
        <v>132.48</v>
      </c>
      <c r="D29" s="57"/>
      <c r="E29" s="57">
        <f>B29-C29-C30</f>
        <v>82.62</v>
      </c>
      <c r="F29" s="92" t="s">
        <v>114</v>
      </c>
    </row>
    <row r="30" spans="1:6" ht="12">
      <c r="A30" s="91"/>
      <c r="B30" s="53" t="s">
        <v>120</v>
      </c>
      <c r="C30" s="57">
        <v>144.9</v>
      </c>
      <c r="D30" s="57"/>
      <c r="E30" s="57"/>
      <c r="F30" s="92" t="s">
        <v>115</v>
      </c>
    </row>
    <row r="31" spans="1:6" ht="12">
      <c r="A31" s="170" t="s">
        <v>136</v>
      </c>
      <c r="B31" s="171">
        <f>SUM(B27:B30)</f>
        <v>4360</v>
      </c>
      <c r="C31" s="172">
        <f>SUM(C27:C30)</f>
        <v>2487.1400000000003</v>
      </c>
      <c r="D31" s="172"/>
      <c r="E31" s="172">
        <f>SUM(E27:E30)</f>
        <v>1872.8600000000001</v>
      </c>
      <c r="F31" s="92"/>
    </row>
    <row r="32" spans="1:6" ht="12">
      <c r="A32" s="89" t="s">
        <v>117</v>
      </c>
      <c r="B32" s="7"/>
      <c r="C32" s="57"/>
      <c r="D32" s="57"/>
      <c r="E32" s="57"/>
      <c r="F32" s="92"/>
    </row>
    <row r="33" spans="1:8" ht="12">
      <c r="A33" s="97" t="s">
        <v>55</v>
      </c>
      <c r="B33" s="53">
        <v>2800</v>
      </c>
      <c r="C33" s="53">
        <v>2034</v>
      </c>
      <c r="D33" s="53"/>
      <c r="E33" s="53">
        <f>B33-C33</f>
        <v>766</v>
      </c>
      <c r="F33" s="98" t="s">
        <v>124</v>
      </c>
      <c r="H33" s="39" t="s">
        <v>120</v>
      </c>
    </row>
    <row r="34" spans="1:6" ht="12">
      <c r="A34" s="91" t="s">
        <v>56</v>
      </c>
      <c r="B34" s="39">
        <v>2016</v>
      </c>
      <c r="C34" s="39">
        <v>1120</v>
      </c>
      <c r="E34" s="53">
        <f>B34-C34</f>
        <v>896</v>
      </c>
      <c r="F34" s="92" t="s">
        <v>113</v>
      </c>
    </row>
    <row r="35" spans="1:6" ht="12">
      <c r="A35" s="91" t="s">
        <v>64</v>
      </c>
      <c r="B35" s="39">
        <v>3000</v>
      </c>
      <c r="C35" s="39">
        <v>300</v>
      </c>
      <c r="E35" s="53">
        <f>B35-C35</f>
        <v>2700</v>
      </c>
      <c r="F35" s="92" t="s">
        <v>64</v>
      </c>
    </row>
    <row r="36" spans="1:6" ht="12">
      <c r="A36" s="170" t="s">
        <v>137</v>
      </c>
      <c r="B36" s="171">
        <f>SUM(B33:B35)</f>
        <v>7816</v>
      </c>
      <c r="C36" s="171">
        <f>SUM(C33:C35)</f>
        <v>3454</v>
      </c>
      <c r="D36" s="171"/>
      <c r="E36" s="171">
        <f>SUM(E33:E35)</f>
        <v>4362</v>
      </c>
      <c r="F36" s="99"/>
    </row>
    <row r="37" spans="1:6" ht="12">
      <c r="A37" s="91"/>
      <c r="F37" s="99"/>
    </row>
    <row r="38" spans="1:6" ht="12">
      <c r="A38" s="102" t="s">
        <v>135</v>
      </c>
      <c r="B38" s="55">
        <v>1800</v>
      </c>
      <c r="C38" s="55">
        <v>0</v>
      </c>
      <c r="D38" s="55">
        <v>1487</v>
      </c>
      <c r="E38" s="55">
        <f>(B38-C38-D38)</f>
        <v>313</v>
      </c>
      <c r="F38" s="101" t="s">
        <v>76</v>
      </c>
    </row>
    <row r="39" spans="1:6" s="51" customFormat="1" ht="36">
      <c r="A39" s="100" t="s">
        <v>58</v>
      </c>
      <c r="B39" s="59">
        <v>58800</v>
      </c>
      <c r="C39" s="55">
        <v>0</v>
      </c>
      <c r="D39" s="55">
        <f>(35299+2416)</f>
        <v>37715</v>
      </c>
      <c r="E39" s="55">
        <f>(B39-C39-D39)</f>
        <v>21085</v>
      </c>
      <c r="F39" s="101" t="s">
        <v>127</v>
      </c>
    </row>
    <row r="40" spans="1:6" s="51" customFormat="1" ht="12">
      <c r="A40" s="100" t="s">
        <v>62</v>
      </c>
      <c r="B40" s="59">
        <v>630</v>
      </c>
      <c r="C40" s="55">
        <v>0</v>
      </c>
      <c r="D40" s="55">
        <v>0</v>
      </c>
      <c r="E40" s="55">
        <f>B40-C40</f>
        <v>630</v>
      </c>
      <c r="F40" s="101"/>
    </row>
    <row r="41" spans="1:6" ht="12">
      <c r="A41" s="102" t="s">
        <v>63</v>
      </c>
      <c r="B41" s="55">
        <v>12000</v>
      </c>
      <c r="C41" s="55">
        <v>0</v>
      </c>
      <c r="D41" s="55">
        <v>3489</v>
      </c>
      <c r="E41" s="55">
        <f>(B41-C41-D41)</f>
        <v>8511</v>
      </c>
      <c r="F41" s="101" t="s">
        <v>128</v>
      </c>
    </row>
    <row r="42" spans="1:6" s="51" customFormat="1" ht="36">
      <c r="A42" s="102" t="s">
        <v>132</v>
      </c>
      <c r="B42" s="55">
        <v>16800</v>
      </c>
      <c r="C42" s="55">
        <v>0</v>
      </c>
      <c r="D42" s="134">
        <v>19784</v>
      </c>
      <c r="E42" s="55">
        <f>(B42-C42-D42)</f>
        <v>-2984</v>
      </c>
      <c r="F42" s="101" t="s">
        <v>129</v>
      </c>
    </row>
    <row r="43" spans="1:6" s="51" customFormat="1" ht="25.5" customHeight="1">
      <c r="A43" s="102" t="s">
        <v>133</v>
      </c>
      <c r="B43" s="55"/>
      <c r="C43" s="55"/>
      <c r="D43" s="134">
        <v>6524</v>
      </c>
      <c r="E43" s="55">
        <f>(B43-C43-D43)</f>
        <v>-6524</v>
      </c>
      <c r="F43" s="101" t="s">
        <v>131</v>
      </c>
    </row>
    <row r="44" spans="1:9" s="51" customFormat="1" ht="21" customHeight="1">
      <c r="A44" s="102" t="s">
        <v>60</v>
      </c>
      <c r="B44" s="55">
        <v>12096</v>
      </c>
      <c r="C44" s="55">
        <v>0</v>
      </c>
      <c r="D44" s="55">
        <v>10548</v>
      </c>
      <c r="E44" s="55">
        <f>(B44-C44-D44)</f>
        <v>1548</v>
      </c>
      <c r="F44" s="101" t="s">
        <v>130</v>
      </c>
      <c r="G44" s="143"/>
      <c r="H44" s="143"/>
      <c r="I44" s="143"/>
    </row>
    <row r="45" spans="1:9" ht="12">
      <c r="A45" s="102" t="s">
        <v>67</v>
      </c>
      <c r="B45" s="55">
        <v>1200</v>
      </c>
      <c r="C45" s="55">
        <v>0</v>
      </c>
      <c r="D45" s="55">
        <v>483</v>
      </c>
      <c r="E45" s="55">
        <f>(B45-C45-D45)</f>
        <v>717</v>
      </c>
      <c r="F45" s="96"/>
      <c r="G45" s="53"/>
      <c r="H45" s="53"/>
      <c r="I45" s="53"/>
    </row>
    <row r="46" spans="1:9" s="51" customFormat="1" ht="12">
      <c r="A46" s="102" t="s">
        <v>61</v>
      </c>
      <c r="B46" s="55">
        <v>2160</v>
      </c>
      <c r="C46" s="55">
        <v>0</v>
      </c>
      <c r="D46" s="55"/>
      <c r="E46" s="55">
        <f>B46-C46</f>
        <v>2160</v>
      </c>
      <c r="F46" s="96" t="s">
        <v>134</v>
      </c>
      <c r="G46" s="143"/>
      <c r="H46" s="143"/>
      <c r="I46" s="143"/>
    </row>
    <row r="47" spans="1:9" s="51" customFormat="1" ht="15.75" customHeight="1">
      <c r="A47" s="167" t="s">
        <v>138</v>
      </c>
      <c r="B47" s="168">
        <f>SUM(B38:B46)</f>
        <v>105486</v>
      </c>
      <c r="C47" s="169">
        <v>0</v>
      </c>
      <c r="D47" s="168">
        <f>SUM(D38:D46)</f>
        <v>80030</v>
      </c>
      <c r="E47" s="168">
        <f>SUM(E38:E46)</f>
        <v>25456</v>
      </c>
      <c r="F47" s="96"/>
      <c r="G47" s="143"/>
      <c r="H47" s="143"/>
      <c r="I47" s="143"/>
    </row>
    <row r="48" spans="1:9" ht="27" customHeight="1">
      <c r="A48" s="95" t="s">
        <v>50</v>
      </c>
      <c r="B48" s="60">
        <f>(B31+B36+B47)</f>
        <v>117662</v>
      </c>
      <c r="C48" s="60">
        <f>(C31+C36+C47)</f>
        <v>5941.14</v>
      </c>
      <c r="D48" s="61">
        <f>(D31+D36+D47)</f>
        <v>80030</v>
      </c>
      <c r="E48" s="61">
        <f>(E31+E36+E47)</f>
        <v>31690.86</v>
      </c>
      <c r="F48" s="94" t="s">
        <v>120</v>
      </c>
      <c r="G48" s="53"/>
      <c r="H48" s="53"/>
      <c r="I48" s="53"/>
    </row>
    <row r="49" spans="1:9" ht="12">
      <c r="A49" s="89"/>
      <c r="B49" s="7"/>
      <c r="F49" s="92"/>
      <c r="G49" s="53"/>
      <c r="H49" s="53"/>
      <c r="I49" s="53"/>
    </row>
    <row r="50" spans="1:9" ht="12">
      <c r="A50" s="135" t="s">
        <v>41</v>
      </c>
      <c r="B50" s="136"/>
      <c r="C50" s="55"/>
      <c r="D50" s="55"/>
      <c r="E50" s="55"/>
      <c r="F50" s="96"/>
      <c r="G50" s="53"/>
      <c r="H50" s="53"/>
      <c r="I50" s="53"/>
    </row>
    <row r="51" spans="1:9" ht="24">
      <c r="A51" s="102" t="s">
        <v>66</v>
      </c>
      <c r="B51" s="55">
        <v>5880</v>
      </c>
      <c r="C51" s="55">
        <f>(C39*0.1)</f>
        <v>0</v>
      </c>
      <c r="D51" s="55">
        <v>1073</v>
      </c>
      <c r="E51" s="55">
        <f>(B51-C51-D51)</f>
        <v>4807</v>
      </c>
      <c r="F51" s="101" t="s">
        <v>139</v>
      </c>
      <c r="G51" s="53"/>
      <c r="H51" s="53"/>
      <c r="I51" s="53"/>
    </row>
    <row r="52" spans="1:9" ht="12">
      <c r="A52" s="95" t="s">
        <v>50</v>
      </c>
      <c r="B52" s="54">
        <f>SUM(B51)</f>
        <v>5880</v>
      </c>
      <c r="C52" s="54">
        <f>(C51)</f>
        <v>0</v>
      </c>
      <c r="D52" s="54">
        <f>SUM(D51)</f>
        <v>1073</v>
      </c>
      <c r="E52" s="54">
        <f>SUM(E51)</f>
        <v>4807</v>
      </c>
      <c r="F52" s="103" t="s">
        <v>120</v>
      </c>
      <c r="G52" s="53"/>
      <c r="H52" s="53"/>
      <c r="I52" s="53"/>
    </row>
    <row r="53" spans="1:9" ht="12">
      <c r="A53" s="89"/>
      <c r="B53" s="7"/>
      <c r="F53" s="92"/>
      <c r="G53" s="53"/>
      <c r="H53" s="53"/>
      <c r="I53" s="53"/>
    </row>
    <row r="54" spans="1:9" ht="48.75" customHeight="1" thickBot="1">
      <c r="A54" s="104" t="s">
        <v>69</v>
      </c>
      <c r="B54" s="105">
        <f>(B7+B14+B19+B23+B48+B52)</f>
        <v>159862</v>
      </c>
      <c r="C54" s="105">
        <f>(C7+C48)</f>
        <v>12191.14</v>
      </c>
      <c r="D54" s="105">
        <f>(D7+D14+D19+D23+D48+D52)</f>
        <v>109591</v>
      </c>
      <c r="E54" s="105">
        <f>(E7+E14+E19+E23+E48+E52)</f>
        <v>38079.86</v>
      </c>
      <c r="F54" s="166" t="s">
        <v>159</v>
      </c>
      <c r="G54" s="144"/>
      <c r="H54" s="144"/>
      <c r="I54" s="144"/>
    </row>
    <row r="55" spans="7:9" ht="12">
      <c r="G55" s="53"/>
      <c r="H55" s="53"/>
      <c r="I55" s="53"/>
    </row>
    <row r="56" spans="6:9" ht="12">
      <c r="F56" s="55"/>
      <c r="G56" s="53"/>
      <c r="H56" s="53"/>
      <c r="I56" s="53"/>
    </row>
    <row r="57" spans="7:9" ht="12">
      <c r="G57" s="53"/>
      <c r="H57" s="53"/>
      <c r="I57" s="53"/>
    </row>
    <row r="58" spans="1:9" ht="9.75" customHeight="1">
      <c r="A58" s="193"/>
      <c r="B58" s="193"/>
      <c r="C58" s="193"/>
      <c r="D58" s="193"/>
      <c r="G58" s="53"/>
      <c r="H58" s="53"/>
      <c r="I58" s="53"/>
    </row>
    <row r="59" spans="3:4" ht="12">
      <c r="C59" s="86"/>
      <c r="D59" s="86"/>
    </row>
    <row r="61" spans="3:4" ht="12">
      <c r="C61" s="86"/>
      <c r="D61" s="86"/>
    </row>
    <row r="65" ht="12">
      <c r="B65" s="51"/>
    </row>
    <row r="66" ht="12">
      <c r="B66" s="58"/>
    </row>
    <row r="67" ht="12">
      <c r="B67" s="59"/>
    </row>
    <row r="68" ht="12">
      <c r="B68" s="51"/>
    </row>
    <row r="69" ht="12">
      <c r="B69" s="51"/>
    </row>
    <row r="70" ht="12">
      <c r="B70" s="51"/>
    </row>
    <row r="71" ht="12">
      <c r="B71" s="51"/>
    </row>
    <row r="72" ht="12">
      <c r="B72" s="51"/>
    </row>
    <row r="73" ht="12">
      <c r="B73" s="55"/>
    </row>
  </sheetData>
  <sheetProtection/>
  <mergeCells count="2">
    <mergeCell ref="A1:F1"/>
    <mergeCell ref="A58:D58"/>
  </mergeCells>
  <printOptions/>
  <pageMargins left="0" right="0" top="0.15748031496062992" bottom="0.15748031496062992" header="0.31496062992125984" footer="0.31496062992125984"/>
  <pageSetup orientation="landscape"/>
</worksheet>
</file>

<file path=xl/worksheets/sheet4.xml><?xml version="1.0" encoding="utf-8"?>
<worksheet xmlns="http://schemas.openxmlformats.org/spreadsheetml/2006/main" xmlns:r="http://schemas.openxmlformats.org/officeDocument/2006/relationships">
  <dimension ref="A1:G35"/>
  <sheetViews>
    <sheetView tabSelected="1" workbookViewId="0" topLeftCell="A1">
      <selection activeCell="H7" sqref="H7"/>
    </sheetView>
  </sheetViews>
  <sheetFormatPr defaultColWidth="11.57421875" defaultRowHeight="15"/>
  <cols>
    <col min="1" max="1" width="22.28125" style="1" customWidth="1"/>
    <col min="2" max="2" width="30.00390625" style="1" customWidth="1"/>
    <col min="3" max="3" width="11.421875" style="1" customWidth="1"/>
    <col min="4" max="4" width="10.8515625" style="1" customWidth="1"/>
    <col min="5" max="5" width="12.00390625" style="1" customWidth="1"/>
    <col min="6" max="6" width="12.7109375" style="1" customWidth="1"/>
    <col min="7" max="7" width="32.421875" style="1" customWidth="1"/>
    <col min="8" max="16384" width="11.421875" style="1" customWidth="1"/>
  </cols>
  <sheetData>
    <row r="1" spans="1:7" ht="24">
      <c r="A1" s="106"/>
      <c r="B1" s="107" t="s">
        <v>4</v>
      </c>
      <c r="C1" s="108" t="s">
        <v>122</v>
      </c>
      <c r="D1" s="109" t="s">
        <v>125</v>
      </c>
      <c r="E1" s="109" t="s">
        <v>126</v>
      </c>
      <c r="F1" s="110" t="s">
        <v>123</v>
      </c>
      <c r="G1" s="111" t="s">
        <v>32</v>
      </c>
    </row>
    <row r="2" spans="1:7" ht="24">
      <c r="A2" s="112" t="s">
        <v>97</v>
      </c>
      <c r="B2" s="62"/>
      <c r="C2" s="62"/>
      <c r="D2" s="62"/>
      <c r="E2" s="62"/>
      <c r="F2" s="62"/>
      <c r="G2" s="113"/>
    </row>
    <row r="3" spans="1:7" ht="36">
      <c r="A3" s="114" t="s">
        <v>31</v>
      </c>
      <c r="B3" s="199" t="s">
        <v>33</v>
      </c>
      <c r="C3" s="200"/>
      <c r="D3" s="201"/>
      <c r="E3" s="63"/>
      <c r="F3" s="63"/>
      <c r="G3" s="113"/>
    </row>
    <row r="4" spans="1:7" ht="12">
      <c r="A4" s="153"/>
      <c r="B4" s="154" t="s">
        <v>82</v>
      </c>
      <c r="C4" s="155">
        <v>10800</v>
      </c>
      <c r="D4" s="156">
        <v>1248.14</v>
      </c>
      <c r="E4" s="157">
        <v>2623</v>
      </c>
      <c r="F4" s="157">
        <f>C4-D4-E4</f>
        <v>6928.860000000001</v>
      </c>
      <c r="G4" s="158" t="s">
        <v>118</v>
      </c>
    </row>
    <row r="5" spans="1:7" ht="12">
      <c r="A5" s="153"/>
      <c r="B5" s="154" t="s">
        <v>34</v>
      </c>
      <c r="C5" s="155">
        <v>2000</v>
      </c>
      <c r="D5" s="157">
        <v>0</v>
      </c>
      <c r="E5" s="157">
        <v>1000</v>
      </c>
      <c r="F5" s="157">
        <f>C5-D5-E5</f>
        <v>1000</v>
      </c>
      <c r="G5" s="159" t="s">
        <v>121</v>
      </c>
    </row>
    <row r="6" spans="1:7" s="43" customFormat="1" ht="12">
      <c r="A6" s="160"/>
      <c r="B6" s="161" t="s">
        <v>102</v>
      </c>
      <c r="C6" s="162">
        <v>2136</v>
      </c>
      <c r="D6" s="163">
        <v>0</v>
      </c>
      <c r="E6" s="164">
        <v>1000</v>
      </c>
      <c r="F6" s="164">
        <f>C6-D6-E6</f>
        <v>1136</v>
      </c>
      <c r="G6" s="159"/>
    </row>
    <row r="7" spans="1:7" ht="36">
      <c r="A7" s="116"/>
      <c r="B7" s="117"/>
      <c r="C7" s="129">
        <f>SUM(C4:C6)</f>
        <v>14936</v>
      </c>
      <c r="D7" s="65">
        <f>SUM(D4:D6)</f>
        <v>1248.14</v>
      </c>
      <c r="E7" s="65">
        <f>SUM(E4:E6)</f>
        <v>4623</v>
      </c>
      <c r="F7" s="65">
        <f>SUM(F4:F6)</f>
        <v>9064.86</v>
      </c>
      <c r="G7" s="165" t="s">
        <v>158</v>
      </c>
    </row>
    <row r="8" spans="1:7" ht="48">
      <c r="A8" s="114" t="s">
        <v>5</v>
      </c>
      <c r="B8" s="202" t="s">
        <v>6</v>
      </c>
      <c r="C8" s="203"/>
      <c r="D8" s="201"/>
      <c r="E8" s="63"/>
      <c r="F8" s="63"/>
      <c r="G8" s="113"/>
    </row>
    <row r="9" spans="1:7" ht="12">
      <c r="A9" s="119"/>
      <c r="B9" s="62" t="s">
        <v>7</v>
      </c>
      <c r="C9" s="66">
        <v>3000</v>
      </c>
      <c r="D9" s="67">
        <v>2000</v>
      </c>
      <c r="E9" s="68">
        <v>1000</v>
      </c>
      <c r="F9" s="68">
        <f>C9-D9-E9</f>
        <v>0</v>
      </c>
      <c r="G9" s="120" t="s">
        <v>119</v>
      </c>
    </row>
    <row r="10" spans="1:7" ht="12">
      <c r="A10" s="119"/>
      <c r="B10" s="62" t="s">
        <v>8</v>
      </c>
      <c r="C10" s="66">
        <v>12000</v>
      </c>
      <c r="D10" s="67">
        <v>0</v>
      </c>
      <c r="E10" s="67">
        <v>3500</v>
      </c>
      <c r="F10" s="67">
        <f>C10-D10-E10</f>
        <v>8500</v>
      </c>
      <c r="G10" s="113"/>
    </row>
    <row r="11" spans="1:7" ht="24">
      <c r="A11" s="119"/>
      <c r="B11" s="69" t="s">
        <v>9</v>
      </c>
      <c r="C11" s="64">
        <v>4000</v>
      </c>
      <c r="D11" s="70">
        <v>0</v>
      </c>
      <c r="E11" s="70">
        <v>3000</v>
      </c>
      <c r="F11" s="67">
        <f>C11-D11-E11</f>
        <v>1000</v>
      </c>
      <c r="G11" s="115" t="s">
        <v>72</v>
      </c>
    </row>
    <row r="12" spans="1:7" ht="24">
      <c r="A12" s="119"/>
      <c r="B12" s="69" t="s">
        <v>10</v>
      </c>
      <c r="C12" s="64">
        <v>600</v>
      </c>
      <c r="D12" s="70">
        <v>0</v>
      </c>
      <c r="E12" s="70">
        <v>600</v>
      </c>
      <c r="F12" s="67">
        <f>C12-D12-E12</f>
        <v>0</v>
      </c>
      <c r="G12" s="115" t="s">
        <v>72</v>
      </c>
    </row>
    <row r="13" spans="1:7" ht="24">
      <c r="A13" s="114" t="s">
        <v>11</v>
      </c>
      <c r="B13" s="62" t="s">
        <v>12</v>
      </c>
      <c r="C13" s="66"/>
      <c r="D13" s="67"/>
      <c r="E13" s="68"/>
      <c r="F13" s="68">
        <f>C13-D13</f>
        <v>0</v>
      </c>
      <c r="G13" s="113"/>
    </row>
    <row r="14" spans="1:7" ht="12">
      <c r="A14" s="116"/>
      <c r="B14" s="117"/>
      <c r="C14" s="129">
        <f>SUM(C9:C13)</f>
        <v>19600</v>
      </c>
      <c r="D14" s="65">
        <f>SUM(D9:D12)</f>
        <v>2000</v>
      </c>
      <c r="E14" s="65">
        <f>SUM(E9:E13)</f>
        <v>8100</v>
      </c>
      <c r="F14" s="65">
        <f>SUM(F9:F13)</f>
        <v>9500</v>
      </c>
      <c r="G14" s="113"/>
    </row>
    <row r="15" spans="1:7" ht="24">
      <c r="A15" s="112" t="s">
        <v>13</v>
      </c>
      <c r="B15" s="62"/>
      <c r="C15" s="71"/>
      <c r="D15" s="72"/>
      <c r="E15" s="72"/>
      <c r="F15" s="72"/>
      <c r="G15" s="113"/>
    </row>
    <row r="16" spans="1:7" ht="24">
      <c r="A16" s="114" t="s">
        <v>14</v>
      </c>
      <c r="B16" s="62" t="s">
        <v>15</v>
      </c>
      <c r="C16" s="71">
        <v>280</v>
      </c>
      <c r="D16" s="73">
        <v>0</v>
      </c>
      <c r="E16" s="73">
        <v>280</v>
      </c>
      <c r="F16" s="74">
        <f>C16-D16-E16</f>
        <v>0</v>
      </c>
      <c r="G16" s="113"/>
    </row>
    <row r="17" spans="1:7" ht="12">
      <c r="A17" s="116"/>
      <c r="B17" s="117"/>
      <c r="C17" s="121">
        <f>SUM(C16)</f>
        <v>280</v>
      </c>
      <c r="D17" s="75">
        <f>SUM(D16)</f>
        <v>0</v>
      </c>
      <c r="E17" s="75">
        <f>SUM(E16)</f>
        <v>280</v>
      </c>
      <c r="F17" s="75">
        <f>(C17-D17-E17)</f>
        <v>0</v>
      </c>
      <c r="G17" s="113"/>
    </row>
    <row r="18" spans="1:7" ht="24">
      <c r="A18" s="112" t="s">
        <v>16</v>
      </c>
      <c r="B18" s="204" t="s">
        <v>99</v>
      </c>
      <c r="C18" s="204"/>
      <c r="D18" s="204"/>
      <c r="E18" s="76"/>
      <c r="F18" s="76"/>
      <c r="G18" s="122"/>
    </row>
    <row r="19" spans="1:7" ht="36">
      <c r="A19" s="114" t="s">
        <v>17</v>
      </c>
      <c r="B19" s="62" t="s">
        <v>18</v>
      </c>
      <c r="C19" s="62"/>
      <c r="D19" s="77"/>
      <c r="E19" s="77"/>
      <c r="F19" s="77"/>
      <c r="G19" s="113"/>
    </row>
    <row r="20" spans="1:7" ht="24">
      <c r="A20" s="194" t="s">
        <v>19</v>
      </c>
      <c r="B20" s="69" t="s">
        <v>20</v>
      </c>
      <c r="C20" s="64">
        <v>4800</v>
      </c>
      <c r="D20" s="137">
        <v>0</v>
      </c>
      <c r="E20" s="70">
        <v>502</v>
      </c>
      <c r="F20" s="70">
        <f>C20-E20</f>
        <v>4298</v>
      </c>
      <c r="G20" s="138" t="s">
        <v>94</v>
      </c>
    </row>
    <row r="21" spans="1:7" ht="12">
      <c r="A21" s="194"/>
      <c r="B21" s="69" t="s">
        <v>21</v>
      </c>
      <c r="C21" s="64">
        <v>5600</v>
      </c>
      <c r="D21" s="137">
        <v>0</v>
      </c>
      <c r="E21" s="70">
        <v>7872</v>
      </c>
      <c r="F21" s="70">
        <f>C21-E21</f>
        <v>-2272</v>
      </c>
      <c r="G21" s="138" t="s">
        <v>94</v>
      </c>
    </row>
    <row r="22" spans="1:7" ht="12">
      <c r="A22" s="195" t="s">
        <v>22</v>
      </c>
      <c r="B22" s="197" t="s">
        <v>98</v>
      </c>
      <c r="C22" s="139">
        <v>6800</v>
      </c>
      <c r="D22" s="41">
        <v>0</v>
      </c>
      <c r="E22" s="70">
        <v>0</v>
      </c>
      <c r="F22" s="70">
        <f>C22-E22</f>
        <v>6800</v>
      </c>
      <c r="G22" s="138"/>
    </row>
    <row r="23" spans="1:7" ht="12">
      <c r="A23" s="196"/>
      <c r="B23" s="198"/>
      <c r="C23" s="140">
        <v>8000</v>
      </c>
      <c r="D23" s="141">
        <v>0</v>
      </c>
      <c r="E23" s="70">
        <v>0</v>
      </c>
      <c r="F23" s="70">
        <f>C23-E23</f>
        <v>8000</v>
      </c>
      <c r="G23" s="138"/>
    </row>
    <row r="24" spans="1:7" ht="36">
      <c r="A24" s="114" t="s">
        <v>23</v>
      </c>
      <c r="B24" s="69" t="s">
        <v>24</v>
      </c>
      <c r="C24" s="64">
        <v>420</v>
      </c>
      <c r="D24" s="41">
        <v>0</v>
      </c>
      <c r="E24" s="70">
        <v>402</v>
      </c>
      <c r="F24" s="70">
        <f>C24-E24</f>
        <v>18</v>
      </c>
      <c r="G24" s="138" t="s">
        <v>94</v>
      </c>
    </row>
    <row r="25" spans="1:7" ht="12">
      <c r="A25" s="123"/>
      <c r="B25" s="78" t="s">
        <v>100</v>
      </c>
      <c r="C25" s="79">
        <v>2700</v>
      </c>
      <c r="D25" s="80">
        <v>0</v>
      </c>
      <c r="E25" s="80"/>
      <c r="F25" s="67">
        <f>C25-D25</f>
        <v>2700</v>
      </c>
      <c r="G25" s="113"/>
    </row>
    <row r="26" spans="1:7" ht="12">
      <c r="A26" s="116"/>
      <c r="B26" s="117"/>
      <c r="C26" s="129">
        <f>SUM(C20:C25)</f>
        <v>28320</v>
      </c>
      <c r="D26" s="65">
        <f>SUM(D20:D25)</f>
        <v>0</v>
      </c>
      <c r="E26" s="65">
        <f>SUM(E20:E25)</f>
        <v>8776</v>
      </c>
      <c r="F26" s="65">
        <f>SUM(F20:F25)</f>
        <v>19544</v>
      </c>
      <c r="G26" s="113"/>
    </row>
    <row r="27" spans="1:7" ht="24">
      <c r="A27" s="112" t="s">
        <v>25</v>
      </c>
      <c r="B27" s="62"/>
      <c r="C27" s="62"/>
      <c r="D27" s="77"/>
      <c r="E27" s="77"/>
      <c r="F27" s="77"/>
      <c r="G27" s="113"/>
    </row>
    <row r="28" spans="1:7" ht="48">
      <c r="A28" s="114" t="s">
        <v>26</v>
      </c>
      <c r="B28" s="62" t="s">
        <v>27</v>
      </c>
      <c r="C28" s="71">
        <v>280</v>
      </c>
      <c r="D28" s="73">
        <v>0</v>
      </c>
      <c r="E28" s="73"/>
      <c r="F28" s="73">
        <f>C28-D28</f>
        <v>280</v>
      </c>
      <c r="G28" s="113"/>
    </row>
    <row r="29" spans="1:7" ht="12">
      <c r="A29" s="116"/>
      <c r="B29" s="117"/>
      <c r="C29" s="121">
        <f>SUM(C28)</f>
        <v>280</v>
      </c>
      <c r="D29" s="81">
        <f>SUM(D28)</f>
        <v>0</v>
      </c>
      <c r="E29" s="81"/>
      <c r="F29" s="81">
        <f>SUM(F28)</f>
        <v>280</v>
      </c>
      <c r="G29" s="113"/>
    </row>
    <row r="30" spans="1:7" ht="16.5" customHeight="1">
      <c r="A30" s="124" t="s">
        <v>28</v>
      </c>
      <c r="B30" s="78"/>
      <c r="C30" s="78"/>
      <c r="D30" s="78"/>
      <c r="E30" s="78"/>
      <c r="F30" s="78"/>
      <c r="G30" s="113"/>
    </row>
    <row r="31" spans="1:7" ht="60">
      <c r="A31" s="114" t="s">
        <v>29</v>
      </c>
      <c r="B31" s="62" t="s">
        <v>30</v>
      </c>
      <c r="C31" s="71">
        <v>280</v>
      </c>
      <c r="D31" s="73">
        <v>0</v>
      </c>
      <c r="E31" s="73"/>
      <c r="F31" s="73">
        <f>C31-D31</f>
        <v>280</v>
      </c>
      <c r="G31" s="113"/>
    </row>
    <row r="32" spans="1:7" ht="12">
      <c r="A32" s="116"/>
      <c r="B32" s="117"/>
      <c r="C32" s="121">
        <f>SUM(C31)</f>
        <v>280</v>
      </c>
      <c r="D32" s="81">
        <f>SUM(D31)</f>
        <v>0</v>
      </c>
      <c r="E32" s="81"/>
      <c r="F32" s="81">
        <f>SUM(F31)</f>
        <v>280</v>
      </c>
      <c r="G32" s="113"/>
    </row>
    <row r="33" spans="1:7" ht="12">
      <c r="A33" s="125"/>
      <c r="B33" s="78"/>
      <c r="C33" s="78"/>
      <c r="D33" s="78"/>
      <c r="E33" s="78"/>
      <c r="F33" s="78"/>
      <c r="G33" s="113"/>
    </row>
    <row r="34" spans="1:7" ht="12">
      <c r="A34" s="116"/>
      <c r="B34" s="117"/>
      <c r="C34" s="118">
        <f>C7+C14+C17+C26+C29+C32</f>
        <v>63696</v>
      </c>
      <c r="D34" s="82">
        <f>SUM(D7+D14+D17+D26+D29+D32)</f>
        <v>3248.1400000000003</v>
      </c>
      <c r="E34" s="82">
        <f>SUM(E7+E14+E17+E26+E29+E32)</f>
        <v>21779</v>
      </c>
      <c r="F34" s="82">
        <f>F7+F14+F17+F26+F29+F32</f>
        <v>38668.86</v>
      </c>
      <c r="G34" s="113"/>
    </row>
    <row r="35" spans="1:7" ht="12.75" thickBot="1">
      <c r="A35" s="126"/>
      <c r="B35" s="127"/>
      <c r="C35" s="127"/>
      <c r="D35" s="127"/>
      <c r="E35" s="127"/>
      <c r="F35" s="127"/>
      <c r="G35" s="128"/>
    </row>
  </sheetData>
  <sheetProtection/>
  <mergeCells count="6">
    <mergeCell ref="A20:A21"/>
    <mergeCell ref="A22:A23"/>
    <mergeCell ref="B22:B23"/>
    <mergeCell ref="B3:D3"/>
    <mergeCell ref="B8:D8"/>
    <mergeCell ref="B18:D18"/>
  </mergeCells>
  <printOptions/>
  <pageMargins left="0" right="0" top="0.15748031496062992" bottom="0.15748031496062992" header="0.31496062992125984" footer="0.31496062992125984"/>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Rita</dc:creator>
  <cp:keywords/>
  <dc:description/>
  <cp:lastModifiedBy>Giulia Pedone</cp:lastModifiedBy>
  <cp:lastPrinted>2014-06-26T14:55:39Z</cp:lastPrinted>
  <dcterms:created xsi:type="dcterms:W3CDTF">2013-01-30T16:19:11Z</dcterms:created>
  <dcterms:modified xsi:type="dcterms:W3CDTF">2014-07-04T14:46:32Z</dcterms:modified>
  <cp:category/>
  <cp:version/>
  <cp:contentType/>
  <cp:contentStatus/>
</cp:coreProperties>
</file>