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730" windowHeight="11565" activeTab="0"/>
  </bookViews>
  <sheets>
    <sheet name="General Costs" sheetId="1" r:id="rId1"/>
    <sheet name="LR Peru" sheetId="2" r:id="rId2"/>
    <sheet name="LR Senegal" sheetId="3" r:id="rId3"/>
    <sheet name="Comm budget by output" sheetId="4" r:id="rId4"/>
  </sheets>
  <definedNames/>
  <calcPr fullCalcOnLoad="1"/>
</workbook>
</file>

<file path=xl/sharedStrings.xml><?xml version="1.0" encoding="utf-8"?>
<sst xmlns="http://schemas.openxmlformats.org/spreadsheetml/2006/main" count="259" uniqueCount="172">
  <si>
    <t>Field blog (bitacora)</t>
  </si>
  <si>
    <t>Training and systematization materials</t>
  </si>
  <si>
    <t>Hired in-country.</t>
  </si>
  <si>
    <t>Domestic flights during LR implementation</t>
  </si>
  <si>
    <t>Expense / Resource</t>
  </si>
  <si>
    <t>OUTPUT2: A moderated Virtual Learning Community (VLC), available to LR participants and SUN public</t>
  </si>
  <si>
    <t>e-Learning team hired to develop and deploy a VLC on Moodle</t>
  </si>
  <si>
    <t>Moodle Platform Web Developer</t>
  </si>
  <si>
    <t>Community manager/publisher</t>
  </si>
  <si>
    <t>Linux Server and Moodle Platform Maintenance (Part Time)</t>
  </si>
  <si>
    <t>Dedicated 2 MB-RAM Linux Server Hosting</t>
  </si>
  <si>
    <t>OUTPUT3: An electronic Field Blog</t>
  </si>
  <si>
    <t>Included in the publisher and the Web developer tasks</t>
  </si>
  <si>
    <t>B. Preparation of the trip and selection of participants</t>
  </si>
  <si>
    <t>OUTPUT 1: Each applicant present a sketch of activities</t>
  </si>
  <si>
    <t>Web designer prepares online formats to download/upload in the platform</t>
  </si>
  <si>
    <t xml:space="preserve">C. Implementation of the exchange visit </t>
  </si>
  <si>
    <t>OUTPUT1: Route blog. The implementation of each route is documented by bloggers.</t>
  </si>
  <si>
    <t>Included in the publisher, the Web developer and the multimedia crew tasks</t>
  </si>
  <si>
    <t>OUTPUT2: Making of a professional LR video available for PR and training</t>
  </si>
  <si>
    <t>Preproduction and production (video, photos, interviews, blog posts)</t>
  </si>
  <si>
    <t>Postproduction (video, photos, interviews)</t>
  </si>
  <si>
    <t>(iv) In-country visit</t>
  </si>
  <si>
    <t>OUTPUT3: LR final report and Field Blog materials USB Drive distributed</t>
  </si>
  <si>
    <t xml:space="preserve">USB Drive with printed SUN Logo </t>
  </si>
  <si>
    <t xml:space="preserve">D. From learning to action: the Take-Home Action Plans </t>
  </si>
  <si>
    <t xml:space="preserve">OUTPUT1: One Take-Home Action Plan highlighting key elements to be possibly applied/adapted in their home country. </t>
  </si>
  <si>
    <t>Linked to the B1 Output, the Web designer prepares online formats to download/upload in the platform</t>
  </si>
  <si>
    <t>E. Follow-up and Evaluation</t>
  </si>
  <si>
    <t xml:space="preserve">OUTPUT1: Follow-up evaluation via on-line survey will be conducted 6 months after the implementation of the Learning Routes. </t>
  </si>
  <si>
    <t>Linked to the D1 Output, the Web designer prepares online survey to be answered online</t>
  </si>
  <si>
    <t>OUTPUT1: Two (2) learning docs resulting from the systematizations</t>
  </si>
  <si>
    <t>Comments</t>
  </si>
  <si>
    <t>Content production included in the honoraria of the systematizers</t>
  </si>
  <si>
    <t>Design of the documents for publishing</t>
  </si>
  <si>
    <t>I. Honoraria</t>
  </si>
  <si>
    <t>II. Equipment and materials</t>
  </si>
  <si>
    <t>III. Goods, services and inputs</t>
  </si>
  <si>
    <t>IV. Operating costs</t>
  </si>
  <si>
    <t>V. Travel and allowances</t>
  </si>
  <si>
    <t>VII. Administration costs</t>
  </si>
  <si>
    <t>VI. Unforeseen costs</t>
  </si>
  <si>
    <t>Technical Coordinator</t>
  </si>
  <si>
    <t>Methodological Coordinator</t>
  </si>
  <si>
    <t>Logistical Coordinator</t>
  </si>
  <si>
    <t>2 professional translators hired in-country.</t>
  </si>
  <si>
    <t>Field materials</t>
  </si>
  <si>
    <t>Simultaneous translation (Spa-Eng-Spa) during LR</t>
  </si>
  <si>
    <t>Rent of translation equipment</t>
  </si>
  <si>
    <t>Medical kit</t>
  </si>
  <si>
    <t>SUBTOTAL</t>
  </si>
  <si>
    <t>GRAND TOTAL PERU</t>
  </si>
  <si>
    <t>In-country communication costs</t>
  </si>
  <si>
    <t>International air travel during systematization</t>
  </si>
  <si>
    <t>Domestic flights during preparation</t>
  </si>
  <si>
    <t>Accommodation during preparation</t>
  </si>
  <si>
    <t>Meals and beverages during preparation</t>
  </si>
  <si>
    <t>Travel insurance during preparation</t>
  </si>
  <si>
    <t>LR participants´ international air travel (average cost in economy)</t>
  </si>
  <si>
    <t>LR participants´ accommodation</t>
  </si>
  <si>
    <t>LR participants´ meals and beverages</t>
  </si>
  <si>
    <t>Participants´ travel insurances</t>
  </si>
  <si>
    <t>Airport pickup and dropoff</t>
  </si>
  <si>
    <t>Van rent during LR implementation</t>
  </si>
  <si>
    <t>Van rent during preparation</t>
  </si>
  <si>
    <t>PERU LEARNING ROUTE</t>
  </si>
  <si>
    <t>Miscellaneous</t>
  </si>
  <si>
    <t>Snacks and coffee breaks in host cases</t>
  </si>
  <si>
    <t>SENEGAL LEARNING ROUTE</t>
  </si>
  <si>
    <t>GRAND TOTAL SENEGAL</t>
  </si>
  <si>
    <t>Field costs during preparation</t>
  </si>
  <si>
    <t>Simultaneous translation (Fre-Eng-Fre) during LR</t>
  </si>
  <si>
    <t>Can be eliminated or brought down if hosted on SUN web platform.</t>
  </si>
  <si>
    <t>SUN-PROCASUR LEARNING ROUTES - Programme Costs</t>
  </si>
  <si>
    <t>Project Leader</t>
  </si>
  <si>
    <t>Communications Coordinator (part-time)</t>
  </si>
  <si>
    <t>Covers transportation and incentives for host cases in the field, meetings and training.</t>
  </si>
  <si>
    <t>Internal communication and coordination costs</t>
  </si>
  <si>
    <t>Project Leader´s travel to Geneva (SMS)</t>
  </si>
  <si>
    <t>Project Leader´s Travel Insurance</t>
  </si>
  <si>
    <t>Project Leader´s Accommodation (Gva)</t>
  </si>
  <si>
    <t>Project Leader´s Meals and Beverages (Gva)</t>
  </si>
  <si>
    <t>Edition and translation of learning docs</t>
  </si>
  <si>
    <t>1 Laptop and software</t>
  </si>
  <si>
    <t>Communication Coordinator´s travel to Geneva (SMS)</t>
  </si>
  <si>
    <t>Communication Coordinators Accommodation (Gva)</t>
  </si>
  <si>
    <t>Communication Coordinator´s Meals and Beverages (Gva)</t>
  </si>
  <si>
    <t>Communication Coordinator´s Travel Insurance</t>
  </si>
  <si>
    <t>Scaling-up Specialist (part-time)</t>
  </si>
  <si>
    <t>Design and follow-up of the Call for Applications</t>
  </si>
  <si>
    <t>VI. Grants and subsidies</t>
  </si>
  <si>
    <t>Programme management costs</t>
  </si>
  <si>
    <t>TOTAL PROGRAMME COORDINATION</t>
  </si>
  <si>
    <t>LR Peru</t>
  </si>
  <si>
    <t>LR Senegal</t>
  </si>
  <si>
    <t>Communications Products</t>
  </si>
  <si>
    <t>GRAND TOTAL LR PROGRAMME</t>
  </si>
  <si>
    <t>A. Soft systematization of Best Practices in Nutrition</t>
  </si>
  <si>
    <t>Travel to Peru and Senegal, 8 days each</t>
  </si>
  <si>
    <t>In the field small multimedia crew hired to deliver videos, photos, interviews and short articles for the blog in 2 countries</t>
  </si>
  <si>
    <t>Posting of USB Drives to participants</t>
  </si>
  <si>
    <t>4 vans for 6 days.</t>
  </si>
  <si>
    <t>Translation to French</t>
  </si>
  <si>
    <t>Simultaneous translation (Spa-French-Spa) during LR</t>
  </si>
  <si>
    <t>Honor. Carlos Cortes</t>
  </si>
  <si>
    <t>Honor.Giulia Pedone and Rita Borquez</t>
  </si>
  <si>
    <t>Honor.Ariel Halpern</t>
  </si>
  <si>
    <t>Financial Report February, 07 2014 to March 31, 2014 (in USD)</t>
  </si>
  <si>
    <t>Pre-Financial Report February, 07 2014 to March 31, 2014 (in USD)</t>
  </si>
  <si>
    <t>Toshiba S445-A4111 SL-Asus Ultrabook VivoBook S400</t>
  </si>
  <si>
    <t>Courier TNT-International Phone</t>
  </si>
  <si>
    <t>Meals and Beverages Senegal</t>
  </si>
  <si>
    <t>Travel Insurance Project Leader and Meth.Coordinator</t>
  </si>
  <si>
    <t>Visa Senegal multiple entry</t>
  </si>
  <si>
    <t xml:space="preserve">Travel </t>
  </si>
  <si>
    <t>Accomodation/Meals</t>
  </si>
  <si>
    <t>Translation Spanish-English and French-English</t>
  </si>
  <si>
    <t>Pago Plataforma Moodle 2.5 Consultor Edgardo Lürig</t>
  </si>
  <si>
    <t xml:space="preserve"> </t>
  </si>
  <si>
    <t>Design of the documents</t>
  </si>
  <si>
    <t>BUDGET</t>
  </si>
  <si>
    <t>BALANCE</t>
  </si>
  <si>
    <t>Accommodation 7 nights-Dakar, Project Leader and Meth. Coord.</t>
  </si>
  <si>
    <t>EXPENDITURE Feb-March</t>
  </si>
  <si>
    <t>EXPENDITURE Apr-June</t>
  </si>
  <si>
    <t>Includes International Travel and Travel Insurance of: 15 participants from 5 SUN member countries, 3 representatives of Perú, 1 CSO from Guinea Conakry+ 3 Procasur International staff</t>
  </si>
  <si>
    <t>1 bus for 50 people during 3 days</t>
  </si>
  <si>
    <t>Includes single room accommodation in Dakar and Kaolack region of: 15 participants from 5 SUN member countries, 3 representatives from Peru, 1 CSO from Guinea Conakry, 3 Procasur Staff and 2 SUN Secretariat Staff</t>
  </si>
  <si>
    <t>5 days lunch/dinner for 21 participants+ 4 Procasur Staff + 2 SMS+ 5 CLM+2 translators+2 filmakers</t>
  </si>
  <si>
    <t>Includes: 02 nights accommodation+full pension for 21 participants+4 Procasur staff+ 2 SMS+ 1 interpreter+ 2 film makers+ 4 CLM</t>
  </si>
  <si>
    <t xml:space="preserve">LR participants´ accommodation in Dakar </t>
  </si>
  <si>
    <t>LR participants´accommodation inKaolack</t>
  </si>
  <si>
    <t>(this is included into International Air Travel)</t>
  </si>
  <si>
    <t>Field costs for LR preparation</t>
  </si>
  <si>
    <t>Subtotal A</t>
  </si>
  <si>
    <t>Subtotal B</t>
  </si>
  <si>
    <t>Subtotal C</t>
  </si>
  <si>
    <t>Includes batteries for translation equipments, reimboursement VISA fees for 6 participants, fuel and choffer during preparation visit before LR</t>
  </si>
  <si>
    <t>Flight ticket Rome-Geneva-Rome 09-11 June 2014+ trasfer to airport</t>
  </si>
  <si>
    <t>3 days</t>
  </si>
  <si>
    <t>2 nights</t>
  </si>
  <si>
    <t>Scholarship for  the LR in Peru (ex -Take-Home Plan Fund)</t>
  </si>
  <si>
    <t>Flight Rome-Dakar-Rome, Project Leader and Method.Coordinator</t>
  </si>
  <si>
    <t>Flight Montpellier-Rome-Montpellier Meethod.Coordinator</t>
  </si>
  <si>
    <t>,</t>
  </si>
  <si>
    <t>International and National Calls</t>
  </si>
  <si>
    <t>Design and Call for Applications Peru and Senegal English-Spanish-French</t>
  </si>
  <si>
    <t>Honor.Khadijhatou Dieng and Ariel Halpern</t>
  </si>
  <si>
    <t>Honor. Giulia Palma and Ariel Halpern</t>
  </si>
  <si>
    <t>FUND DISBURSED</t>
  </si>
  <si>
    <t>NB: See footnote on this page</t>
  </si>
  <si>
    <t>Maria Magdalena Fuentes P.</t>
  </si>
  <si>
    <t>Contador Auditor</t>
  </si>
  <si>
    <t>EXPENDITURE July-Sept</t>
  </si>
  <si>
    <t>CLM</t>
  </si>
  <si>
    <t>Include participants Visa</t>
  </si>
  <si>
    <t>LR Senegal; LR Peru</t>
  </si>
  <si>
    <t>Honoraria Renee Barrales and Jaime Ruiz</t>
  </si>
  <si>
    <t>Honoraria Nancy Ocampo- José Burneo</t>
  </si>
  <si>
    <t>The scholarship fund was used to sponsor the participation of 3 delegates from the national multi-stakeholders SUN platform of El Salvador to the Learning Route in Peru, bringing the number of the countries participating to the Route from 6 to 7.</t>
  </si>
  <si>
    <t xml:space="preserve"> Honoraria Technical Coord. Marilu Chiang, Andrea Garcia</t>
  </si>
  <si>
    <t>Honoraria Elisa  Wiener, Ohiane de Ghana and Maria Jose Araya</t>
  </si>
  <si>
    <t>Travel for Project Leader Rome-Lima-Rome</t>
  </si>
  <si>
    <t>Travel Lima-Ayacucho- Lima, 3 Procasur staff in July; 4 Procasur staff in August</t>
  </si>
  <si>
    <t>2 preparatory field visits (July and August)</t>
  </si>
  <si>
    <t>Incluide tv, video,sound equipment for 5 days</t>
  </si>
  <si>
    <t>This includes: 20 participants from 7 SUN countries; 6 Procasur staff; 2 SMS staff and 1 SUN Civil Society Network staff; 1 film maker</t>
  </si>
  <si>
    <t>Financial Report, June-September 2014 (in USD)</t>
  </si>
  <si>
    <t>This includes: 20 participants from 7 SUN countries;2 Procasur staff; 2 SMS staff and 1 SUN Civil Society Network staff</t>
  </si>
  <si>
    <t>The scholarship fund was used to cover the expenses of 3 delegates from El Salvador, the extra-countries selected to participate to the Learning Route.</t>
  </si>
  <si>
    <r>
      <rPr>
        <b/>
        <sz val="8"/>
        <color indexed="10"/>
        <rFont val="Calibri"/>
        <family val="0"/>
      </rPr>
      <t xml:space="preserve">Note on the Financial Management: </t>
    </r>
    <r>
      <rPr>
        <sz val="8"/>
        <color indexed="10"/>
        <rFont val="Calibri"/>
        <family val="2"/>
      </rPr>
      <t xml:space="preserve">From January to June 2014, PROCASUR has received an overall amount of USD 320,000 (1st disbursement of USD 120,000 upon signature of the Agreement and 2nd disbursement of USD 200,000 upon receipt and acceptance of the 1st milestone report and interim financial report on the use of funds by April 2014). As per the schedule of the Agreement, the 3rd disbursement of USD 250,000 was expected to be effective in July upon the receipt and acceptance of the 2nd milestone report and interim financial report on the use of funds by July 2014;  documents have been sent on July the 11th and their reception was acknowledged by UNOPS. However, up to date PROCASUR has not received any payment. The expenditures of the last months have been covered by PROCASUR. This explains the negative balance reported in this financial report. 
</t>
    </r>
  </si>
  <si>
    <t>Details February to september 2014</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</si>
</sst>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00_);_(* \(#,##0.00\);_(* &quot;-&quot;??_);_(@_)"/>
    <numFmt numFmtId="177" formatCode="_(* #,##0_);_(* \(#,##0\);_(* &quot;-&quot;??_);_(@_)"/>
    <numFmt numFmtId="178" formatCode="0.0"/>
    <numFmt numFmtId="179" formatCode="#,##0.0"/>
  </numFmts>
  <fonts count="61">
    <font>
      <sz val="11"/>
      <color indexed="8"/>
      <name val="Calibri"/>
      <family val="2"/>
    </font>
    <font>
      <sz val="8"/>
      <name val="Calibri"/>
      <family val="2"/>
    </font>
    <font>
      <sz val="9"/>
      <color indexed="8"/>
      <name val="Calibri"/>
      <family val="2"/>
    </font>
    <font>
      <b/>
      <sz val="9"/>
      <color indexed="8"/>
      <name val="Calibri"/>
      <family val="2"/>
    </font>
    <font>
      <b/>
      <i/>
      <sz val="9"/>
      <color indexed="8"/>
      <name val="Calibri"/>
      <family val="2"/>
    </font>
    <font>
      <i/>
      <sz val="9"/>
      <color indexed="8"/>
      <name val="Calibri"/>
      <family val="2"/>
    </font>
    <font>
      <sz val="9"/>
      <name val="Calibri"/>
      <family val="2"/>
    </font>
    <font>
      <i/>
      <sz val="9"/>
      <name val="Calibri"/>
      <family val="2"/>
    </font>
    <font>
      <sz val="9"/>
      <color indexed="10"/>
      <name val="Calibri"/>
      <family val="2"/>
    </font>
    <font>
      <b/>
      <sz val="9"/>
      <name val="Calibri"/>
      <family val="2"/>
    </font>
    <font>
      <b/>
      <i/>
      <sz val="9"/>
      <color indexed="10"/>
      <name val="Calibri"/>
      <family val="2"/>
    </font>
    <font>
      <sz val="8"/>
      <color indexed="8"/>
      <name val="Calibri"/>
      <family val="2"/>
    </font>
    <font>
      <b/>
      <sz val="8"/>
      <color indexed="8"/>
      <name val="Calibri"/>
      <family val="2"/>
    </font>
    <font>
      <i/>
      <sz val="8"/>
      <color indexed="8"/>
      <name val="Calibri"/>
      <family val="2"/>
    </font>
    <font>
      <b/>
      <i/>
      <sz val="8"/>
      <color indexed="8"/>
      <name val="Calibri"/>
      <family val="2"/>
    </font>
    <font>
      <i/>
      <sz val="8"/>
      <name val="Calibri"/>
      <family val="2"/>
    </font>
    <font>
      <b/>
      <sz val="8"/>
      <name val="Calibri"/>
      <family val="2"/>
    </font>
    <font>
      <i/>
      <sz val="8"/>
      <color indexed="10"/>
      <name val="Calibri"/>
      <family val="2"/>
    </font>
    <font>
      <sz val="8"/>
      <color indexed="10"/>
      <name val="Calibri"/>
      <family val="2"/>
    </font>
    <font>
      <sz val="11"/>
      <color indexed="10"/>
      <name val="Calibri"/>
      <family val="2"/>
    </font>
    <font>
      <b/>
      <sz val="11"/>
      <color indexed="8"/>
      <name val="Calibri"/>
      <family val="2"/>
    </font>
    <font>
      <i/>
      <sz val="11"/>
      <color indexed="8"/>
      <name val="Calibri"/>
      <family val="2"/>
    </font>
    <font>
      <b/>
      <i/>
      <sz val="11"/>
      <color indexed="8"/>
      <name val="Calibri"/>
      <family val="2"/>
    </font>
    <font>
      <i/>
      <sz val="11"/>
      <name val="Calibri"/>
      <family val="2"/>
    </font>
    <font>
      <sz val="11"/>
      <color indexed="8"/>
      <name val="Times New Roman"/>
      <family val="1"/>
    </font>
    <font>
      <b/>
      <sz val="11"/>
      <color indexed="8"/>
      <name val="Times New Roman"/>
      <family val="1"/>
    </font>
    <font>
      <sz val="11"/>
      <name val="Calibri"/>
      <family val="2"/>
    </font>
    <font>
      <i/>
      <sz val="11"/>
      <color indexed="10"/>
      <name val="Calibri"/>
      <family val="2"/>
    </font>
    <font>
      <b/>
      <sz val="8"/>
      <color indexed="10"/>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11"/>
      <color rgb="FFFF0000"/>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19"/>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theme="3" tint="0.7999799847602844"/>
        <bgColor indexed="64"/>
      </patternFill>
    </fill>
    <fill>
      <patternFill patternType="solid">
        <fgColor theme="0"/>
        <bgColor indexed="64"/>
      </patternFill>
    </fill>
    <fill>
      <patternFill patternType="solid">
        <fgColor theme="7" tint="0.7999799847602844"/>
        <bgColor indexed="64"/>
      </patternFill>
    </fill>
    <fill>
      <patternFill patternType="solid">
        <fgColor theme="2"/>
        <bgColor indexed="64"/>
      </patternFill>
    </fill>
    <fill>
      <patternFill patternType="solid">
        <fgColor theme="9" tint="0.7999799847602844"/>
        <bgColor indexed="64"/>
      </patternFill>
    </fill>
    <fill>
      <patternFill patternType="solid">
        <fgColor theme="2" tint="-0.09996999800205231"/>
        <bgColor indexed="64"/>
      </patternFill>
    </fill>
    <fill>
      <patternFill patternType="solid">
        <fgColor indexed="49"/>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color indexed="63"/>
      </left>
      <right style="medium"/>
      <top>
        <color indexed="63"/>
      </top>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76"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44">
    <xf numFmtId="0" fontId="0" fillId="0" borderId="0" xfId="0" applyAlignment="1">
      <alignment/>
    </xf>
    <xf numFmtId="0" fontId="2" fillId="0" borderId="0" xfId="0" applyFont="1" applyAlignment="1">
      <alignment/>
    </xf>
    <xf numFmtId="0" fontId="3" fillId="0" borderId="0" xfId="0" applyFont="1" applyBorder="1" applyAlignment="1">
      <alignment/>
    </xf>
    <xf numFmtId="0" fontId="2" fillId="0" borderId="0" xfId="0" applyFont="1" applyBorder="1" applyAlignment="1">
      <alignment/>
    </xf>
    <xf numFmtId="4" fontId="6" fillId="0" borderId="0" xfId="0" applyNumberFormat="1" applyFont="1" applyBorder="1" applyAlignment="1">
      <alignment/>
    </xf>
    <xf numFmtId="0" fontId="8" fillId="0" borderId="0" xfId="0" applyFont="1" applyAlignment="1">
      <alignment/>
    </xf>
    <xf numFmtId="0" fontId="8" fillId="0" borderId="0" xfId="0" applyFont="1" applyBorder="1" applyAlignment="1">
      <alignment/>
    </xf>
    <xf numFmtId="0" fontId="9" fillId="33" borderId="0" xfId="0" applyFont="1" applyFill="1" applyBorder="1" applyAlignment="1">
      <alignment/>
    </xf>
    <xf numFmtId="0" fontId="2" fillId="0" borderId="0" xfId="0" applyFont="1" applyFill="1" applyBorder="1" applyAlignment="1">
      <alignment/>
    </xf>
    <xf numFmtId="0" fontId="3" fillId="33" borderId="0" xfId="0" applyFont="1" applyFill="1" applyBorder="1" applyAlignment="1">
      <alignment/>
    </xf>
    <xf numFmtId="0" fontId="6" fillId="0" borderId="0" xfId="0" applyFont="1" applyBorder="1" applyAlignment="1">
      <alignment/>
    </xf>
    <xf numFmtId="0" fontId="6" fillId="0" borderId="0" xfId="0" applyFont="1" applyBorder="1" applyAlignment="1">
      <alignment horizontal="right"/>
    </xf>
    <xf numFmtId="0" fontId="2" fillId="0" borderId="0" xfId="0" applyFont="1" applyBorder="1" applyAlignment="1">
      <alignment horizontal="right"/>
    </xf>
    <xf numFmtId="0" fontId="8" fillId="0" borderId="0" xfId="0" applyFont="1" applyBorder="1" applyAlignment="1">
      <alignment wrapText="1"/>
    </xf>
    <xf numFmtId="0" fontId="6" fillId="0" borderId="0" xfId="0" applyFont="1" applyBorder="1" applyAlignment="1">
      <alignment wrapText="1"/>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2" fillId="0" borderId="10" xfId="0" applyFont="1" applyBorder="1" applyAlignment="1">
      <alignment horizontal="left" vertical="center" wrapText="1"/>
    </xf>
    <xf numFmtId="0" fontId="3" fillId="0" borderId="11" xfId="0" applyFont="1" applyBorder="1" applyAlignment="1">
      <alignment horizontal="center" vertical="center" wrapText="1"/>
    </xf>
    <xf numFmtId="4" fontId="6"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0" xfId="46" applyNumberFormat="1" applyFont="1" applyBorder="1" applyAlignment="1">
      <alignment horizontal="right" vertical="center" wrapText="1"/>
    </xf>
    <xf numFmtId="4" fontId="2" fillId="0" borderId="0" xfId="46" applyNumberFormat="1" applyFont="1" applyBorder="1" applyAlignment="1">
      <alignment horizontal="right" vertical="center" wrapText="1"/>
    </xf>
    <xf numFmtId="0" fontId="6" fillId="0" borderId="10" xfId="0" applyFont="1" applyBorder="1" applyAlignment="1">
      <alignment horizontal="left" vertical="center" wrapText="1"/>
    </xf>
    <xf numFmtId="4" fontId="6" fillId="0" borderId="10" xfId="46" applyNumberFormat="1" applyFont="1" applyBorder="1" applyAlignment="1">
      <alignment horizontal="right" vertical="center" wrapText="1"/>
    </xf>
    <xf numFmtId="0" fontId="2" fillId="0" borderId="10" xfId="0" applyFont="1" applyBorder="1" applyAlignment="1">
      <alignment horizontal="center" vertical="center" wrapText="1"/>
    </xf>
    <xf numFmtId="177" fontId="2" fillId="0" borderId="10" xfId="0" applyNumberFormat="1" applyFont="1" applyBorder="1" applyAlignment="1">
      <alignment horizontal="right" vertical="center" wrapText="1"/>
    </xf>
    <xf numFmtId="177" fontId="2" fillId="0" borderId="10" xfId="46" applyNumberFormat="1" applyFont="1" applyBorder="1" applyAlignment="1">
      <alignment horizontal="right" vertical="center" wrapText="1"/>
    </xf>
    <xf numFmtId="177" fontId="2" fillId="0" borderId="0" xfId="46" applyNumberFormat="1" applyFont="1" applyBorder="1" applyAlignment="1">
      <alignment horizontal="right" vertical="center" wrapText="1"/>
    </xf>
    <xf numFmtId="0" fontId="3" fillId="0" borderId="10" xfId="0" applyFont="1" applyBorder="1" applyAlignment="1">
      <alignment horizontal="center" vertical="center" wrapText="1"/>
    </xf>
    <xf numFmtId="0" fontId="2" fillId="0" borderId="10" xfId="0" applyFont="1" applyBorder="1" applyAlignment="1">
      <alignment horizontal="right"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4" fontId="2" fillId="0" borderId="12" xfId="46" applyNumberFormat="1" applyFont="1" applyBorder="1" applyAlignment="1">
      <alignment horizontal="right" vertical="center" wrapText="1"/>
    </xf>
    <xf numFmtId="0" fontId="3" fillId="34" borderId="0" xfId="0" applyFont="1" applyFill="1" applyBorder="1" applyAlignment="1">
      <alignment horizontal="center" vertical="center"/>
    </xf>
    <xf numFmtId="0" fontId="3" fillId="35" borderId="0" xfId="0" applyFont="1" applyFill="1" applyBorder="1" applyAlignment="1">
      <alignment horizontal="justify" vertical="center"/>
    </xf>
    <xf numFmtId="0" fontId="3" fillId="35" borderId="0" xfId="0" applyFont="1" applyFill="1" applyBorder="1" applyAlignment="1">
      <alignment horizontal="center" vertical="center"/>
    </xf>
    <xf numFmtId="2" fontId="2" fillId="0" borderId="0" xfId="0" applyNumberFormat="1" applyFont="1" applyBorder="1" applyAlignment="1">
      <alignment/>
    </xf>
    <xf numFmtId="0" fontId="3" fillId="34" borderId="13" xfId="0" applyFont="1" applyFill="1" applyBorder="1" applyAlignment="1">
      <alignment vertical="center"/>
    </xf>
    <xf numFmtId="0" fontId="5" fillId="35" borderId="14" xfId="0" applyFont="1" applyFill="1" applyBorder="1" applyAlignment="1">
      <alignment horizontal="center" vertical="center"/>
    </xf>
    <xf numFmtId="0" fontId="3" fillId="0" borderId="13" xfId="0" applyFont="1" applyBorder="1" applyAlignment="1">
      <alignment/>
    </xf>
    <xf numFmtId="0" fontId="4" fillId="0" borderId="14" xfId="0" applyFont="1" applyBorder="1" applyAlignment="1">
      <alignment/>
    </xf>
    <xf numFmtId="0" fontId="2" fillId="0" borderId="13" xfId="0" applyFont="1" applyBorder="1" applyAlignment="1">
      <alignment/>
    </xf>
    <xf numFmtId="0" fontId="5" fillId="0" borderId="14" xfId="0" applyFont="1" applyBorder="1" applyAlignment="1">
      <alignment/>
    </xf>
    <xf numFmtId="0" fontId="9" fillId="33" borderId="13" xfId="0" applyFont="1" applyFill="1" applyBorder="1" applyAlignment="1">
      <alignment/>
    </xf>
    <xf numFmtId="0" fontId="5" fillId="33" borderId="14" xfId="0" applyFont="1" applyFill="1" applyBorder="1" applyAlignment="1">
      <alignment/>
    </xf>
    <xf numFmtId="0" fontId="3" fillId="33" borderId="13" xfId="0" applyFont="1" applyFill="1" applyBorder="1" applyAlignment="1">
      <alignment/>
    </xf>
    <xf numFmtId="0" fontId="7" fillId="0" borderId="14" xfId="0" applyFont="1" applyBorder="1" applyAlignment="1">
      <alignment/>
    </xf>
    <xf numFmtId="0" fontId="2" fillId="0" borderId="13" xfId="0" applyFont="1" applyFill="1" applyBorder="1" applyAlignment="1">
      <alignment/>
    </xf>
    <xf numFmtId="0" fontId="5" fillId="0" borderId="14" xfId="0" applyFont="1" applyFill="1" applyBorder="1" applyAlignment="1">
      <alignment/>
    </xf>
    <xf numFmtId="0" fontId="2" fillId="0" borderId="14" xfId="0" applyFont="1" applyBorder="1" applyAlignment="1">
      <alignment/>
    </xf>
    <xf numFmtId="0" fontId="6" fillId="0" borderId="13" xfId="0" applyFont="1" applyBorder="1" applyAlignment="1">
      <alignment wrapText="1"/>
    </xf>
    <xf numFmtId="0" fontId="7" fillId="0" borderId="14" xfId="0" applyFont="1" applyBorder="1" applyAlignment="1">
      <alignment wrapText="1"/>
    </xf>
    <xf numFmtId="0" fontId="6" fillId="0" borderId="13" xfId="0" applyFont="1" applyBorder="1" applyAlignment="1">
      <alignment/>
    </xf>
    <xf numFmtId="0" fontId="7" fillId="33" borderId="14" xfId="0" applyFont="1" applyFill="1" applyBorder="1" applyAlignment="1">
      <alignment/>
    </xf>
    <xf numFmtId="0" fontId="9" fillId="36" borderId="15" xfId="0" applyFont="1" applyFill="1" applyBorder="1" applyAlignment="1">
      <alignment/>
    </xf>
    <xf numFmtId="4" fontId="9" fillId="36" borderId="16" xfId="0" applyNumberFormat="1" applyFont="1" applyFill="1" applyBorder="1" applyAlignment="1">
      <alignment/>
    </xf>
    <xf numFmtId="0" fontId="3" fillId="0" borderId="17" xfId="0" applyFont="1" applyBorder="1" applyAlignment="1">
      <alignment horizontal="left" vertical="center" wrapText="1"/>
    </xf>
    <xf numFmtId="0" fontId="2" fillId="0" borderId="18" xfId="0" applyFont="1" applyBorder="1" applyAlignment="1">
      <alignment/>
    </xf>
    <xf numFmtId="0" fontId="2" fillId="34" borderId="17" xfId="0" applyFont="1" applyFill="1" applyBorder="1" applyAlignment="1">
      <alignment horizontal="left" vertical="center" wrapText="1"/>
    </xf>
    <xf numFmtId="0" fontId="5" fillId="0" borderId="18" xfId="0" applyFont="1" applyBorder="1" applyAlignment="1">
      <alignment wrapText="1"/>
    </xf>
    <xf numFmtId="0" fontId="2" fillId="0" borderId="17" xfId="0" applyFont="1" applyBorder="1" applyAlignment="1">
      <alignment horizontal="left" vertical="center" wrapText="1"/>
    </xf>
    <xf numFmtId="0" fontId="2" fillId="0" borderId="14" xfId="0" applyFont="1" applyFill="1" applyBorder="1" applyAlignment="1">
      <alignment/>
    </xf>
    <xf numFmtId="0" fontId="5" fillId="0" borderId="18" xfId="0" applyFont="1" applyBorder="1" applyAlignment="1">
      <alignment/>
    </xf>
    <xf numFmtId="0" fontId="2" fillId="37" borderId="13" xfId="0" applyFont="1" applyFill="1" applyBorder="1" applyAlignment="1">
      <alignment horizontal="left" vertical="center" wrapText="1"/>
    </xf>
    <xf numFmtId="0" fontId="3" fillId="0" borderId="13"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xf>
    <xf numFmtId="0" fontId="2" fillId="0" borderId="16" xfId="0" applyFont="1" applyBorder="1" applyAlignment="1">
      <alignment/>
    </xf>
    <xf numFmtId="0" fontId="2" fillId="0" borderId="19" xfId="0" applyFont="1" applyBorder="1" applyAlignment="1">
      <alignment/>
    </xf>
    <xf numFmtId="0" fontId="6" fillId="0" borderId="0" xfId="0" applyFont="1" applyFill="1" applyBorder="1" applyAlignment="1">
      <alignment/>
    </xf>
    <xf numFmtId="0" fontId="6" fillId="0" borderId="0" xfId="0" applyFont="1" applyBorder="1" applyAlignment="1" quotePrefix="1">
      <alignment/>
    </xf>
    <xf numFmtId="0" fontId="9" fillId="0" borderId="13" xfId="0" applyFont="1" applyBorder="1" applyAlignment="1">
      <alignment/>
    </xf>
    <xf numFmtId="0" fontId="9" fillId="0" borderId="0" xfId="0" applyFont="1" applyBorder="1" applyAlignment="1">
      <alignment/>
    </xf>
    <xf numFmtId="4" fontId="6" fillId="0" borderId="10" xfId="0" applyNumberFormat="1" applyFont="1" applyBorder="1" applyAlignment="1">
      <alignment/>
    </xf>
    <xf numFmtId="0" fontId="6" fillId="0" borderId="18" xfId="0" applyFont="1" applyBorder="1" applyAlignment="1">
      <alignment/>
    </xf>
    <xf numFmtId="4" fontId="6" fillId="0" borderId="12" xfId="0" applyNumberFormat="1" applyFont="1" applyBorder="1" applyAlignment="1">
      <alignment horizontal="center" vertical="center" wrapText="1"/>
    </xf>
    <xf numFmtId="4" fontId="6" fillId="0" borderId="20" xfId="0" applyNumberFormat="1" applyFont="1" applyBorder="1" applyAlignment="1">
      <alignment horizontal="center" vertical="center" wrapText="1"/>
    </xf>
    <xf numFmtId="4" fontId="6" fillId="0" borderId="20" xfId="0" applyNumberFormat="1" applyFont="1" applyBorder="1" applyAlignment="1">
      <alignment/>
    </xf>
    <xf numFmtId="0" fontId="8" fillId="0" borderId="0" xfId="0" applyFont="1" applyFill="1" applyBorder="1" applyAlignment="1">
      <alignment/>
    </xf>
    <xf numFmtId="0" fontId="3" fillId="0" borderId="0" xfId="0" applyFont="1" applyFill="1" applyBorder="1" applyAlignment="1">
      <alignment horizontal="left" vertical="justify"/>
    </xf>
    <xf numFmtId="0" fontId="8" fillId="0" borderId="18" xfId="0" applyFont="1" applyBorder="1" applyAlignment="1">
      <alignment horizontal="justify"/>
    </xf>
    <xf numFmtId="0" fontId="10" fillId="37" borderId="10" xfId="0" applyFont="1" applyFill="1" applyBorder="1" applyAlignment="1">
      <alignment horizontal="left" vertical="justify"/>
    </xf>
    <xf numFmtId="0" fontId="9" fillId="38" borderId="13" xfId="0" applyFont="1" applyFill="1" applyBorder="1" applyAlignment="1">
      <alignment/>
    </xf>
    <xf numFmtId="0" fontId="9" fillId="38" borderId="0" xfId="0" applyFont="1" applyFill="1" applyBorder="1" applyAlignment="1">
      <alignment/>
    </xf>
    <xf numFmtId="0" fontId="6" fillId="38" borderId="0" xfId="0" applyFont="1" applyFill="1" applyBorder="1" applyAlignment="1">
      <alignment/>
    </xf>
    <xf numFmtId="0" fontId="3" fillId="38" borderId="13" xfId="0" applyFont="1" applyFill="1" applyBorder="1" applyAlignment="1">
      <alignment/>
    </xf>
    <xf numFmtId="0" fontId="3" fillId="38" borderId="0" xfId="0" applyFont="1" applyFill="1" applyBorder="1" applyAlignment="1">
      <alignment/>
    </xf>
    <xf numFmtId="0" fontId="3" fillId="38" borderId="0" xfId="0" applyFont="1" applyFill="1" applyBorder="1" applyAlignment="1">
      <alignment horizontal="right"/>
    </xf>
    <xf numFmtId="0" fontId="11" fillId="0" borderId="0" xfId="0" applyFont="1" applyAlignment="1">
      <alignment/>
    </xf>
    <xf numFmtId="0" fontId="12" fillId="34" borderId="10" xfId="0" applyFont="1" applyFill="1" applyBorder="1" applyAlignment="1">
      <alignment vertical="center"/>
    </xf>
    <xf numFmtId="0" fontId="12" fillId="34" borderId="10" xfId="0" applyFont="1" applyFill="1" applyBorder="1" applyAlignment="1">
      <alignment horizontal="center" vertical="center"/>
    </xf>
    <xf numFmtId="0" fontId="12" fillId="35" borderId="10" xfId="0" applyFont="1" applyFill="1" applyBorder="1" applyAlignment="1">
      <alignment horizontal="justify" vertical="center"/>
    </xf>
    <xf numFmtId="0" fontId="12" fillId="35" borderId="10" xfId="0" applyFont="1" applyFill="1" applyBorder="1" applyAlignment="1">
      <alignment horizontal="center" vertical="center"/>
    </xf>
    <xf numFmtId="0" fontId="13" fillId="35" borderId="10" xfId="0" applyFont="1" applyFill="1" applyBorder="1" applyAlignment="1">
      <alignment horizontal="center" vertical="center"/>
    </xf>
    <xf numFmtId="0" fontId="12" fillId="0" borderId="21" xfId="0" applyFont="1" applyBorder="1" applyAlignment="1">
      <alignment/>
    </xf>
    <xf numFmtId="0" fontId="12" fillId="0" borderId="0" xfId="0" applyFont="1" applyBorder="1" applyAlignment="1">
      <alignment/>
    </xf>
    <xf numFmtId="0" fontId="14" fillId="0" borderId="22" xfId="0" applyFont="1" applyBorder="1" applyAlignment="1">
      <alignment/>
    </xf>
    <xf numFmtId="0" fontId="11" fillId="0" borderId="21" xfId="0" applyFont="1" applyFill="1" applyBorder="1" applyAlignment="1">
      <alignment/>
    </xf>
    <xf numFmtId="4" fontId="11" fillId="0" borderId="0" xfId="0" applyNumberFormat="1" applyFont="1" applyFill="1" applyBorder="1" applyAlignment="1">
      <alignment/>
    </xf>
    <xf numFmtId="0" fontId="13" fillId="0" borderId="22" xfId="0" applyFont="1" applyFill="1" applyBorder="1" applyAlignment="1">
      <alignment/>
    </xf>
    <xf numFmtId="0" fontId="12" fillId="0" borderId="21" xfId="0" applyFont="1" applyFill="1" applyBorder="1" applyAlignment="1">
      <alignment/>
    </xf>
    <xf numFmtId="4" fontId="12" fillId="0" borderId="0" xfId="0" applyNumberFormat="1" applyFont="1" applyFill="1" applyBorder="1" applyAlignment="1">
      <alignment/>
    </xf>
    <xf numFmtId="0" fontId="11" fillId="0" borderId="21" xfId="0" applyFont="1" applyBorder="1" applyAlignment="1">
      <alignment/>
    </xf>
    <xf numFmtId="4" fontId="11" fillId="0" borderId="0" xfId="0" applyNumberFormat="1" applyFont="1" applyBorder="1" applyAlignment="1">
      <alignment/>
    </xf>
    <xf numFmtId="0" fontId="13" fillId="0" borderId="22" xfId="0" applyFont="1" applyBorder="1" applyAlignment="1">
      <alignment/>
    </xf>
    <xf numFmtId="4" fontId="12" fillId="0" borderId="0" xfId="0" applyNumberFormat="1" applyFont="1" applyBorder="1" applyAlignment="1">
      <alignment/>
    </xf>
    <xf numFmtId="0" fontId="15" fillId="0" borderId="22" xfId="0" applyFont="1" applyFill="1" applyBorder="1" applyAlignment="1">
      <alignment vertical="top"/>
    </xf>
    <xf numFmtId="0" fontId="13" fillId="0" borderId="22" xfId="0" applyFont="1" applyFill="1" applyBorder="1" applyAlignment="1">
      <alignment vertical="top"/>
    </xf>
    <xf numFmtId="0" fontId="11" fillId="0" borderId="0" xfId="0" applyFont="1" applyFill="1" applyAlignment="1">
      <alignment/>
    </xf>
    <xf numFmtId="0" fontId="1" fillId="0" borderId="21" xfId="0" applyFont="1" applyBorder="1" applyAlignment="1">
      <alignment/>
    </xf>
    <xf numFmtId="4" fontId="1" fillId="0" borderId="0" xfId="0" applyNumberFormat="1" applyFont="1" applyBorder="1" applyAlignment="1">
      <alignment/>
    </xf>
    <xf numFmtId="0" fontId="15" fillId="0" borderId="22" xfId="0" applyFont="1" applyBorder="1" applyAlignment="1">
      <alignment/>
    </xf>
    <xf numFmtId="4" fontId="11" fillId="0" borderId="0" xfId="0" applyNumberFormat="1" applyFont="1" applyAlignment="1">
      <alignment/>
    </xf>
    <xf numFmtId="0" fontId="11" fillId="0" borderId="22" xfId="0" applyFont="1" applyBorder="1" applyAlignment="1">
      <alignment/>
    </xf>
    <xf numFmtId="4" fontId="12" fillId="0" borderId="0" xfId="0" applyNumberFormat="1" applyFont="1" applyAlignment="1">
      <alignment/>
    </xf>
    <xf numFmtId="4" fontId="12" fillId="0" borderId="0" xfId="0" applyNumberFormat="1" applyFont="1" applyFill="1" applyAlignment="1">
      <alignment/>
    </xf>
    <xf numFmtId="4" fontId="12" fillId="0" borderId="0" xfId="0" applyNumberFormat="1" applyFont="1" applyFill="1" applyBorder="1" applyAlignment="1">
      <alignment horizontal="right" vertical="center" wrapText="1"/>
    </xf>
    <xf numFmtId="0" fontId="16" fillId="39" borderId="21" xfId="0" applyFont="1" applyFill="1" applyBorder="1" applyAlignment="1">
      <alignment/>
    </xf>
    <xf numFmtId="4" fontId="16" fillId="39" borderId="0" xfId="0" applyNumberFormat="1" applyFont="1" applyFill="1" applyBorder="1" applyAlignment="1">
      <alignment/>
    </xf>
    <xf numFmtId="0" fontId="11" fillId="39" borderId="0" xfId="0" applyFont="1" applyFill="1" applyAlignment="1">
      <alignment/>
    </xf>
    <xf numFmtId="0" fontId="12" fillId="40" borderId="10" xfId="0" applyFont="1" applyFill="1" applyBorder="1" applyAlignment="1">
      <alignment horizontal="center" vertical="center"/>
    </xf>
    <xf numFmtId="0" fontId="12" fillId="40" borderId="10" xfId="0" applyFont="1" applyFill="1" applyBorder="1" applyAlignment="1">
      <alignment horizontal="justify" vertical="center"/>
    </xf>
    <xf numFmtId="0" fontId="11" fillId="0" borderId="12" xfId="0" applyFont="1" applyBorder="1" applyAlignment="1">
      <alignment/>
    </xf>
    <xf numFmtId="0" fontId="12" fillId="0" borderId="20" xfId="0" applyFont="1" applyBorder="1" applyAlignment="1">
      <alignment/>
    </xf>
    <xf numFmtId="4" fontId="12" fillId="0" borderId="20" xfId="0" applyNumberFormat="1" applyFont="1" applyBorder="1" applyAlignment="1">
      <alignment/>
    </xf>
    <xf numFmtId="0" fontId="17" fillId="0" borderId="0" xfId="0" applyFont="1" applyAlignment="1">
      <alignment/>
    </xf>
    <xf numFmtId="0" fontId="18" fillId="0" borderId="0" xfId="0" applyFont="1" applyBorder="1" applyAlignment="1">
      <alignment horizontal="justify"/>
    </xf>
    <xf numFmtId="0" fontId="11" fillId="0" borderId="16" xfId="0" applyFont="1" applyBorder="1" applyAlignment="1">
      <alignment/>
    </xf>
    <xf numFmtId="0" fontId="11" fillId="0" borderId="0" xfId="0" applyFont="1" applyAlignment="1">
      <alignment horizontal="center"/>
    </xf>
    <xf numFmtId="0" fontId="2" fillId="37" borderId="17" xfId="0" applyFont="1" applyFill="1" applyBorder="1" applyAlignment="1">
      <alignment horizontal="left" vertical="center" wrapText="1"/>
    </xf>
    <xf numFmtId="0" fontId="6" fillId="37" borderId="10" xfId="0" applyFont="1" applyFill="1" applyBorder="1" applyAlignment="1">
      <alignment horizontal="center" vertical="center" wrapText="1"/>
    </xf>
    <xf numFmtId="4" fontId="6" fillId="37" borderId="10" xfId="0" applyNumberFormat="1" applyFont="1" applyFill="1" applyBorder="1" applyAlignment="1">
      <alignment horizontal="center" vertical="center" wrapText="1"/>
    </xf>
    <xf numFmtId="0" fontId="6" fillId="37" borderId="0" xfId="0" applyFont="1" applyFill="1" applyBorder="1" applyAlignment="1">
      <alignment vertical="center"/>
    </xf>
    <xf numFmtId="4" fontId="6" fillId="37" borderId="10" xfId="0" applyNumberFormat="1" applyFont="1" applyFill="1" applyBorder="1" applyAlignment="1">
      <alignment horizontal="right" vertical="center" wrapText="1"/>
    </xf>
    <xf numFmtId="0" fontId="7" fillId="37" borderId="14" xfId="0" applyFont="1" applyFill="1" applyBorder="1" applyAlignment="1">
      <alignment vertical="top"/>
    </xf>
    <xf numFmtId="0" fontId="7" fillId="37" borderId="18" xfId="0" applyFont="1" applyFill="1" applyBorder="1" applyAlignment="1">
      <alignment wrapText="1"/>
    </xf>
    <xf numFmtId="0" fontId="8" fillId="37" borderId="13" xfId="0" applyFont="1" applyFill="1" applyBorder="1" applyAlignment="1">
      <alignment horizontal="left" vertical="center" wrapText="1"/>
    </xf>
    <xf numFmtId="0" fontId="6" fillId="37" borderId="0" xfId="0" applyFont="1" applyFill="1" applyBorder="1" applyAlignment="1">
      <alignment horizontal="center" vertical="center" wrapText="1"/>
    </xf>
    <xf numFmtId="4" fontId="6" fillId="37" borderId="0" xfId="0" applyNumberFormat="1" applyFont="1" applyFill="1" applyBorder="1" applyAlignment="1">
      <alignment horizontal="center" vertical="center" wrapText="1"/>
    </xf>
    <xf numFmtId="4" fontId="6" fillId="37" borderId="12" xfId="0" applyNumberFormat="1" applyFont="1" applyFill="1" applyBorder="1" applyAlignment="1">
      <alignment horizontal="right" vertical="center" wrapText="1"/>
    </xf>
    <xf numFmtId="4" fontId="6" fillId="37" borderId="22" xfId="0" applyNumberFormat="1" applyFont="1" applyFill="1" applyBorder="1" applyAlignment="1">
      <alignment horizontal="right" vertical="center" wrapText="1"/>
    </xf>
    <xf numFmtId="0" fontId="0" fillId="0" borderId="0" xfId="0" applyFont="1" applyAlignment="1">
      <alignment/>
    </xf>
    <xf numFmtId="0" fontId="20" fillId="0" borderId="0" xfId="0" applyFont="1" applyFill="1" applyBorder="1" applyAlignment="1">
      <alignment/>
    </xf>
    <xf numFmtId="0" fontId="22" fillId="0" borderId="22" xfId="0" applyFont="1" applyFill="1" applyBorder="1" applyAlignment="1">
      <alignment/>
    </xf>
    <xf numFmtId="0" fontId="20" fillId="0" borderId="0" xfId="0" applyFont="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3" fillId="0" borderId="22" xfId="0" applyFont="1" applyFill="1" applyBorder="1" applyAlignment="1">
      <alignment/>
    </xf>
    <xf numFmtId="0" fontId="21" fillId="0" borderId="22" xfId="0" applyFont="1" applyFill="1" applyBorder="1" applyAlignment="1">
      <alignment/>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0" fontId="0" fillId="0" borderId="21" xfId="0" applyFont="1" applyBorder="1" applyAlignment="1">
      <alignment/>
    </xf>
    <xf numFmtId="4" fontId="0" fillId="0" borderId="0" xfId="0" applyNumberFormat="1" applyFont="1" applyBorder="1" applyAlignment="1">
      <alignment/>
    </xf>
    <xf numFmtId="0" fontId="21" fillId="0" borderId="22" xfId="0" applyFont="1" applyBorder="1" applyAlignment="1">
      <alignment/>
    </xf>
    <xf numFmtId="0" fontId="20" fillId="0" borderId="21" xfId="0" applyFont="1" applyFill="1" applyBorder="1" applyAlignment="1">
      <alignment/>
    </xf>
    <xf numFmtId="4" fontId="20" fillId="0" borderId="0" xfId="0" applyNumberFormat="1" applyFont="1" applyFill="1" applyBorder="1" applyAlignment="1">
      <alignment/>
    </xf>
    <xf numFmtId="0" fontId="22" fillId="0" borderId="22" xfId="0" applyFont="1" applyBorder="1" applyAlignment="1">
      <alignment/>
    </xf>
    <xf numFmtId="0" fontId="0" fillId="0" borderId="21" xfId="0" applyFont="1" applyFill="1" applyBorder="1" applyAlignment="1">
      <alignment/>
    </xf>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0" fillId="0" borderId="0" xfId="0" applyFont="1" applyBorder="1" applyAlignment="1">
      <alignment/>
    </xf>
    <xf numFmtId="0" fontId="20" fillId="0" borderId="21" xfId="0" applyFont="1" applyBorder="1" applyAlignment="1">
      <alignment/>
    </xf>
    <xf numFmtId="0" fontId="26" fillId="0" borderId="0" xfId="0" applyFont="1" applyAlignment="1">
      <alignment/>
    </xf>
    <xf numFmtId="0" fontId="19" fillId="0" borderId="0" xfId="0" applyFont="1" applyAlignment="1">
      <alignment/>
    </xf>
    <xf numFmtId="0" fontId="26" fillId="0" borderId="21" xfId="0" applyFont="1" applyFill="1" applyBorder="1" applyAlignment="1">
      <alignment/>
    </xf>
    <xf numFmtId="4" fontId="26" fillId="0" borderId="0" xfId="0" applyNumberFormat="1" applyFont="1" applyFill="1" applyBorder="1" applyAlignment="1">
      <alignment/>
    </xf>
    <xf numFmtId="0" fontId="26" fillId="0" borderId="21" xfId="0" applyFont="1" applyFill="1" applyBorder="1" applyAlignment="1">
      <alignment wrapText="1"/>
    </xf>
    <xf numFmtId="0" fontId="23" fillId="0" borderId="22" xfId="0" applyFont="1" applyFill="1" applyBorder="1" applyAlignment="1">
      <alignment wrapText="1"/>
    </xf>
    <xf numFmtId="0" fontId="23" fillId="0" borderId="22" xfId="0" applyFont="1" applyBorder="1" applyAlignment="1">
      <alignment wrapText="1"/>
    </xf>
    <xf numFmtId="4" fontId="0" fillId="0" borderId="0" xfId="0" applyNumberFormat="1" applyFont="1" applyAlignment="1">
      <alignment/>
    </xf>
    <xf numFmtId="0" fontId="21" fillId="0" borderId="0" xfId="0" applyFont="1" applyAlignment="1">
      <alignment/>
    </xf>
    <xf numFmtId="0" fontId="12" fillId="41" borderId="21" xfId="0" applyFont="1" applyFill="1" applyBorder="1" applyAlignment="1">
      <alignment/>
    </xf>
    <xf numFmtId="4" fontId="12" fillId="41" borderId="0" xfId="0" applyNumberFormat="1" applyFont="1" applyFill="1" applyBorder="1" applyAlignment="1">
      <alignment/>
    </xf>
    <xf numFmtId="0" fontId="13" fillId="41" borderId="22" xfId="0" applyFont="1" applyFill="1" applyBorder="1" applyAlignment="1">
      <alignment/>
    </xf>
    <xf numFmtId="0" fontId="17" fillId="42" borderId="22" xfId="0" applyFont="1" applyFill="1" applyBorder="1" applyAlignment="1">
      <alignment wrapText="1"/>
    </xf>
    <xf numFmtId="0" fontId="12" fillId="41" borderId="23" xfId="0" applyFont="1" applyFill="1" applyBorder="1" applyAlignment="1">
      <alignment/>
    </xf>
    <xf numFmtId="4" fontId="12" fillId="41" borderId="24" xfId="0" applyNumberFormat="1" applyFont="1" applyFill="1" applyBorder="1" applyAlignment="1">
      <alignment/>
    </xf>
    <xf numFmtId="0" fontId="14" fillId="41" borderId="25" xfId="0" applyFont="1" applyFill="1" applyBorder="1" applyAlignment="1">
      <alignment/>
    </xf>
    <xf numFmtId="0" fontId="27" fillId="0" borderId="22" xfId="0" applyFont="1" applyFill="1" applyBorder="1" applyAlignment="1">
      <alignment wrapText="1"/>
    </xf>
    <xf numFmtId="0" fontId="0" fillId="0" borderId="0" xfId="0" applyFont="1" applyFill="1" applyAlignment="1">
      <alignment/>
    </xf>
    <xf numFmtId="0" fontId="26" fillId="0" borderId="0" xfId="0" applyFont="1" applyFill="1" applyAlignment="1">
      <alignment/>
    </xf>
    <xf numFmtId="0" fontId="19" fillId="0" borderId="0" xfId="0" applyFont="1" applyFill="1" applyAlignment="1">
      <alignment/>
    </xf>
    <xf numFmtId="0" fontId="20" fillId="5" borderId="12" xfId="0" applyFont="1" applyFill="1" applyBorder="1" applyAlignment="1">
      <alignment vertical="center"/>
    </xf>
    <xf numFmtId="0" fontId="20" fillId="5" borderId="12" xfId="0" applyFont="1" applyFill="1" applyBorder="1" applyAlignment="1">
      <alignment horizontal="center" vertical="center"/>
    </xf>
    <xf numFmtId="0" fontId="20" fillId="43" borderId="12" xfId="0" applyFont="1" applyFill="1" applyBorder="1" applyAlignment="1">
      <alignment horizontal="justify" vertical="center"/>
    </xf>
    <xf numFmtId="0" fontId="20" fillId="43" borderId="12" xfId="0" applyFont="1" applyFill="1" applyBorder="1" applyAlignment="1">
      <alignment horizontal="center" vertical="center"/>
    </xf>
    <xf numFmtId="0" fontId="21" fillId="43" borderId="12" xfId="0" applyFont="1" applyFill="1" applyBorder="1" applyAlignment="1">
      <alignment horizontal="center" vertical="center"/>
    </xf>
    <xf numFmtId="0" fontId="20" fillId="44" borderId="21" xfId="0" applyFont="1" applyFill="1" applyBorder="1" applyAlignment="1">
      <alignment/>
    </xf>
    <xf numFmtId="4" fontId="20" fillId="44" borderId="0" xfId="0" applyNumberFormat="1" applyFont="1" applyFill="1" applyBorder="1" applyAlignment="1">
      <alignment/>
    </xf>
    <xf numFmtId="0" fontId="21" fillId="44" borderId="22" xfId="0" applyFont="1" applyFill="1" applyBorder="1" applyAlignment="1">
      <alignment/>
    </xf>
    <xf numFmtId="0" fontId="20" fillId="5" borderId="23" xfId="0" applyFont="1" applyFill="1" applyBorder="1" applyAlignment="1">
      <alignment/>
    </xf>
    <xf numFmtId="4" fontId="20" fillId="5" borderId="24" xfId="0" applyNumberFormat="1" applyFont="1" applyFill="1" applyBorder="1" applyAlignment="1">
      <alignment/>
    </xf>
    <xf numFmtId="0" fontId="22" fillId="5" borderId="25" xfId="0" applyFont="1" applyFill="1" applyBorder="1" applyAlignment="1">
      <alignment/>
    </xf>
    <xf numFmtId="0" fontId="54" fillId="0" borderId="21" xfId="0" applyFont="1" applyBorder="1" applyAlignment="1">
      <alignment/>
    </xf>
    <xf numFmtId="4" fontId="20" fillId="0" borderId="0" xfId="0" applyNumberFormat="1" applyFont="1" applyBorder="1" applyAlignment="1">
      <alignment/>
    </xf>
    <xf numFmtId="0" fontId="60" fillId="0" borderId="22" xfId="0" applyFont="1" applyBorder="1" applyAlignment="1">
      <alignment horizontal="justify" vertical="justify"/>
    </xf>
    <xf numFmtId="0" fontId="2" fillId="7" borderId="26" xfId="0" applyFont="1" applyFill="1" applyBorder="1" applyAlignment="1">
      <alignment horizontal="left" vertical="center" wrapText="1"/>
    </xf>
    <xf numFmtId="0" fontId="3" fillId="7" borderId="27" xfId="0" applyFont="1" applyFill="1" applyBorder="1" applyAlignment="1">
      <alignment horizontal="center" vertical="center" wrapText="1"/>
    </xf>
    <xf numFmtId="0" fontId="3" fillId="7" borderId="27" xfId="0" applyFont="1" applyFill="1" applyBorder="1" applyAlignment="1">
      <alignment horizontal="center" vertical="center"/>
    </xf>
    <xf numFmtId="0" fontId="3" fillId="45" borderId="27" xfId="0" applyFont="1" applyFill="1" applyBorder="1" applyAlignment="1">
      <alignment horizontal="justify" vertical="center"/>
    </xf>
    <xf numFmtId="0" fontId="3" fillId="45" borderId="27" xfId="0" applyFont="1" applyFill="1" applyBorder="1" applyAlignment="1">
      <alignment horizontal="center" vertical="center"/>
    </xf>
    <xf numFmtId="0" fontId="3" fillId="7" borderId="28" xfId="0" applyFont="1" applyFill="1" applyBorder="1" applyAlignment="1">
      <alignment horizontal="center" vertical="center" wrapText="1"/>
    </xf>
    <xf numFmtId="0" fontId="2" fillId="7" borderId="13"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46" borderId="13" xfId="0" applyFont="1" applyFill="1" applyBorder="1" applyAlignment="1">
      <alignment horizontal="left" vertical="center" wrapText="1"/>
    </xf>
    <xf numFmtId="0" fontId="2" fillId="46" borderId="0" xfId="0" applyFont="1" applyFill="1" applyBorder="1" applyAlignment="1">
      <alignment horizontal="left" vertical="center" wrapText="1"/>
    </xf>
    <xf numFmtId="4" fontId="3" fillId="46" borderId="0" xfId="0" applyNumberFormat="1" applyFont="1" applyFill="1" applyBorder="1" applyAlignment="1">
      <alignment horizontal="center" vertical="center" wrapText="1"/>
    </xf>
    <xf numFmtId="4" fontId="3" fillId="46" borderId="12" xfId="0" applyNumberFormat="1" applyFont="1" applyFill="1" applyBorder="1" applyAlignment="1">
      <alignment horizontal="right" vertical="center" wrapText="1"/>
    </xf>
    <xf numFmtId="0" fontId="2" fillId="46" borderId="0" xfId="0" applyFont="1" applyFill="1" applyBorder="1" applyAlignment="1">
      <alignment horizontal="center" vertical="center" wrapText="1"/>
    </xf>
    <xf numFmtId="177" fontId="3" fillId="46" borderId="12" xfId="0" applyNumberFormat="1" applyFont="1" applyFill="1" applyBorder="1" applyAlignment="1">
      <alignment horizontal="right" vertical="center" wrapText="1"/>
    </xf>
    <xf numFmtId="177" fontId="3" fillId="46" borderId="10" xfId="0" applyNumberFormat="1" applyFont="1" applyFill="1" applyBorder="1" applyAlignment="1">
      <alignment horizontal="right" vertical="center" wrapText="1"/>
    </xf>
    <xf numFmtId="4" fontId="2" fillId="7" borderId="0" xfId="0" applyNumberFormat="1" applyFont="1" applyFill="1" applyBorder="1" applyAlignment="1">
      <alignment horizontal="center" vertical="center" wrapText="1"/>
    </xf>
    <xf numFmtId="4" fontId="3" fillId="7" borderId="10" xfId="0" applyNumberFormat="1" applyFont="1" applyFill="1" applyBorder="1" applyAlignment="1">
      <alignment horizontal="right" vertical="center" wrapText="1"/>
    </xf>
    <xf numFmtId="4" fontId="2" fillId="0" borderId="12" xfId="46" applyNumberFormat="1" applyFont="1" applyFill="1" applyBorder="1" applyAlignment="1">
      <alignment horizontal="right" vertical="center" wrapText="1"/>
    </xf>
    <xf numFmtId="4" fontId="6" fillId="0" borderId="10" xfId="46" applyNumberFormat="1" applyFont="1" applyFill="1" applyBorder="1" applyAlignment="1">
      <alignment horizontal="right" vertical="center" wrapText="1"/>
    </xf>
    <xf numFmtId="4" fontId="2" fillId="0" borderId="10" xfId="46" applyNumberFormat="1" applyFont="1" applyFill="1" applyBorder="1" applyAlignment="1">
      <alignment horizontal="right" vertical="center" wrapText="1"/>
    </xf>
    <xf numFmtId="0" fontId="12" fillId="47" borderId="29" xfId="0" applyFont="1" applyFill="1" applyBorder="1" applyAlignment="1">
      <alignment horizontal="center" vertical="center" wrapText="1"/>
    </xf>
    <xf numFmtId="0" fontId="12" fillId="47" borderId="30" xfId="0" applyFont="1" applyFill="1" applyBorder="1" applyAlignment="1">
      <alignment horizontal="center" vertical="center" wrapText="1"/>
    </xf>
    <xf numFmtId="0" fontId="12" fillId="47" borderId="11" xfId="0" applyFont="1" applyFill="1" applyBorder="1" applyAlignment="1">
      <alignment horizontal="center" vertical="center" wrapText="1"/>
    </xf>
    <xf numFmtId="0" fontId="18" fillId="48" borderId="21" xfId="0" applyFont="1" applyFill="1" applyBorder="1" applyAlignment="1">
      <alignment horizontal="justify" vertical="center" wrapText="1"/>
    </xf>
    <xf numFmtId="0" fontId="18" fillId="48" borderId="0" xfId="0" applyFont="1" applyFill="1" applyBorder="1" applyAlignment="1">
      <alignment horizontal="justify" vertical="center" wrapText="1"/>
    </xf>
    <xf numFmtId="0" fontId="18" fillId="48" borderId="22" xfId="0" applyFont="1" applyFill="1" applyBorder="1" applyAlignment="1">
      <alignment horizontal="justify" vertical="center" wrapText="1"/>
    </xf>
    <xf numFmtId="0" fontId="18" fillId="48" borderId="23" xfId="0" applyFont="1" applyFill="1" applyBorder="1" applyAlignment="1">
      <alignment horizontal="justify" vertical="center" wrapText="1"/>
    </xf>
    <xf numFmtId="0" fontId="18" fillId="48" borderId="24" xfId="0" applyFont="1" applyFill="1" applyBorder="1" applyAlignment="1">
      <alignment horizontal="justify" vertical="center" wrapText="1"/>
    </xf>
    <xf numFmtId="0" fontId="18" fillId="48" borderId="25" xfId="0" applyFont="1" applyFill="1" applyBorder="1" applyAlignment="1">
      <alignment horizontal="justify" vertical="center" wrapText="1"/>
    </xf>
    <xf numFmtId="0" fontId="20" fillId="44" borderId="29" xfId="0" applyFont="1" applyFill="1" applyBorder="1" applyAlignment="1">
      <alignment horizontal="center" vertical="center" wrapText="1"/>
    </xf>
    <xf numFmtId="0" fontId="20" fillId="44" borderId="30" xfId="0" applyFont="1" applyFill="1" applyBorder="1" applyAlignment="1">
      <alignment horizontal="center" vertical="center" wrapText="1"/>
    </xf>
    <xf numFmtId="0" fontId="20" fillId="44" borderId="11" xfId="0" applyFont="1" applyFill="1" applyBorder="1" applyAlignment="1">
      <alignment horizontal="center" vertical="center" wrapText="1"/>
    </xf>
    <xf numFmtId="0" fontId="3" fillId="36" borderId="31" xfId="0" applyFont="1" applyFill="1" applyBorder="1" applyAlignment="1">
      <alignment horizontal="center" vertical="center" wrapText="1"/>
    </xf>
    <xf numFmtId="0" fontId="3" fillId="36" borderId="32" xfId="0" applyFont="1" applyFill="1" applyBorder="1" applyAlignment="1">
      <alignment horizontal="center" vertical="center" wrapText="1"/>
    </xf>
    <xf numFmtId="0" fontId="3" fillId="36" borderId="33" xfId="0" applyFont="1" applyFill="1" applyBorder="1" applyAlignment="1">
      <alignment horizontal="center" vertical="center" wrapText="1"/>
    </xf>
    <xf numFmtId="0" fontId="3" fillId="0" borderId="0" xfId="0" applyFont="1" applyFill="1" applyBorder="1" applyAlignment="1">
      <alignment horizontal="left" vertical="justify"/>
    </xf>
    <xf numFmtId="0" fontId="2" fillId="34" borderId="17" xfId="0" applyFont="1" applyFill="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6" fillId="0" borderId="12" xfId="0" applyFont="1" applyBorder="1" applyAlignment="1">
      <alignment horizontal="left" vertical="center" wrapText="1"/>
    </xf>
    <xf numFmtId="0" fontId="6" fillId="0" borderId="20" xfId="0" applyFont="1" applyBorder="1" applyAlignment="1">
      <alignment horizontal="lef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533400</xdr:colOff>
      <xdr:row>1</xdr:row>
      <xdr:rowOff>0</xdr:rowOff>
    </xdr:to>
    <xdr:pic>
      <xdr:nvPicPr>
        <xdr:cNvPr id="1" name="Picture 1" descr="Macintosh HD:Users:MaijaPeltola:Dropbox:Procasur (1):Logo Procasur:Procasur_color.jpg"/>
        <xdr:cNvPicPr preferRelativeResize="1">
          <a:picLocks noChangeAspect="1"/>
        </xdr:cNvPicPr>
      </xdr:nvPicPr>
      <xdr:blipFill>
        <a:blip r:embed="rId1"/>
        <a:stretch>
          <a:fillRect/>
        </a:stretch>
      </xdr:blipFill>
      <xdr:spPr>
        <a:xfrm>
          <a:off x="0" y="0"/>
          <a:ext cx="30289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63"/>
  <sheetViews>
    <sheetView tabSelected="1" zoomScale="125" zoomScaleNormal="125" zoomScalePageLayoutView="0" workbookViewId="0" topLeftCell="A43">
      <selection activeCell="A50" sqref="A50"/>
    </sheetView>
  </sheetViews>
  <sheetFormatPr defaultColWidth="11.421875" defaultRowHeight="15"/>
  <cols>
    <col min="1" max="1" width="37.421875" style="89" customWidth="1"/>
    <col min="2" max="2" width="13.421875" style="89" customWidth="1"/>
    <col min="3" max="5" width="11.00390625" style="89" customWidth="1"/>
    <col min="6" max="6" width="12.28125" style="89" customWidth="1"/>
    <col min="7" max="7" width="46.7109375" style="89" customWidth="1"/>
    <col min="8" max="16384" width="11.421875" style="89" customWidth="1"/>
  </cols>
  <sheetData>
    <row r="1" ht="36" customHeight="1">
      <c r="D1" s="89" t="s">
        <v>144</v>
      </c>
    </row>
    <row r="2" spans="1:7" ht="11.25">
      <c r="A2" s="217" t="s">
        <v>73</v>
      </c>
      <c r="B2" s="218"/>
      <c r="C2" s="218"/>
      <c r="D2" s="218"/>
      <c r="E2" s="218"/>
      <c r="F2" s="218"/>
      <c r="G2" s="219"/>
    </row>
    <row r="3" spans="1:7" ht="22.5">
      <c r="A3" s="90" t="s">
        <v>108</v>
      </c>
      <c r="B3" s="91" t="s">
        <v>120</v>
      </c>
      <c r="C3" s="92" t="s">
        <v>123</v>
      </c>
      <c r="D3" s="92" t="s">
        <v>124</v>
      </c>
      <c r="E3" s="92" t="s">
        <v>153</v>
      </c>
      <c r="F3" s="93" t="s">
        <v>121</v>
      </c>
      <c r="G3" s="94" t="s">
        <v>32</v>
      </c>
    </row>
    <row r="4" spans="1:7" ht="11.25">
      <c r="A4" s="95" t="s">
        <v>35</v>
      </c>
      <c r="B4" s="96"/>
      <c r="C4" s="96"/>
      <c r="D4" s="96"/>
      <c r="E4" s="96"/>
      <c r="F4" s="96"/>
      <c r="G4" s="97"/>
    </row>
    <row r="5" spans="1:7" ht="11.25">
      <c r="A5" s="98" t="s">
        <v>74</v>
      </c>
      <c r="B5" s="99">
        <v>72000</v>
      </c>
      <c r="C5" s="99">
        <v>18000</v>
      </c>
      <c r="D5" s="99">
        <v>18000</v>
      </c>
      <c r="E5" s="99">
        <v>18000</v>
      </c>
      <c r="F5" s="99">
        <f>(B5-C5-D5-E5)</f>
        <v>18000</v>
      </c>
      <c r="G5" s="100" t="s">
        <v>105</v>
      </c>
    </row>
    <row r="6" spans="1:7" ht="11.25">
      <c r="A6" s="98" t="s">
        <v>75</v>
      </c>
      <c r="B6" s="99">
        <v>36000</v>
      </c>
      <c r="C6" s="99">
        <v>9000</v>
      </c>
      <c r="D6" s="99">
        <v>9000</v>
      </c>
      <c r="E6" s="99">
        <v>9000</v>
      </c>
      <c r="F6" s="99">
        <f>(B6-C6-D6-E6)</f>
        <v>9000</v>
      </c>
      <c r="G6" s="100" t="s">
        <v>104</v>
      </c>
    </row>
    <row r="7" spans="1:7" ht="11.25">
      <c r="A7" s="98" t="s">
        <v>88</v>
      </c>
      <c r="B7" s="99">
        <v>9000</v>
      </c>
      <c r="C7" s="99">
        <v>3000</v>
      </c>
      <c r="D7" s="99">
        <v>3000</v>
      </c>
      <c r="E7" s="99">
        <v>3000</v>
      </c>
      <c r="F7" s="99">
        <f>(B7-C7-D7-E7)</f>
        <v>0</v>
      </c>
      <c r="G7" s="100" t="s">
        <v>106</v>
      </c>
    </row>
    <row r="8" spans="1:7" ht="11.25">
      <c r="A8" s="172" t="s">
        <v>50</v>
      </c>
      <c r="B8" s="173">
        <f>SUM(B5:B7)</f>
        <v>117000</v>
      </c>
      <c r="C8" s="173">
        <f>SUM(C5:C7)</f>
        <v>30000</v>
      </c>
      <c r="D8" s="173">
        <f>SUM(D5:D7)</f>
        <v>30000</v>
      </c>
      <c r="E8" s="173">
        <f>SUM(E5:E7)</f>
        <v>30000</v>
      </c>
      <c r="F8" s="173">
        <f>SUM(F5:F7)</f>
        <v>27000</v>
      </c>
      <c r="G8" s="174"/>
    </row>
    <row r="9" spans="1:7" ht="11.25">
      <c r="A9" s="103"/>
      <c r="B9" s="104"/>
      <c r="C9" s="104"/>
      <c r="D9" s="104"/>
      <c r="E9" s="104"/>
      <c r="F9" s="104"/>
      <c r="G9" s="105"/>
    </row>
    <row r="10" spans="1:7" ht="11.25">
      <c r="A10" s="95" t="s">
        <v>36</v>
      </c>
      <c r="B10" s="106"/>
      <c r="C10" s="106"/>
      <c r="D10" s="106"/>
      <c r="E10" s="106"/>
      <c r="F10" s="106"/>
      <c r="G10" s="97"/>
    </row>
    <row r="11" spans="1:7" ht="11.25">
      <c r="A11" s="103" t="s">
        <v>83</v>
      </c>
      <c r="B11" s="104">
        <v>1000</v>
      </c>
      <c r="C11" s="104">
        <v>1000</v>
      </c>
      <c r="D11" s="104"/>
      <c r="E11" s="104"/>
      <c r="F11" s="104">
        <f>B11-C11-D11-E11</f>
        <v>0</v>
      </c>
      <c r="G11" s="100" t="s">
        <v>109</v>
      </c>
    </row>
    <row r="12" spans="1:7" ht="11.25">
      <c r="A12" s="172" t="s">
        <v>50</v>
      </c>
      <c r="B12" s="173">
        <f>SUM(B11)</f>
        <v>1000</v>
      </c>
      <c r="C12" s="173">
        <f>C11</f>
        <v>1000</v>
      </c>
      <c r="D12" s="173">
        <f>D11</f>
        <v>0</v>
      </c>
      <c r="E12" s="173">
        <f>E11</f>
        <v>0</v>
      </c>
      <c r="F12" s="173">
        <f>SUM(F11)</f>
        <v>0</v>
      </c>
      <c r="G12" s="174"/>
    </row>
    <row r="13" spans="1:7" ht="11.25">
      <c r="A13" s="103"/>
      <c r="B13" s="104"/>
      <c r="C13" s="104"/>
      <c r="D13" s="104"/>
      <c r="E13" s="104"/>
      <c r="F13" s="104"/>
      <c r="G13" s="105"/>
    </row>
    <row r="14" spans="1:7" ht="11.25">
      <c r="A14" s="95" t="s">
        <v>37</v>
      </c>
      <c r="B14" s="106"/>
      <c r="C14" s="104"/>
      <c r="D14" s="104"/>
      <c r="E14" s="104"/>
      <c r="F14" s="104"/>
      <c r="G14" s="105"/>
    </row>
    <row r="15" spans="1:7" ht="11.25">
      <c r="A15" s="103" t="s">
        <v>1</v>
      </c>
      <c r="B15" s="104">
        <v>400</v>
      </c>
      <c r="C15" s="104">
        <v>0</v>
      </c>
      <c r="D15" s="104">
        <v>400</v>
      </c>
      <c r="E15" s="104"/>
      <c r="F15" s="104">
        <f>(B15-D15-E15)</f>
        <v>0</v>
      </c>
      <c r="G15" s="105"/>
    </row>
    <row r="16" spans="1:7" ht="18" customHeight="1">
      <c r="A16" s="103" t="s">
        <v>89</v>
      </c>
      <c r="B16" s="104">
        <v>2000</v>
      </c>
      <c r="C16" s="104">
        <v>2000</v>
      </c>
      <c r="D16" s="104"/>
      <c r="E16" s="104"/>
      <c r="F16" s="104">
        <f>B16-C16-D16-E16</f>
        <v>0</v>
      </c>
      <c r="G16" s="107" t="s">
        <v>146</v>
      </c>
    </row>
    <row r="17" spans="1:7" ht="18" customHeight="1">
      <c r="A17" s="103"/>
      <c r="B17" s="104"/>
      <c r="C17" s="104" t="s">
        <v>118</v>
      </c>
      <c r="D17" s="104"/>
      <c r="E17" s="104"/>
      <c r="F17" s="104"/>
      <c r="G17" s="108" t="s">
        <v>118</v>
      </c>
    </row>
    <row r="18" spans="1:8" ht="11.25">
      <c r="A18" s="172" t="s">
        <v>50</v>
      </c>
      <c r="B18" s="173">
        <f>SUM(B15:B17)</f>
        <v>2400</v>
      </c>
      <c r="C18" s="173">
        <f>SUM(C15:C17)</f>
        <v>2000</v>
      </c>
      <c r="D18" s="173">
        <f>SUM(D15:D16)</f>
        <v>400</v>
      </c>
      <c r="E18" s="173"/>
      <c r="F18" s="173">
        <f>SUM(F15:F17)</f>
        <v>0</v>
      </c>
      <c r="G18" s="174"/>
      <c r="H18" s="89" t="s">
        <v>118</v>
      </c>
    </row>
    <row r="19" spans="1:7" ht="11.25">
      <c r="A19" s="103"/>
      <c r="B19" s="104"/>
      <c r="C19" s="104"/>
      <c r="D19" s="104"/>
      <c r="E19" s="104"/>
      <c r="F19" s="104"/>
      <c r="G19" s="105"/>
    </row>
    <row r="20" spans="1:7" ht="11.25">
      <c r="A20" s="95" t="s">
        <v>38</v>
      </c>
      <c r="B20" s="106"/>
      <c r="C20" s="104"/>
      <c r="D20" s="104"/>
      <c r="E20" s="104"/>
      <c r="F20" s="104"/>
      <c r="G20" s="105"/>
    </row>
    <row r="21" spans="1:8" ht="11.25">
      <c r="A21" s="103" t="s">
        <v>77</v>
      </c>
      <c r="B21" s="104">
        <v>12000</v>
      </c>
      <c r="C21" s="104">
        <v>1000</v>
      </c>
      <c r="D21" s="104">
        <v>4500</v>
      </c>
      <c r="E21" s="104">
        <v>5500</v>
      </c>
      <c r="F21" s="104">
        <f>B21-C21-D21-E21</f>
        <v>1000</v>
      </c>
      <c r="G21" s="105" t="s">
        <v>110</v>
      </c>
      <c r="H21" s="109" t="s">
        <v>118</v>
      </c>
    </row>
    <row r="22" spans="1:7" ht="11.25">
      <c r="A22" s="172" t="s">
        <v>50</v>
      </c>
      <c r="B22" s="173">
        <f>SUM(B21)</f>
        <v>12000</v>
      </c>
      <c r="C22" s="173">
        <f>SUM(C21)</f>
        <v>1000</v>
      </c>
      <c r="D22" s="173">
        <f>SUM(D21)</f>
        <v>4500</v>
      </c>
      <c r="E22" s="173">
        <f>SUM(E21)</f>
        <v>5500</v>
      </c>
      <c r="F22" s="173">
        <f>SUM(F21)</f>
        <v>1000</v>
      </c>
      <c r="G22" s="174"/>
    </row>
    <row r="23" spans="1:7" ht="11.25">
      <c r="A23" s="95"/>
      <c r="B23" s="106"/>
      <c r="C23" s="104"/>
      <c r="D23" s="104"/>
      <c r="E23" s="104"/>
      <c r="F23" s="104"/>
      <c r="G23" s="105"/>
    </row>
    <row r="24" spans="1:7" ht="11.25">
      <c r="A24" s="95" t="s">
        <v>39</v>
      </c>
      <c r="B24" s="106"/>
      <c r="C24" s="104"/>
      <c r="D24" s="104"/>
      <c r="E24" s="104"/>
      <c r="F24" s="104"/>
      <c r="G24" s="105"/>
    </row>
    <row r="25" spans="1:7" ht="11.25">
      <c r="A25" s="110" t="s">
        <v>78</v>
      </c>
      <c r="B25" s="111">
        <v>2600</v>
      </c>
      <c r="C25" s="111">
        <v>0</v>
      </c>
      <c r="D25" s="111">
        <f>(500+67)</f>
        <v>567</v>
      </c>
      <c r="E25" s="111"/>
      <c r="F25" s="111">
        <f>B25-C25-D25-E25</f>
        <v>2033</v>
      </c>
      <c r="G25" s="112" t="s">
        <v>138</v>
      </c>
    </row>
    <row r="26" spans="1:7" ht="11.25">
      <c r="A26" s="110" t="s">
        <v>80</v>
      </c>
      <c r="B26" s="111">
        <v>1500</v>
      </c>
      <c r="C26" s="111">
        <v>0</v>
      </c>
      <c r="D26" s="111">
        <v>300</v>
      </c>
      <c r="E26" s="111"/>
      <c r="F26" s="111">
        <f aca="true" t="shared" si="0" ref="F26:F32">B26-C26-D26-E26</f>
        <v>1200</v>
      </c>
      <c r="G26" s="112" t="s">
        <v>140</v>
      </c>
    </row>
    <row r="27" spans="1:7" ht="11.25">
      <c r="A27" s="110" t="s">
        <v>81</v>
      </c>
      <c r="B27" s="111">
        <v>750</v>
      </c>
      <c r="C27" s="111">
        <v>0</v>
      </c>
      <c r="D27" s="111">
        <v>204</v>
      </c>
      <c r="E27" s="111"/>
      <c r="F27" s="111">
        <f t="shared" si="0"/>
        <v>546</v>
      </c>
      <c r="G27" s="112" t="s">
        <v>139</v>
      </c>
    </row>
    <row r="28" spans="1:7" ht="11.25">
      <c r="A28" s="103" t="s">
        <v>79</v>
      </c>
      <c r="B28" s="99">
        <v>70</v>
      </c>
      <c r="C28" s="104">
        <v>0</v>
      </c>
      <c r="D28" s="104">
        <v>35</v>
      </c>
      <c r="E28" s="104"/>
      <c r="F28" s="111">
        <f t="shared" si="0"/>
        <v>35</v>
      </c>
      <c r="G28" s="105"/>
    </row>
    <row r="29" spans="1:7" ht="11.25">
      <c r="A29" s="103" t="s">
        <v>84</v>
      </c>
      <c r="B29" s="99">
        <v>2600</v>
      </c>
      <c r="C29" s="104">
        <v>0</v>
      </c>
      <c r="D29" s="104">
        <v>0</v>
      </c>
      <c r="E29" s="104"/>
      <c r="F29" s="111">
        <f t="shared" si="0"/>
        <v>2600</v>
      </c>
      <c r="G29" s="105"/>
    </row>
    <row r="30" spans="1:7" ht="11.25">
      <c r="A30" s="103" t="s">
        <v>85</v>
      </c>
      <c r="B30" s="99">
        <v>1500</v>
      </c>
      <c r="C30" s="104">
        <v>0</v>
      </c>
      <c r="D30" s="104">
        <v>0</v>
      </c>
      <c r="E30" s="104"/>
      <c r="F30" s="111">
        <f t="shared" si="0"/>
        <v>1500</v>
      </c>
      <c r="G30" s="105"/>
    </row>
    <row r="31" spans="1:7" ht="11.25">
      <c r="A31" s="103" t="s">
        <v>86</v>
      </c>
      <c r="B31" s="99">
        <v>750</v>
      </c>
      <c r="C31" s="104">
        <v>0</v>
      </c>
      <c r="D31" s="104">
        <v>0</v>
      </c>
      <c r="E31" s="104"/>
      <c r="F31" s="111">
        <f t="shared" si="0"/>
        <v>750</v>
      </c>
      <c r="G31" s="105"/>
    </row>
    <row r="32" spans="1:7" ht="11.25">
      <c r="A32" s="103" t="s">
        <v>87</v>
      </c>
      <c r="B32" s="99">
        <v>70</v>
      </c>
      <c r="C32" s="104">
        <v>0</v>
      </c>
      <c r="D32" s="104">
        <v>0</v>
      </c>
      <c r="E32" s="104"/>
      <c r="F32" s="111">
        <f t="shared" si="0"/>
        <v>70</v>
      </c>
      <c r="G32" s="105"/>
    </row>
    <row r="33" spans="1:7" ht="11.25">
      <c r="A33" s="172" t="s">
        <v>50</v>
      </c>
      <c r="B33" s="173">
        <f>SUM(B25:B32)</f>
        <v>9840</v>
      </c>
      <c r="C33" s="173">
        <f>SUM(C25:C32)</f>
        <v>0</v>
      </c>
      <c r="D33" s="173">
        <f>SUM(D25:D32)</f>
        <v>1106</v>
      </c>
      <c r="E33" s="173">
        <f>SUM(E25:E32)</f>
        <v>0</v>
      </c>
      <c r="F33" s="173">
        <f>SUM(F25:F32)</f>
        <v>8734</v>
      </c>
      <c r="G33" s="174"/>
    </row>
    <row r="34" spans="1:7" ht="11.25">
      <c r="A34" s="95"/>
      <c r="B34" s="106"/>
      <c r="C34" s="104"/>
      <c r="D34" s="104"/>
      <c r="E34" s="104"/>
      <c r="F34" s="104"/>
      <c r="G34" s="105"/>
    </row>
    <row r="35" spans="1:7" ht="11.25">
      <c r="A35" s="95" t="s">
        <v>90</v>
      </c>
      <c r="B35" s="106"/>
      <c r="C35" s="104"/>
      <c r="D35" s="104"/>
      <c r="E35" s="104"/>
      <c r="F35" s="104"/>
      <c r="G35" s="105"/>
    </row>
    <row r="36" spans="1:7" ht="45">
      <c r="A36" s="110" t="s">
        <v>141</v>
      </c>
      <c r="B36" s="104">
        <v>12000</v>
      </c>
      <c r="C36" s="104">
        <v>0</v>
      </c>
      <c r="D36" s="104"/>
      <c r="E36" s="104">
        <v>12000</v>
      </c>
      <c r="F36" s="104">
        <f>B36-C36-D36-E36</f>
        <v>0</v>
      </c>
      <c r="G36" s="175" t="s">
        <v>159</v>
      </c>
    </row>
    <row r="37" spans="1:7" ht="11.25">
      <c r="A37" s="172" t="s">
        <v>50</v>
      </c>
      <c r="B37" s="173">
        <f>SUM(B36)</f>
        <v>12000</v>
      </c>
      <c r="C37" s="173">
        <f>C36</f>
        <v>0</v>
      </c>
      <c r="D37" s="173">
        <f>D36</f>
        <v>0</v>
      </c>
      <c r="E37" s="173">
        <f>E36</f>
        <v>12000</v>
      </c>
      <c r="F37" s="173">
        <f>SUM(F36)</f>
        <v>0</v>
      </c>
      <c r="G37" s="174"/>
    </row>
    <row r="38" spans="2:7" ht="11.25">
      <c r="B38" s="113"/>
      <c r="C38" s="113"/>
      <c r="D38" s="113"/>
      <c r="E38" s="113"/>
      <c r="F38" s="113"/>
      <c r="G38" s="114"/>
    </row>
    <row r="39" spans="1:7" ht="11.25">
      <c r="A39" s="95" t="s">
        <v>40</v>
      </c>
      <c r="B39" s="106"/>
      <c r="C39" s="113"/>
      <c r="D39" s="113"/>
      <c r="E39" s="113"/>
      <c r="F39" s="113"/>
      <c r="G39" s="105"/>
    </row>
    <row r="40" spans="1:7" ht="11.25">
      <c r="A40" s="103" t="s">
        <v>91</v>
      </c>
      <c r="B40" s="104">
        <v>41000</v>
      </c>
      <c r="C40" s="104">
        <v>6000</v>
      </c>
      <c r="D40" s="104">
        <v>6000</v>
      </c>
      <c r="E40" s="99">
        <v>15000</v>
      </c>
      <c r="F40" s="106">
        <f>B40-C40-D40-E40</f>
        <v>14000</v>
      </c>
      <c r="G40" s="105"/>
    </row>
    <row r="41" spans="1:7" ht="11.25">
      <c r="A41" s="95"/>
      <c r="B41" s="106"/>
      <c r="C41" s="104"/>
      <c r="D41" s="104"/>
      <c r="E41" s="104"/>
      <c r="F41" s="104"/>
      <c r="G41" s="105"/>
    </row>
    <row r="42" spans="1:7" ht="11.25">
      <c r="A42" s="176" t="s">
        <v>92</v>
      </c>
      <c r="B42" s="177">
        <f>B8+B12+B18+B22+B33+B37+B40</f>
        <v>195240</v>
      </c>
      <c r="C42" s="177">
        <f>C8+C12+C18+C22+C33+C37+C40</f>
        <v>40000</v>
      </c>
      <c r="D42" s="177">
        <f>D8+D12+D18+D22+D33+D37+D40</f>
        <v>42006</v>
      </c>
      <c r="E42" s="177">
        <f>E8+E12+E18+E22+E33+E37+E40</f>
        <v>62500</v>
      </c>
      <c r="F42" s="177">
        <f>(F8+F12+F18+F22+F33+F37+F40)</f>
        <v>50734</v>
      </c>
      <c r="G42" s="178"/>
    </row>
    <row r="43" spans="1:6" ht="11.25">
      <c r="A43" s="101" t="s">
        <v>93</v>
      </c>
      <c r="B43" s="102">
        <f>'LR Peru'!B47</f>
        <v>181190</v>
      </c>
      <c r="C43" s="115">
        <f>'LR Peru'!C47</f>
        <v>0</v>
      </c>
      <c r="D43" s="115">
        <f>'LR Peru'!D47</f>
        <v>4800</v>
      </c>
      <c r="E43" s="115">
        <f>'LR Peru'!E47</f>
        <v>200057.11</v>
      </c>
      <c r="F43" s="115">
        <f>'LR Peru'!F47</f>
        <v>-11667.11</v>
      </c>
    </row>
    <row r="44" spans="1:7" ht="11.25">
      <c r="A44" s="101" t="s">
        <v>94</v>
      </c>
      <c r="B44" s="102">
        <f>'LR Senegal'!B54</f>
        <v>159862</v>
      </c>
      <c r="C44" s="116">
        <f>'LR Senegal'!C54</f>
        <v>12191.14</v>
      </c>
      <c r="D44" s="116">
        <f>'LR Senegal'!D54</f>
        <v>109591</v>
      </c>
      <c r="E44" s="115">
        <f>'LR Peru'!E48</f>
        <v>0</v>
      </c>
      <c r="F44" s="116">
        <f>'LR Senegal'!F54</f>
        <v>38079.86</v>
      </c>
      <c r="G44" s="109" t="s">
        <v>118</v>
      </c>
    </row>
    <row r="45" spans="1:7" ht="11.25">
      <c r="A45" s="101" t="s">
        <v>95</v>
      </c>
      <c r="B45" s="102">
        <f>'Comm budget by output'!C34</f>
        <v>63696</v>
      </c>
      <c r="C45" s="117">
        <f>'Comm budget by output'!D34</f>
        <v>3248.1400000000003</v>
      </c>
      <c r="D45" s="117">
        <f>'Comm budget by output'!E34</f>
        <v>21779</v>
      </c>
      <c r="E45" s="117">
        <f>'Comm budget by output'!F34</f>
        <v>28182.729999999996</v>
      </c>
      <c r="F45" s="117">
        <f>'Comm budget by output'!G34</f>
        <v>10486.130000000001</v>
      </c>
      <c r="G45" s="109" t="s">
        <v>118</v>
      </c>
    </row>
    <row r="46" spans="1:7" ht="27.75" customHeight="1">
      <c r="A46" s="118" t="s">
        <v>96</v>
      </c>
      <c r="B46" s="119">
        <f>SUM(B42:B45)</f>
        <v>599988</v>
      </c>
      <c r="C46" s="119">
        <f>SUM(C42:C45)</f>
        <v>55439.28</v>
      </c>
      <c r="D46" s="119">
        <f>SUM(D42:D45)</f>
        <v>178176</v>
      </c>
      <c r="E46" s="119">
        <f>SUM(E42:E45)</f>
        <v>290739.83999999997</v>
      </c>
      <c r="F46" s="119">
        <f>SUM(F42:F45)</f>
        <v>87632.88</v>
      </c>
      <c r="G46" s="120"/>
    </row>
    <row r="47" spans="2:6" ht="11.25">
      <c r="B47" s="113"/>
      <c r="C47" s="113"/>
      <c r="D47" s="113"/>
      <c r="E47" s="113"/>
      <c r="F47" s="113"/>
    </row>
    <row r="48" spans="2:6" ht="22.5">
      <c r="B48" s="121" t="s">
        <v>149</v>
      </c>
      <c r="C48" s="122" t="s">
        <v>123</v>
      </c>
      <c r="D48" s="122" t="s">
        <v>124</v>
      </c>
      <c r="E48" s="122" t="s">
        <v>153</v>
      </c>
      <c r="F48" s="121" t="s">
        <v>121</v>
      </c>
    </row>
    <row r="49" spans="1:6" ht="11.25">
      <c r="A49" s="123"/>
      <c r="B49" s="123"/>
      <c r="C49" s="123"/>
      <c r="D49" s="123"/>
      <c r="E49" s="123"/>
      <c r="F49" s="123"/>
    </row>
    <row r="50" spans="1:7" ht="11.25">
      <c r="A50" s="124" t="s">
        <v>171</v>
      </c>
      <c r="B50" s="125">
        <f>(120000+200000)</f>
        <v>320000</v>
      </c>
      <c r="C50" s="125">
        <v>55439.28</v>
      </c>
      <c r="D50" s="125">
        <v>178176</v>
      </c>
      <c r="E50" s="125">
        <v>290739.84</v>
      </c>
      <c r="F50" s="125">
        <f>320000-(C50+D50+E50)</f>
        <v>-204355.12</v>
      </c>
      <c r="G50" s="126" t="s">
        <v>150</v>
      </c>
    </row>
    <row r="51" ht="9" customHeight="1"/>
    <row r="52" ht="3.75" customHeight="1" hidden="1"/>
    <row r="53" ht="11.25" hidden="1"/>
    <row r="54" spans="1:5" ht="19.5" customHeight="1">
      <c r="A54" s="220" t="s">
        <v>170</v>
      </c>
      <c r="B54" s="221"/>
      <c r="C54" s="221"/>
      <c r="D54" s="222"/>
      <c r="E54" s="127"/>
    </row>
    <row r="55" spans="1:5" ht="15" customHeight="1">
      <c r="A55" s="220"/>
      <c r="B55" s="221"/>
      <c r="C55" s="221"/>
      <c r="D55" s="222"/>
      <c r="E55" s="127"/>
    </row>
    <row r="56" spans="1:7" ht="19.5" customHeight="1" thickBot="1">
      <c r="A56" s="220"/>
      <c r="B56" s="221"/>
      <c r="C56" s="221"/>
      <c r="D56" s="222"/>
      <c r="E56" s="127"/>
      <c r="G56" s="128"/>
    </row>
    <row r="57" spans="1:7" ht="11.25">
      <c r="A57" s="220"/>
      <c r="B57" s="221"/>
      <c r="C57" s="221"/>
      <c r="D57" s="222"/>
      <c r="E57" s="127"/>
      <c r="G57" s="129" t="s">
        <v>151</v>
      </c>
    </row>
    <row r="58" spans="1:7" ht="9.75" customHeight="1">
      <c r="A58" s="220"/>
      <c r="B58" s="221"/>
      <c r="C58" s="221"/>
      <c r="D58" s="222"/>
      <c r="E58" s="127"/>
      <c r="G58" s="129" t="s">
        <v>152</v>
      </c>
    </row>
    <row r="59" spans="1:5" ht="10.5" customHeight="1" hidden="1">
      <c r="A59" s="220"/>
      <c r="B59" s="221"/>
      <c r="C59" s="221"/>
      <c r="D59" s="222"/>
      <c r="E59" s="127"/>
    </row>
    <row r="60" spans="1:5" ht="9.75" customHeight="1" hidden="1">
      <c r="A60" s="220"/>
      <c r="B60" s="221"/>
      <c r="C60" s="221"/>
      <c r="D60" s="222"/>
      <c r="E60" s="127"/>
    </row>
    <row r="61" spans="1:5" ht="10.5" customHeight="1" hidden="1">
      <c r="A61" s="220"/>
      <c r="B61" s="221"/>
      <c r="C61" s="221"/>
      <c r="D61" s="222"/>
      <c r="E61" s="127"/>
    </row>
    <row r="62" spans="1:5" ht="10.5" customHeight="1" hidden="1">
      <c r="A62" s="220"/>
      <c r="B62" s="221"/>
      <c r="C62" s="221"/>
      <c r="D62" s="222"/>
      <c r="E62" s="127"/>
    </row>
    <row r="63" spans="1:5" ht="42.75" customHeight="1">
      <c r="A63" s="223"/>
      <c r="B63" s="224"/>
      <c r="C63" s="224"/>
      <c r="D63" s="225"/>
      <c r="E63" s="127"/>
    </row>
  </sheetData>
  <sheetProtection/>
  <mergeCells count="2">
    <mergeCell ref="A2:G2"/>
    <mergeCell ref="A54:D63"/>
  </mergeCells>
  <printOptions/>
  <pageMargins left="1.1811023622047245" right="0" top="0.15748031496062992" bottom="0.15748031496062992" header="0.31496062992125984" footer="0.31496062992125984"/>
  <pageSetup fitToHeight="1" fitToWidth="1" orientation="landscape" paperSize="5" scale="71"/>
  <drawing r:id="rId1"/>
</worksheet>
</file>

<file path=xl/worksheets/sheet2.xml><?xml version="1.0" encoding="utf-8"?>
<worksheet xmlns="http://schemas.openxmlformats.org/spreadsheetml/2006/main" xmlns:r="http://schemas.openxmlformats.org/officeDocument/2006/relationships">
  <dimension ref="A1:M58"/>
  <sheetViews>
    <sheetView zoomScalePageLayoutView="0" workbookViewId="0" topLeftCell="A33">
      <selection activeCell="F48" sqref="F48"/>
    </sheetView>
  </sheetViews>
  <sheetFormatPr defaultColWidth="11.421875" defaultRowHeight="15"/>
  <cols>
    <col min="1" max="1" width="44.00390625" style="145" customWidth="1"/>
    <col min="2" max="2" width="11.28125" style="142" customWidth="1"/>
    <col min="3" max="3" width="9.8515625" style="142" customWidth="1"/>
    <col min="4" max="5" width="9.7109375" style="142" customWidth="1"/>
    <col min="6" max="6" width="12.421875" style="142" customWidth="1"/>
    <col min="7" max="7" width="66.421875" style="171" customWidth="1"/>
    <col min="8" max="8" width="12.28125" style="142" customWidth="1"/>
    <col min="9" max="9" width="9.7109375" style="142" customWidth="1"/>
    <col min="10" max="11" width="11.421875" style="142" customWidth="1"/>
    <col min="12" max="12" width="30.421875" style="142" customWidth="1"/>
    <col min="13" max="16384" width="11.421875" style="142" customWidth="1"/>
  </cols>
  <sheetData>
    <row r="1" spans="1:7" ht="39.75" customHeight="1">
      <c r="A1" s="226" t="s">
        <v>65</v>
      </c>
      <c r="B1" s="227"/>
      <c r="C1" s="227"/>
      <c r="D1" s="227"/>
      <c r="E1" s="227"/>
      <c r="F1" s="227"/>
      <c r="G1" s="228"/>
    </row>
    <row r="2" spans="1:7" ht="37.5" customHeight="1">
      <c r="A2" s="183" t="s">
        <v>167</v>
      </c>
      <c r="B2" s="184" t="s">
        <v>120</v>
      </c>
      <c r="C2" s="185" t="s">
        <v>123</v>
      </c>
      <c r="D2" s="185" t="s">
        <v>124</v>
      </c>
      <c r="E2" s="185" t="s">
        <v>153</v>
      </c>
      <c r="F2" s="186" t="s">
        <v>121</v>
      </c>
      <c r="G2" s="187" t="s">
        <v>32</v>
      </c>
    </row>
    <row r="3" spans="1:7" s="145" customFormat="1" ht="15">
      <c r="A3" s="143" t="s">
        <v>35</v>
      </c>
      <c r="B3" s="143"/>
      <c r="C3" s="143"/>
      <c r="D3" s="143"/>
      <c r="E3" s="143"/>
      <c r="F3" s="143"/>
      <c r="G3" s="144"/>
    </row>
    <row r="4" spans="1:7" ht="15">
      <c r="A4" s="146" t="s">
        <v>42</v>
      </c>
      <c r="B4" s="147">
        <v>9600</v>
      </c>
      <c r="C4" s="147">
        <v>0</v>
      </c>
      <c r="D4" s="147">
        <v>0</v>
      </c>
      <c r="E4" s="147">
        <v>10500</v>
      </c>
      <c r="F4" s="147">
        <f>B4-C4-D4-E4</f>
        <v>-900</v>
      </c>
      <c r="G4" s="148" t="s">
        <v>160</v>
      </c>
    </row>
    <row r="5" spans="1:7" ht="15">
      <c r="A5" s="146" t="s">
        <v>43</v>
      </c>
      <c r="B5" s="147">
        <v>9000</v>
      </c>
      <c r="C5" s="147">
        <v>0</v>
      </c>
      <c r="D5" s="147">
        <v>2500</v>
      </c>
      <c r="E5" s="147">
        <v>8000</v>
      </c>
      <c r="F5" s="147">
        <f>B5-C5-D5-E5</f>
        <v>-1500</v>
      </c>
      <c r="G5" s="149" t="s">
        <v>161</v>
      </c>
    </row>
    <row r="6" spans="1:7" ht="15">
      <c r="A6" s="146" t="s">
        <v>44</v>
      </c>
      <c r="B6" s="147">
        <v>6000</v>
      </c>
      <c r="C6" s="147">
        <v>0</v>
      </c>
      <c r="D6" s="147">
        <v>2000</v>
      </c>
      <c r="E6" s="147">
        <v>5000</v>
      </c>
      <c r="F6" s="147">
        <f>B6-C6-D6-E6</f>
        <v>-1000</v>
      </c>
      <c r="G6" s="149" t="s">
        <v>158</v>
      </c>
    </row>
    <row r="7" spans="1:13" ht="15">
      <c r="A7" s="188" t="s">
        <v>50</v>
      </c>
      <c r="B7" s="189">
        <f>SUM(B4:B6)</f>
        <v>24600</v>
      </c>
      <c r="C7" s="189">
        <f>SUM(C4:C6)</f>
        <v>0</v>
      </c>
      <c r="D7" s="189">
        <f>SUM(D4:D6)</f>
        <v>4500</v>
      </c>
      <c r="E7" s="189">
        <f>SUM(E4:E6)</f>
        <v>23500</v>
      </c>
      <c r="F7" s="189">
        <f>SUM(F4:F6)</f>
        <v>-3400</v>
      </c>
      <c r="G7" s="190"/>
      <c r="L7" s="150"/>
      <c r="M7" s="151"/>
    </row>
    <row r="8" spans="1:13" ht="15">
      <c r="A8" s="152"/>
      <c r="B8" s="153"/>
      <c r="C8" s="153"/>
      <c r="D8" s="153"/>
      <c r="E8" s="153"/>
      <c r="F8" s="153"/>
      <c r="G8" s="154"/>
      <c r="L8" s="150"/>
      <c r="M8" s="151"/>
    </row>
    <row r="9" spans="1:13" s="145" customFormat="1" ht="15">
      <c r="A9" s="155" t="s">
        <v>36</v>
      </c>
      <c r="B9" s="156"/>
      <c r="C9" s="156"/>
      <c r="D9" s="156"/>
      <c r="E9" s="156"/>
      <c r="F9" s="156"/>
      <c r="G9" s="157"/>
      <c r="L9" s="150"/>
      <c r="M9" s="151"/>
    </row>
    <row r="10" spans="1:13" ht="15">
      <c r="A10" s="158" t="s">
        <v>49</v>
      </c>
      <c r="B10" s="147">
        <v>150</v>
      </c>
      <c r="C10" s="147">
        <v>0</v>
      </c>
      <c r="D10" s="147">
        <v>0</v>
      </c>
      <c r="E10" s="147">
        <v>150</v>
      </c>
      <c r="F10" s="147">
        <f>B10-C10-D10-E10</f>
        <v>0</v>
      </c>
      <c r="G10" s="149"/>
      <c r="L10" s="150"/>
      <c r="M10" s="151"/>
    </row>
    <row r="11" spans="1:13" ht="15">
      <c r="A11" s="158" t="s">
        <v>46</v>
      </c>
      <c r="B11" s="147">
        <v>750</v>
      </c>
      <c r="C11" s="147">
        <v>0</v>
      </c>
      <c r="D11" s="147">
        <v>0</v>
      </c>
      <c r="E11" s="147">
        <v>750</v>
      </c>
      <c r="F11" s="147">
        <f>B11-C11-D11-E11</f>
        <v>0</v>
      </c>
      <c r="G11" s="149"/>
      <c r="L11" s="159"/>
      <c r="M11" s="160"/>
    </row>
    <row r="12" spans="1:13" ht="15">
      <c r="A12" s="158" t="s">
        <v>0</v>
      </c>
      <c r="B12" s="147">
        <v>1500</v>
      </c>
      <c r="C12" s="147">
        <v>0</v>
      </c>
      <c r="D12" s="147">
        <v>0</v>
      </c>
      <c r="E12" s="147">
        <v>1935</v>
      </c>
      <c r="F12" s="147">
        <f>B12-C12-D12-E12</f>
        <v>-435</v>
      </c>
      <c r="G12" s="149"/>
      <c r="L12" s="161"/>
      <c r="M12" s="161"/>
    </row>
    <row r="13" spans="1:7" ht="15">
      <c r="A13" s="158" t="s">
        <v>48</v>
      </c>
      <c r="B13" s="147">
        <v>3520</v>
      </c>
      <c r="C13" s="147">
        <v>0</v>
      </c>
      <c r="D13" s="147">
        <v>0</v>
      </c>
      <c r="E13" s="147">
        <v>5120</v>
      </c>
      <c r="F13" s="147">
        <f>B13-C13-D13-E13</f>
        <v>-1600</v>
      </c>
      <c r="G13" s="149" t="s">
        <v>165</v>
      </c>
    </row>
    <row r="14" spans="1:7" ht="15">
      <c r="A14" s="188" t="s">
        <v>50</v>
      </c>
      <c r="B14" s="189">
        <f>SUM(B10:B13)</f>
        <v>5920</v>
      </c>
      <c r="C14" s="189">
        <f>SUM(C10:C13)</f>
        <v>0</v>
      </c>
      <c r="D14" s="189">
        <f>SUM(D10:D13)</f>
        <v>0</v>
      </c>
      <c r="E14" s="189">
        <f>SUM(E10:E13)</f>
        <v>7955</v>
      </c>
      <c r="F14" s="189">
        <f>SUM(F10:F13)</f>
        <v>-2035</v>
      </c>
      <c r="G14" s="190"/>
    </row>
    <row r="15" spans="1:7" ht="15" customHeight="1">
      <c r="A15" s="152"/>
      <c r="B15" s="153"/>
      <c r="C15" s="153"/>
      <c r="D15" s="153"/>
      <c r="E15" s="153"/>
      <c r="F15" s="153"/>
      <c r="G15" s="154"/>
    </row>
    <row r="16" spans="1:7" ht="13.5" customHeight="1">
      <c r="A16" s="162" t="s">
        <v>37</v>
      </c>
      <c r="B16" s="153"/>
      <c r="C16" s="153"/>
      <c r="D16" s="153"/>
      <c r="E16" s="153"/>
      <c r="F16" s="153"/>
      <c r="G16" s="154"/>
    </row>
    <row r="17" spans="1:7" s="180" customFormat="1" ht="15">
      <c r="A17" s="158" t="s">
        <v>47</v>
      </c>
      <c r="B17" s="147">
        <v>4000</v>
      </c>
      <c r="C17" s="147">
        <v>0</v>
      </c>
      <c r="D17" s="147">
        <v>0</v>
      </c>
      <c r="E17" s="147">
        <v>5650</v>
      </c>
      <c r="F17" s="147">
        <f>B17-C17-D17-E17</f>
        <v>-1650</v>
      </c>
      <c r="G17" s="149" t="s">
        <v>45</v>
      </c>
    </row>
    <row r="18" spans="1:12" s="182" customFormat="1" ht="15">
      <c r="A18" s="165" t="s">
        <v>103</v>
      </c>
      <c r="B18" s="166">
        <v>4000</v>
      </c>
      <c r="C18" s="166">
        <v>0</v>
      </c>
      <c r="D18" s="147">
        <v>0</v>
      </c>
      <c r="E18" s="147">
        <v>4750</v>
      </c>
      <c r="F18" s="147">
        <f>B18-C18-D18-E18</f>
        <v>-750</v>
      </c>
      <c r="G18" s="148" t="s">
        <v>45</v>
      </c>
      <c r="H18" s="181"/>
      <c r="I18" s="181"/>
      <c r="L18" s="180"/>
    </row>
    <row r="19" spans="1:7" ht="15">
      <c r="A19" s="188" t="s">
        <v>50</v>
      </c>
      <c r="B19" s="189">
        <f>SUM(B17:B18)</f>
        <v>8000</v>
      </c>
      <c r="C19" s="189">
        <f>SUM(C17:C18)</f>
        <v>0</v>
      </c>
      <c r="D19" s="189">
        <f>SUM(D17:D18)</f>
        <v>0</v>
      </c>
      <c r="E19" s="189">
        <f>SUM(E17:E18)</f>
        <v>10400</v>
      </c>
      <c r="F19" s="189">
        <f>SUM(F17:F18)</f>
        <v>-2400</v>
      </c>
      <c r="G19" s="190"/>
    </row>
    <row r="20" spans="1:7" ht="15">
      <c r="A20" s="152"/>
      <c r="B20" s="153"/>
      <c r="C20" s="153"/>
      <c r="D20" s="153"/>
      <c r="E20" s="153"/>
      <c r="F20" s="153"/>
      <c r="G20" s="154"/>
    </row>
    <row r="21" spans="1:7" ht="15">
      <c r="A21" s="162" t="s">
        <v>38</v>
      </c>
      <c r="B21" s="153"/>
      <c r="C21" s="153"/>
      <c r="D21" s="153"/>
      <c r="E21" s="153"/>
      <c r="F21" s="153"/>
      <c r="G21" s="154"/>
    </row>
    <row r="22" spans="1:7" ht="15">
      <c r="A22" s="152" t="s">
        <v>52</v>
      </c>
      <c r="B22" s="153">
        <v>1000</v>
      </c>
      <c r="C22" s="153">
        <v>0</v>
      </c>
      <c r="D22" s="153">
        <v>300</v>
      </c>
      <c r="E22" s="153">
        <v>700</v>
      </c>
      <c r="F22" s="153">
        <f>B22-C22-D22-E22</f>
        <v>0</v>
      </c>
      <c r="G22" s="154" t="s">
        <v>145</v>
      </c>
    </row>
    <row r="23" spans="1:7" ht="15">
      <c r="A23" s="188" t="s">
        <v>50</v>
      </c>
      <c r="B23" s="189">
        <f>SUM(B22:B22)</f>
        <v>1000</v>
      </c>
      <c r="C23" s="189">
        <f>SUM(C22:C22)</f>
        <v>0</v>
      </c>
      <c r="D23" s="189">
        <f>SUM(D22:D22)</f>
        <v>300</v>
      </c>
      <c r="E23" s="189">
        <f>SUM(E22:E22)</f>
        <v>700</v>
      </c>
      <c r="F23" s="189">
        <f>SUM(F22:F22)</f>
        <v>0</v>
      </c>
      <c r="G23" s="190"/>
    </row>
    <row r="24" spans="1:10" ht="15">
      <c r="A24" s="162"/>
      <c r="B24" s="153"/>
      <c r="C24" s="153"/>
      <c r="D24" s="153"/>
      <c r="E24" s="153"/>
      <c r="F24" s="153"/>
      <c r="G24" s="154"/>
      <c r="H24" s="163"/>
      <c r="I24" s="163"/>
      <c r="J24" s="163"/>
    </row>
    <row r="25" spans="1:10" ht="15">
      <c r="A25" s="155" t="s">
        <v>39</v>
      </c>
      <c r="B25" s="147"/>
      <c r="C25" s="147"/>
      <c r="D25" s="147"/>
      <c r="E25" s="147"/>
      <c r="F25" s="147"/>
      <c r="G25" s="149"/>
      <c r="H25" s="163"/>
      <c r="I25" s="163"/>
      <c r="J25" s="163"/>
    </row>
    <row r="26" spans="1:10" ht="15">
      <c r="A26" s="165" t="s">
        <v>53</v>
      </c>
      <c r="B26" s="166">
        <v>5600</v>
      </c>
      <c r="C26" s="166">
        <v>0</v>
      </c>
      <c r="D26" s="166">
        <v>0</v>
      </c>
      <c r="E26" s="166">
        <v>3715</v>
      </c>
      <c r="F26" s="166">
        <f>B26-C26-D26-E26</f>
        <v>1885</v>
      </c>
      <c r="G26" s="148" t="s">
        <v>162</v>
      </c>
      <c r="H26" s="163"/>
      <c r="I26" s="163"/>
      <c r="J26" s="163"/>
    </row>
    <row r="27" spans="1:10" ht="15">
      <c r="A27" s="165" t="s">
        <v>54</v>
      </c>
      <c r="B27" s="166">
        <v>800</v>
      </c>
      <c r="C27" s="166">
        <v>0</v>
      </c>
      <c r="D27" s="166">
        <v>0</v>
      </c>
      <c r="E27" s="166">
        <v>1559</v>
      </c>
      <c r="F27" s="166">
        <f aca="true" t="shared" si="0" ref="F27:F40">B27-C27-D27-E27</f>
        <v>-759</v>
      </c>
      <c r="G27" s="148" t="s">
        <v>163</v>
      </c>
      <c r="H27" s="163"/>
      <c r="I27" s="163"/>
      <c r="J27" s="163"/>
    </row>
    <row r="28" spans="1:10" ht="15">
      <c r="A28" s="165" t="s">
        <v>55</v>
      </c>
      <c r="B28" s="166">
        <v>2800</v>
      </c>
      <c r="C28" s="166">
        <v>0</v>
      </c>
      <c r="D28" s="166">
        <v>0</v>
      </c>
      <c r="E28" s="166">
        <v>1575</v>
      </c>
      <c r="F28" s="166">
        <v>1225</v>
      </c>
      <c r="G28" s="148" t="s">
        <v>164</v>
      </c>
      <c r="H28" s="163"/>
      <c r="I28" s="163"/>
      <c r="J28" s="163"/>
    </row>
    <row r="29" spans="1:10" ht="15">
      <c r="A29" s="165" t="s">
        <v>56</v>
      </c>
      <c r="B29" s="166">
        <v>2432</v>
      </c>
      <c r="C29" s="166">
        <v>0</v>
      </c>
      <c r="D29" s="166">
        <v>0</v>
      </c>
      <c r="E29" s="166">
        <v>2550</v>
      </c>
      <c r="F29" s="166">
        <f t="shared" si="0"/>
        <v>-118</v>
      </c>
      <c r="G29" s="148" t="s">
        <v>164</v>
      </c>
      <c r="H29" s="163"/>
      <c r="I29" s="163"/>
      <c r="J29" s="163"/>
    </row>
    <row r="30" spans="1:10" ht="15">
      <c r="A30" s="165" t="s">
        <v>64</v>
      </c>
      <c r="B30" s="166">
        <v>3000</v>
      </c>
      <c r="C30" s="166">
        <v>0</v>
      </c>
      <c r="D30" s="166">
        <v>0</v>
      </c>
      <c r="E30" s="166">
        <v>3000</v>
      </c>
      <c r="F30" s="166">
        <f t="shared" si="0"/>
        <v>0</v>
      </c>
      <c r="G30" s="148" t="s">
        <v>164</v>
      </c>
      <c r="H30" s="163"/>
      <c r="I30" s="163"/>
      <c r="J30" s="163"/>
    </row>
    <row r="31" spans="1:10" ht="15">
      <c r="A31" s="165" t="s">
        <v>57</v>
      </c>
      <c r="B31" s="166">
        <v>360</v>
      </c>
      <c r="C31" s="166">
        <v>0</v>
      </c>
      <c r="D31" s="166">
        <v>0</v>
      </c>
      <c r="E31" s="166">
        <v>360</v>
      </c>
      <c r="F31" s="166">
        <f t="shared" si="0"/>
        <v>0</v>
      </c>
      <c r="G31" s="148"/>
      <c r="H31" s="163"/>
      <c r="I31" s="163"/>
      <c r="J31" s="163"/>
    </row>
    <row r="32" spans="1:10" ht="15" customHeight="1">
      <c r="A32" s="165" t="s">
        <v>70</v>
      </c>
      <c r="B32" s="166">
        <v>2000</v>
      </c>
      <c r="C32" s="166">
        <v>0</v>
      </c>
      <c r="D32" s="166">
        <v>0</v>
      </c>
      <c r="E32" s="166">
        <v>2846</v>
      </c>
      <c r="F32" s="166">
        <f t="shared" si="0"/>
        <v>-846</v>
      </c>
      <c r="G32" s="179"/>
      <c r="H32" s="163"/>
      <c r="I32" s="163"/>
      <c r="J32" s="163"/>
    </row>
    <row r="33" spans="1:10" s="164" customFormat="1" ht="30">
      <c r="A33" s="167" t="s">
        <v>58</v>
      </c>
      <c r="B33" s="166">
        <v>63000</v>
      </c>
      <c r="C33" s="166">
        <v>0</v>
      </c>
      <c r="D33" s="166">
        <v>0</v>
      </c>
      <c r="E33" s="166">
        <v>62951.56</v>
      </c>
      <c r="F33" s="166">
        <f t="shared" si="0"/>
        <v>48.44000000000233</v>
      </c>
      <c r="G33" s="168" t="s">
        <v>168</v>
      </c>
      <c r="H33" s="163"/>
      <c r="I33" s="163"/>
      <c r="J33" s="163"/>
    </row>
    <row r="34" spans="1:10" s="164" customFormat="1" ht="15">
      <c r="A34" s="167" t="s">
        <v>62</v>
      </c>
      <c r="B34" s="166">
        <v>630</v>
      </c>
      <c r="C34" s="166">
        <v>0</v>
      </c>
      <c r="D34" s="166">
        <v>0</v>
      </c>
      <c r="E34" s="166">
        <v>1683</v>
      </c>
      <c r="F34" s="166">
        <f t="shared" si="0"/>
        <v>-1053</v>
      </c>
      <c r="G34" s="168"/>
      <c r="H34" s="163"/>
      <c r="I34" s="163"/>
      <c r="J34" s="163"/>
    </row>
    <row r="35" spans="1:10" s="164" customFormat="1" ht="30">
      <c r="A35" s="165" t="s">
        <v>3</v>
      </c>
      <c r="B35" s="166">
        <v>5200</v>
      </c>
      <c r="C35" s="166">
        <v>0</v>
      </c>
      <c r="D35" s="166">
        <v>0</v>
      </c>
      <c r="E35" s="166">
        <v>5200</v>
      </c>
      <c r="F35" s="166">
        <f t="shared" si="0"/>
        <v>0</v>
      </c>
      <c r="G35" s="168" t="s">
        <v>166</v>
      </c>
      <c r="H35" s="163"/>
      <c r="I35" s="163"/>
      <c r="J35" s="163"/>
    </row>
    <row r="36" spans="1:10" ht="15">
      <c r="A36" s="165" t="s">
        <v>63</v>
      </c>
      <c r="B36" s="166">
        <v>12000</v>
      </c>
      <c r="C36" s="166">
        <v>0</v>
      </c>
      <c r="D36" s="166">
        <v>0</v>
      </c>
      <c r="E36" s="166">
        <v>12000</v>
      </c>
      <c r="F36" s="166">
        <f t="shared" si="0"/>
        <v>0</v>
      </c>
      <c r="G36" s="168" t="s">
        <v>101</v>
      </c>
      <c r="H36" s="163"/>
      <c r="I36" s="163"/>
      <c r="J36" s="163"/>
    </row>
    <row r="37" spans="1:10" s="164" customFormat="1" ht="15">
      <c r="A37" s="165" t="s">
        <v>59</v>
      </c>
      <c r="B37" s="166">
        <v>18200</v>
      </c>
      <c r="C37" s="166">
        <v>0</v>
      </c>
      <c r="D37" s="166">
        <v>0</v>
      </c>
      <c r="E37" s="166">
        <v>25000</v>
      </c>
      <c r="F37" s="166">
        <f t="shared" si="0"/>
        <v>-6800</v>
      </c>
      <c r="G37" s="148"/>
      <c r="H37" s="163"/>
      <c r="I37" s="163"/>
      <c r="J37" s="163"/>
    </row>
    <row r="38" spans="1:10" s="164" customFormat="1" ht="15">
      <c r="A38" s="165" t="s">
        <v>60</v>
      </c>
      <c r="B38" s="166">
        <v>15808</v>
      </c>
      <c r="C38" s="166">
        <v>0</v>
      </c>
      <c r="D38" s="166">
        <v>0</v>
      </c>
      <c r="E38" s="166">
        <v>23051.56</v>
      </c>
      <c r="F38" s="166">
        <f t="shared" si="0"/>
        <v>-7243.560000000001</v>
      </c>
      <c r="G38" s="148"/>
      <c r="H38" s="163"/>
      <c r="I38" s="163"/>
      <c r="J38" s="163"/>
    </row>
    <row r="39" spans="1:10" ht="15">
      <c r="A39" s="165" t="s">
        <v>67</v>
      </c>
      <c r="B39" s="166">
        <v>1200</v>
      </c>
      <c r="C39" s="166">
        <v>0</v>
      </c>
      <c r="D39" s="166">
        <v>0</v>
      </c>
      <c r="E39" s="166">
        <v>2500</v>
      </c>
      <c r="F39" s="166">
        <f t="shared" si="0"/>
        <v>-1300</v>
      </c>
      <c r="G39" s="148"/>
      <c r="H39" s="163"/>
      <c r="I39" s="163"/>
      <c r="J39" s="163"/>
    </row>
    <row r="40" spans="1:10" s="164" customFormat="1" ht="15">
      <c r="A40" s="165" t="s">
        <v>61</v>
      </c>
      <c r="B40" s="166">
        <v>2340</v>
      </c>
      <c r="C40" s="166">
        <v>0</v>
      </c>
      <c r="D40" s="166">
        <v>0</v>
      </c>
      <c r="E40" s="166">
        <v>3210.99</v>
      </c>
      <c r="F40" s="166">
        <f t="shared" si="0"/>
        <v>-870.9899999999998</v>
      </c>
      <c r="G40" s="148" t="s">
        <v>155</v>
      </c>
      <c r="H40" s="163"/>
      <c r="I40" s="163"/>
      <c r="J40" s="163"/>
    </row>
    <row r="41" spans="1:10" ht="15">
      <c r="A41" s="188" t="s">
        <v>50</v>
      </c>
      <c r="B41" s="189">
        <f>SUM(B26:B40)</f>
        <v>135370</v>
      </c>
      <c r="C41" s="189">
        <f>SUM(C26:C40)</f>
        <v>0</v>
      </c>
      <c r="D41" s="189">
        <f>SUM(D26:D40)</f>
        <v>0</v>
      </c>
      <c r="E41" s="189">
        <f>SUM(E26:E40)</f>
        <v>151202.11</v>
      </c>
      <c r="F41" s="189">
        <f>SUM(F26:F40)</f>
        <v>-15832.109999999999</v>
      </c>
      <c r="G41" s="190"/>
      <c r="H41" s="163"/>
      <c r="I41" s="163"/>
      <c r="J41" s="163"/>
    </row>
    <row r="42" spans="1:10" ht="15">
      <c r="A42" s="162"/>
      <c r="B42" s="153"/>
      <c r="C42" s="153"/>
      <c r="D42" s="153"/>
      <c r="E42" s="153"/>
      <c r="F42" s="153"/>
      <c r="G42" s="154"/>
      <c r="H42" s="163"/>
      <c r="I42" s="163"/>
      <c r="J42" s="163"/>
    </row>
    <row r="43" spans="1:10" ht="15">
      <c r="A43" s="162" t="s">
        <v>41</v>
      </c>
      <c r="B43" s="153"/>
      <c r="C43" s="153"/>
      <c r="D43" s="153"/>
      <c r="E43" s="153"/>
      <c r="F43" s="153"/>
      <c r="G43" s="154"/>
      <c r="H43" s="163"/>
      <c r="I43" s="163"/>
      <c r="J43" s="163"/>
    </row>
    <row r="44" spans="1:10" ht="15">
      <c r="A44" s="152" t="s">
        <v>66</v>
      </c>
      <c r="B44" s="153">
        <f>(B33*0.1)</f>
        <v>6300</v>
      </c>
      <c r="C44" s="153">
        <v>0</v>
      </c>
      <c r="D44" s="153">
        <v>0</v>
      </c>
      <c r="E44" s="153">
        <v>6300</v>
      </c>
      <c r="F44" s="153">
        <f>B44-C44-D44-E44</f>
        <v>0</v>
      </c>
      <c r="G44" s="169"/>
      <c r="H44" s="163"/>
      <c r="I44" s="163"/>
      <c r="J44" s="163"/>
    </row>
    <row r="45" spans="1:10" ht="15">
      <c r="A45" s="188" t="s">
        <v>50</v>
      </c>
      <c r="B45" s="189">
        <f>(B44)</f>
        <v>6300</v>
      </c>
      <c r="C45" s="189">
        <f>SUM(C44)</f>
        <v>0</v>
      </c>
      <c r="D45" s="189">
        <f>SUM(D44)</f>
        <v>0</v>
      </c>
      <c r="E45" s="189">
        <f>SUM(E44)</f>
        <v>6300</v>
      </c>
      <c r="F45" s="189">
        <f>SUM(F44)</f>
        <v>0</v>
      </c>
      <c r="G45" s="190"/>
      <c r="H45" s="163"/>
      <c r="I45" s="163"/>
      <c r="J45" s="163"/>
    </row>
    <row r="46" spans="1:10" ht="31.5" customHeight="1">
      <c r="A46" s="194" t="s">
        <v>141</v>
      </c>
      <c r="B46" s="195">
        <v>12000</v>
      </c>
      <c r="C46" s="153"/>
      <c r="D46" s="153"/>
      <c r="E46" s="153"/>
      <c r="F46" s="195">
        <v>12000</v>
      </c>
      <c r="G46" s="196" t="s">
        <v>169</v>
      </c>
      <c r="H46" s="163"/>
      <c r="I46" s="163"/>
      <c r="J46" s="163"/>
    </row>
    <row r="47" spans="1:10" ht="24.75" customHeight="1">
      <c r="A47" s="191" t="s">
        <v>51</v>
      </c>
      <c r="B47" s="192">
        <f>SUM(B7+B14+B19+B23+B41+B45)</f>
        <v>181190</v>
      </c>
      <c r="C47" s="192">
        <f>SUM(C7+C14+C19+C23+C41+C45)</f>
        <v>0</v>
      </c>
      <c r="D47" s="192">
        <f>SUM(D7+D14+D19+D23+D41+D45)</f>
        <v>4800</v>
      </c>
      <c r="E47" s="192">
        <f>SUM(E7+E14+E19+E23+E41+E45)</f>
        <v>200057.11</v>
      </c>
      <c r="F47" s="192">
        <f>(F7+F14+F19+F23+F41+F46)</f>
        <v>-11667.11</v>
      </c>
      <c r="G47" s="193"/>
      <c r="H47" s="163"/>
      <c r="I47" s="163"/>
      <c r="J47" s="163"/>
    </row>
    <row r="48" spans="2:10" ht="15">
      <c r="B48" s="170"/>
      <c r="C48" s="170"/>
      <c r="D48" s="170"/>
      <c r="E48" s="170"/>
      <c r="F48" s="170"/>
      <c r="H48" s="163"/>
      <c r="I48" s="163"/>
      <c r="J48" s="163"/>
    </row>
    <row r="49" spans="2:10" ht="15">
      <c r="B49" s="170"/>
      <c r="C49" s="170"/>
      <c r="D49" s="170"/>
      <c r="E49" s="170"/>
      <c r="F49" s="170"/>
      <c r="H49" s="163"/>
      <c r="I49" s="163"/>
      <c r="J49" s="163"/>
    </row>
    <row r="50" spans="2:10" ht="15">
      <c r="B50" s="170"/>
      <c r="C50" s="170"/>
      <c r="D50" s="170"/>
      <c r="E50" s="170"/>
      <c r="F50" s="170"/>
      <c r="H50" s="163"/>
      <c r="I50" s="163"/>
      <c r="J50" s="163"/>
    </row>
    <row r="51" spans="2:10" ht="15">
      <c r="B51" s="170"/>
      <c r="C51" s="170"/>
      <c r="D51" s="170"/>
      <c r="E51" s="170"/>
      <c r="F51" s="170"/>
      <c r="H51" s="163"/>
      <c r="I51" s="163"/>
      <c r="J51" s="163"/>
    </row>
    <row r="52" spans="2:10" ht="15">
      <c r="B52" s="170"/>
      <c r="C52" s="170"/>
      <c r="D52" s="170"/>
      <c r="E52" s="170"/>
      <c r="F52" s="170"/>
      <c r="H52" s="163"/>
      <c r="I52" s="163"/>
      <c r="J52" s="163"/>
    </row>
    <row r="53" spans="2:6" ht="15">
      <c r="B53" s="170"/>
      <c r="C53" s="170"/>
      <c r="D53" s="170"/>
      <c r="E53" s="170"/>
      <c r="F53" s="170"/>
    </row>
    <row r="54" spans="2:6" ht="15">
      <c r="B54" s="170"/>
      <c r="C54" s="170"/>
      <c r="D54" s="170"/>
      <c r="E54" s="170"/>
      <c r="F54" s="170"/>
    </row>
    <row r="55" spans="2:6" ht="15">
      <c r="B55" s="170"/>
      <c r="C55" s="170"/>
      <c r="D55" s="170"/>
      <c r="E55" s="170"/>
      <c r="F55" s="170"/>
    </row>
    <row r="56" spans="2:6" ht="15">
      <c r="B56" s="170"/>
      <c r="C56" s="170"/>
      <c r="D56" s="170"/>
      <c r="E56" s="170"/>
      <c r="F56" s="170"/>
    </row>
    <row r="57" spans="2:6" ht="15">
      <c r="B57" s="170"/>
      <c r="C57" s="170"/>
      <c r="D57" s="170"/>
      <c r="E57" s="170"/>
      <c r="F57" s="170"/>
    </row>
    <row r="58" spans="2:6" ht="15">
      <c r="B58" s="170"/>
      <c r="C58" s="170"/>
      <c r="D58" s="170"/>
      <c r="E58" s="170"/>
      <c r="F58" s="170"/>
    </row>
  </sheetData>
  <sheetProtection/>
  <mergeCells count="1">
    <mergeCell ref="A1:G1"/>
  </mergeCells>
  <printOptions/>
  <pageMargins left="2.753700787401575" right="0" top="0.16" bottom="0.16" header="0.31" footer="0.31"/>
  <pageSetup orientation="landscape" paperSize="5" scale="70"/>
</worksheet>
</file>

<file path=xl/worksheets/sheet3.xml><?xml version="1.0" encoding="utf-8"?>
<worksheet xmlns="http://schemas.openxmlformats.org/spreadsheetml/2006/main" xmlns:r="http://schemas.openxmlformats.org/officeDocument/2006/relationships">
  <dimension ref="A1:J73"/>
  <sheetViews>
    <sheetView zoomScalePageLayoutView="0" workbookViewId="0" topLeftCell="A1">
      <selection activeCell="A2" sqref="A2"/>
    </sheetView>
  </sheetViews>
  <sheetFormatPr defaultColWidth="11.421875" defaultRowHeight="15"/>
  <cols>
    <col min="1" max="1" width="42.00390625" style="3" customWidth="1"/>
    <col min="2" max="2" width="12.00390625" style="3" customWidth="1"/>
    <col min="3" max="3" width="11.28125" style="3" customWidth="1"/>
    <col min="4" max="5" width="10.00390625" style="3" customWidth="1"/>
    <col min="6" max="6" width="11.140625" style="3" customWidth="1"/>
    <col min="7" max="7" width="54.8515625" style="3" customWidth="1"/>
    <col min="8" max="16384" width="11.421875" style="3" customWidth="1"/>
  </cols>
  <sheetData>
    <row r="1" spans="1:7" ht="33.75" customHeight="1">
      <c r="A1" s="229" t="s">
        <v>68</v>
      </c>
      <c r="B1" s="230"/>
      <c r="C1" s="230"/>
      <c r="D1" s="230"/>
      <c r="E1" s="230"/>
      <c r="F1" s="230"/>
      <c r="G1" s="231"/>
    </row>
    <row r="2" spans="1:7" ht="24.75" customHeight="1">
      <c r="A2" s="38" t="s">
        <v>107</v>
      </c>
      <c r="B2" s="34" t="s">
        <v>120</v>
      </c>
      <c r="C2" s="35" t="s">
        <v>123</v>
      </c>
      <c r="D2" s="35" t="s">
        <v>124</v>
      </c>
      <c r="E2" s="35" t="s">
        <v>153</v>
      </c>
      <c r="F2" s="36" t="s">
        <v>121</v>
      </c>
      <c r="G2" s="39" t="s">
        <v>32</v>
      </c>
    </row>
    <row r="3" spans="1:7" ht="12">
      <c r="A3" s="40" t="s">
        <v>35</v>
      </c>
      <c r="B3" s="2"/>
      <c r="C3" s="2"/>
      <c r="D3" s="2"/>
      <c r="E3" s="2"/>
      <c r="F3" s="2"/>
      <c r="G3" s="41"/>
    </row>
    <row r="4" spans="1:7" ht="12">
      <c r="A4" s="53" t="s">
        <v>42</v>
      </c>
      <c r="B4" s="10">
        <v>9600</v>
      </c>
      <c r="C4" s="10">
        <v>4000</v>
      </c>
      <c r="D4" s="10">
        <v>5600</v>
      </c>
      <c r="E4" s="10"/>
      <c r="F4" s="10">
        <f>(B4-C4-D4-E4)</f>
        <v>0</v>
      </c>
      <c r="G4" s="47" t="s">
        <v>147</v>
      </c>
    </row>
    <row r="5" spans="1:7" ht="12">
      <c r="A5" s="42" t="s">
        <v>43</v>
      </c>
      <c r="B5" s="3">
        <v>9000</v>
      </c>
      <c r="C5" s="3">
        <v>2250</v>
      </c>
      <c r="D5" s="3">
        <v>6750</v>
      </c>
      <c r="F5" s="10">
        <f>(B5-C5-D5-E5)</f>
        <v>0</v>
      </c>
      <c r="G5" s="43" t="s">
        <v>148</v>
      </c>
    </row>
    <row r="6" spans="1:7" ht="12">
      <c r="A6" s="42" t="s">
        <v>44</v>
      </c>
      <c r="B6" s="3">
        <v>6000</v>
      </c>
      <c r="C6" s="3">
        <v>0</v>
      </c>
      <c r="F6" s="10">
        <f>(B6-C6-D6-E6)</f>
        <v>6000</v>
      </c>
      <c r="G6" s="43" t="s">
        <v>2</v>
      </c>
    </row>
    <row r="7" spans="1:7" ht="18" customHeight="1">
      <c r="A7" s="44" t="s">
        <v>50</v>
      </c>
      <c r="B7" s="7">
        <f>SUM(B4:B6)</f>
        <v>24600</v>
      </c>
      <c r="C7" s="7">
        <f>SUM(C4:C6)</f>
        <v>6250</v>
      </c>
      <c r="D7" s="7">
        <f>SUM(D4:D6)</f>
        <v>12350</v>
      </c>
      <c r="E7" s="7">
        <f>SUM(E4:E6)</f>
        <v>0</v>
      </c>
      <c r="F7" s="7">
        <f>SUM(F4:F6)</f>
        <v>6000</v>
      </c>
      <c r="G7" s="45"/>
    </row>
    <row r="8" spans="1:7" ht="12">
      <c r="A8" s="42"/>
      <c r="G8" s="43"/>
    </row>
    <row r="9" spans="1:7" ht="12">
      <c r="A9" s="40" t="s">
        <v>36</v>
      </c>
      <c r="B9" s="2"/>
      <c r="C9" s="2"/>
      <c r="D9" s="2"/>
      <c r="E9" s="2"/>
      <c r="F9" s="2"/>
      <c r="G9" s="41"/>
    </row>
    <row r="10" spans="1:7" ht="12">
      <c r="A10" s="42" t="s">
        <v>49</v>
      </c>
      <c r="B10" s="3">
        <v>150</v>
      </c>
      <c r="C10" s="3">
        <v>0</v>
      </c>
      <c r="D10" s="10">
        <v>116</v>
      </c>
      <c r="E10" s="10"/>
      <c r="F10" s="10">
        <f>(B10-C10-D10-E10)</f>
        <v>34</v>
      </c>
      <c r="G10" s="43"/>
    </row>
    <row r="11" spans="1:7" ht="12">
      <c r="A11" s="42" t="s">
        <v>46</v>
      </c>
      <c r="B11" s="3">
        <v>750</v>
      </c>
      <c r="C11" s="3">
        <v>0</v>
      </c>
      <c r="D11" s="10">
        <v>1341</v>
      </c>
      <c r="E11" s="10"/>
      <c r="F11" s="10">
        <f>(B11-C11-D11-E11)</f>
        <v>-591</v>
      </c>
      <c r="G11" s="43"/>
    </row>
    <row r="12" spans="1:7" ht="12">
      <c r="A12" s="42" t="s">
        <v>0</v>
      </c>
      <c r="B12" s="3">
        <v>1500</v>
      </c>
      <c r="C12" s="3">
        <v>0</v>
      </c>
      <c r="D12" s="10">
        <v>1858</v>
      </c>
      <c r="E12" s="10"/>
      <c r="F12" s="10">
        <f>(B12-C12-D12-E12)</f>
        <v>-358</v>
      </c>
      <c r="G12" s="43"/>
    </row>
    <row r="13" spans="1:7" ht="12">
      <c r="A13" s="42" t="s">
        <v>48</v>
      </c>
      <c r="B13" s="8">
        <v>3520</v>
      </c>
      <c r="C13" s="3">
        <v>0</v>
      </c>
      <c r="D13" s="70">
        <v>3500</v>
      </c>
      <c r="E13" s="70"/>
      <c r="F13" s="10">
        <f>(B13-C13-D13-E13)</f>
        <v>20</v>
      </c>
      <c r="G13" s="43"/>
    </row>
    <row r="14" spans="1:7" ht="21" customHeight="1">
      <c r="A14" s="46" t="s">
        <v>50</v>
      </c>
      <c r="B14" s="9">
        <f>SUM(B10:B13)</f>
        <v>5920</v>
      </c>
      <c r="C14" s="9">
        <f>SUM(C10:C13)</f>
        <v>0</v>
      </c>
      <c r="D14" s="7">
        <f>SUM(D10:D13)</f>
        <v>6815</v>
      </c>
      <c r="E14" s="7">
        <f>SUM(E10:E13)</f>
        <v>0</v>
      </c>
      <c r="F14" s="7">
        <f>SUM(F10:F13)</f>
        <v>-895</v>
      </c>
      <c r="G14" s="45"/>
    </row>
    <row r="15" spans="1:7" ht="12">
      <c r="A15" s="42"/>
      <c r="G15" s="43"/>
    </row>
    <row r="16" spans="1:7" ht="12">
      <c r="A16" s="40" t="s">
        <v>37</v>
      </c>
      <c r="B16" s="2"/>
      <c r="G16" s="43"/>
    </row>
    <row r="17" spans="1:7" ht="12">
      <c r="A17" s="53" t="s">
        <v>71</v>
      </c>
      <c r="B17" s="10">
        <v>4800</v>
      </c>
      <c r="C17" s="10">
        <v>0</v>
      </c>
      <c r="D17" s="10">
        <f>(4470*2)</f>
        <v>8940</v>
      </c>
      <c r="E17" s="10"/>
      <c r="F17" s="10">
        <f>(B17-C17-D17-E17)</f>
        <v>-4140</v>
      </c>
      <c r="G17" s="47" t="s">
        <v>45</v>
      </c>
    </row>
    <row r="18" spans="1:7" ht="12">
      <c r="A18" s="42"/>
      <c r="G18" s="43"/>
    </row>
    <row r="19" spans="1:7" ht="21.75" customHeight="1">
      <c r="A19" s="46" t="s">
        <v>50</v>
      </c>
      <c r="B19" s="9">
        <f>SUM(B17:B18)</f>
        <v>4800</v>
      </c>
      <c r="C19" s="9">
        <f>SUM(C17:C18)</f>
        <v>0</v>
      </c>
      <c r="D19" s="9">
        <f>SUM(D17:D18)</f>
        <v>8940</v>
      </c>
      <c r="E19" s="9">
        <f>SUM(E17:E18)</f>
        <v>0</v>
      </c>
      <c r="F19" s="9">
        <f>(B19-C19-D19)</f>
        <v>-4140</v>
      </c>
      <c r="G19" s="45"/>
    </row>
    <row r="20" spans="1:7" ht="12">
      <c r="A20" s="42"/>
      <c r="G20" s="43"/>
    </row>
    <row r="21" spans="1:7" ht="12">
      <c r="A21" s="40" t="s">
        <v>38</v>
      </c>
      <c r="B21" s="2"/>
      <c r="G21" s="43"/>
    </row>
    <row r="22" spans="1:7" s="8" customFormat="1" ht="12">
      <c r="A22" s="53" t="s">
        <v>52</v>
      </c>
      <c r="B22" s="10">
        <v>1000</v>
      </c>
      <c r="C22" s="10">
        <v>0</v>
      </c>
      <c r="D22" s="10">
        <v>383</v>
      </c>
      <c r="E22" s="10"/>
      <c r="F22" s="70">
        <f>(B22-C22-D22-E22)</f>
        <v>617</v>
      </c>
      <c r="G22" s="43"/>
    </row>
    <row r="23" spans="1:7" ht="28.5" customHeight="1">
      <c r="A23" s="46" t="s">
        <v>50</v>
      </c>
      <c r="B23" s="7">
        <v>1000</v>
      </c>
      <c r="C23" s="7">
        <f>SUM(C22)</f>
        <v>0</v>
      </c>
      <c r="D23" s="7">
        <f>SUM(D22)</f>
        <v>383</v>
      </c>
      <c r="E23" s="7">
        <f>SUM(E22)</f>
        <v>0</v>
      </c>
      <c r="F23" s="7">
        <f>SUM(F22)</f>
        <v>617</v>
      </c>
      <c r="G23" s="45"/>
    </row>
    <row r="24" spans="1:7" ht="12">
      <c r="A24" s="40"/>
      <c r="B24" s="2"/>
      <c r="G24" s="43"/>
    </row>
    <row r="25" spans="1:7" ht="12">
      <c r="A25" s="40" t="s">
        <v>39</v>
      </c>
      <c r="B25" s="2"/>
      <c r="G25" s="43"/>
    </row>
    <row r="26" spans="1:7" ht="12">
      <c r="A26" s="40" t="s">
        <v>114</v>
      </c>
      <c r="B26" s="2"/>
      <c r="G26" s="43"/>
    </row>
    <row r="27" spans="1:7" ht="12">
      <c r="A27" s="42" t="s">
        <v>53</v>
      </c>
      <c r="B27" s="3">
        <v>4000</v>
      </c>
      <c r="C27" s="10">
        <v>2000</v>
      </c>
      <c r="D27" s="10"/>
      <c r="E27" s="10"/>
      <c r="F27" s="10">
        <f>B27-C27-D27-E27</f>
        <v>2000</v>
      </c>
      <c r="G27" s="47" t="s">
        <v>142</v>
      </c>
    </row>
    <row r="28" spans="1:7" ht="12">
      <c r="A28" s="42"/>
      <c r="B28" s="3">
        <v>0</v>
      </c>
      <c r="C28" s="11">
        <v>209.76</v>
      </c>
      <c r="D28" s="11"/>
      <c r="E28" s="11"/>
      <c r="F28" s="10">
        <f>B28-C28-D28-E28</f>
        <v>-209.76</v>
      </c>
      <c r="G28" s="47" t="s">
        <v>143</v>
      </c>
    </row>
    <row r="29" spans="1:7" ht="12">
      <c r="A29" s="42" t="s">
        <v>57</v>
      </c>
      <c r="B29" s="3">
        <v>360</v>
      </c>
      <c r="C29" s="12">
        <v>132.48</v>
      </c>
      <c r="D29" s="12"/>
      <c r="E29" s="12"/>
      <c r="F29" s="10">
        <f>B29-C29-D29-E29</f>
        <v>227.52</v>
      </c>
      <c r="G29" s="43" t="s">
        <v>112</v>
      </c>
    </row>
    <row r="30" spans="1:7" ht="12">
      <c r="A30" s="42"/>
      <c r="B30" s="8">
        <v>0</v>
      </c>
      <c r="C30" s="12">
        <v>144.9</v>
      </c>
      <c r="D30" s="12"/>
      <c r="E30" s="12"/>
      <c r="F30" s="10">
        <f>B30-C30-D30-E30</f>
        <v>-144.9</v>
      </c>
      <c r="G30" s="43" t="s">
        <v>113</v>
      </c>
    </row>
    <row r="31" spans="1:7" ht="12">
      <c r="A31" s="86" t="s">
        <v>134</v>
      </c>
      <c r="B31" s="87">
        <f>SUM(B27:B30)</f>
        <v>4360</v>
      </c>
      <c r="C31" s="88">
        <f>SUM(C27:C30)</f>
        <v>2487.1400000000003</v>
      </c>
      <c r="D31" s="88">
        <f>SUM(D27:D30)</f>
        <v>0</v>
      </c>
      <c r="E31" s="88">
        <f>SUM(E27:E30)</f>
        <v>0</v>
      </c>
      <c r="F31" s="88">
        <f>SUM(F27:F30)</f>
        <v>1872.86</v>
      </c>
      <c r="G31" s="43"/>
    </row>
    <row r="32" spans="1:7" ht="12">
      <c r="A32" s="40" t="s">
        <v>115</v>
      </c>
      <c r="B32" s="2"/>
      <c r="C32" s="12"/>
      <c r="D32" s="12"/>
      <c r="E32" s="12"/>
      <c r="F32" s="12"/>
      <c r="G32" s="43"/>
    </row>
    <row r="33" spans="1:9" ht="12">
      <c r="A33" s="48" t="s">
        <v>55</v>
      </c>
      <c r="B33" s="8">
        <v>2800</v>
      </c>
      <c r="C33" s="8">
        <v>2034</v>
      </c>
      <c r="D33" s="8"/>
      <c r="E33" s="8"/>
      <c r="F33" s="8">
        <f>B33-C33-D33-E33</f>
        <v>766</v>
      </c>
      <c r="G33" s="49" t="s">
        <v>122</v>
      </c>
      <c r="I33" s="3" t="s">
        <v>118</v>
      </c>
    </row>
    <row r="34" spans="1:7" ht="12">
      <c r="A34" s="42" t="s">
        <v>56</v>
      </c>
      <c r="B34" s="3">
        <v>2016</v>
      </c>
      <c r="C34" s="3">
        <v>1120</v>
      </c>
      <c r="F34" s="8">
        <f>B34-C34-D34-E34</f>
        <v>896</v>
      </c>
      <c r="G34" s="43" t="s">
        <v>111</v>
      </c>
    </row>
    <row r="35" spans="1:7" ht="12">
      <c r="A35" s="42" t="s">
        <v>64</v>
      </c>
      <c r="B35" s="3">
        <v>3000</v>
      </c>
      <c r="C35" s="3">
        <v>300</v>
      </c>
      <c r="F35" s="8">
        <f>B35-C35-D35-E35</f>
        <v>2700</v>
      </c>
      <c r="G35" s="43" t="s">
        <v>64</v>
      </c>
    </row>
    <row r="36" spans="1:7" ht="12">
      <c r="A36" s="86" t="s">
        <v>135</v>
      </c>
      <c r="B36" s="87">
        <f>SUM(B33:B35)</f>
        <v>7816</v>
      </c>
      <c r="C36" s="87">
        <f>SUM(C33:C35)</f>
        <v>3454</v>
      </c>
      <c r="D36" s="87">
        <f>SUM(D33:D35)</f>
        <v>0</v>
      </c>
      <c r="E36" s="87">
        <f>SUM(E33:E35)</f>
        <v>0</v>
      </c>
      <c r="F36" s="87">
        <f>SUM(F33:F35)</f>
        <v>4362</v>
      </c>
      <c r="G36" s="50"/>
    </row>
    <row r="37" spans="1:7" ht="12">
      <c r="A37" s="42"/>
      <c r="G37" s="50"/>
    </row>
    <row r="38" spans="1:7" ht="24">
      <c r="A38" s="53" t="s">
        <v>133</v>
      </c>
      <c r="B38" s="10">
        <v>1800</v>
      </c>
      <c r="C38" s="10">
        <v>0</v>
      </c>
      <c r="D38" s="10">
        <v>1487</v>
      </c>
      <c r="E38" s="10"/>
      <c r="F38" s="10">
        <f>(B38-C38-D38-E38)</f>
        <v>313</v>
      </c>
      <c r="G38" s="52" t="s">
        <v>76</v>
      </c>
    </row>
    <row r="39" spans="1:9" s="6" customFormat="1" ht="36">
      <c r="A39" s="51" t="s">
        <v>58</v>
      </c>
      <c r="B39" s="14">
        <v>58800</v>
      </c>
      <c r="C39" s="10">
        <v>0</v>
      </c>
      <c r="D39" s="10">
        <f>(35299+2416)</f>
        <v>37715</v>
      </c>
      <c r="E39" s="10"/>
      <c r="F39" s="10">
        <f aca="true" t="shared" si="0" ref="F39:F46">(B39-C39-D39-E39)</f>
        <v>21085</v>
      </c>
      <c r="G39" s="52" t="s">
        <v>125</v>
      </c>
      <c r="H39" s="10" t="s">
        <v>154</v>
      </c>
      <c r="I39" s="10">
        <v>26739</v>
      </c>
    </row>
    <row r="40" spans="1:7" s="6" customFormat="1" ht="12">
      <c r="A40" s="51" t="s">
        <v>62</v>
      </c>
      <c r="B40" s="14">
        <v>630</v>
      </c>
      <c r="C40" s="10">
        <v>0</v>
      </c>
      <c r="D40" s="10">
        <v>0</v>
      </c>
      <c r="E40" s="10"/>
      <c r="F40" s="10">
        <f t="shared" si="0"/>
        <v>630</v>
      </c>
      <c r="G40" s="52"/>
    </row>
    <row r="41" spans="1:7" ht="12">
      <c r="A41" s="53" t="s">
        <v>63</v>
      </c>
      <c r="B41" s="10">
        <v>12000</v>
      </c>
      <c r="C41" s="10">
        <v>0</v>
      </c>
      <c r="D41" s="10">
        <v>3489</v>
      </c>
      <c r="E41" s="10"/>
      <c r="F41" s="10">
        <f t="shared" si="0"/>
        <v>8511</v>
      </c>
      <c r="G41" s="52" t="s">
        <v>126</v>
      </c>
    </row>
    <row r="42" spans="1:7" s="6" customFormat="1" ht="36">
      <c r="A42" s="53" t="s">
        <v>130</v>
      </c>
      <c r="B42" s="10">
        <v>16800</v>
      </c>
      <c r="C42" s="10">
        <v>0</v>
      </c>
      <c r="D42" s="71">
        <v>19784</v>
      </c>
      <c r="E42" s="71"/>
      <c r="F42" s="10">
        <f t="shared" si="0"/>
        <v>-2984</v>
      </c>
      <c r="G42" s="52" t="s">
        <v>127</v>
      </c>
    </row>
    <row r="43" spans="1:7" s="6" customFormat="1" ht="25.5" customHeight="1">
      <c r="A43" s="53" t="s">
        <v>131</v>
      </c>
      <c r="B43" s="10"/>
      <c r="C43" s="10"/>
      <c r="D43" s="71">
        <v>6524</v>
      </c>
      <c r="E43" s="71"/>
      <c r="F43" s="10">
        <f t="shared" si="0"/>
        <v>-6524</v>
      </c>
      <c r="G43" s="52" t="s">
        <v>129</v>
      </c>
    </row>
    <row r="44" spans="1:10" s="6" customFormat="1" ht="21" customHeight="1">
      <c r="A44" s="53" t="s">
        <v>60</v>
      </c>
      <c r="B44" s="10">
        <v>12096</v>
      </c>
      <c r="C44" s="10">
        <v>0</v>
      </c>
      <c r="D44" s="10">
        <v>10548</v>
      </c>
      <c r="E44" s="10"/>
      <c r="F44" s="10">
        <f t="shared" si="0"/>
        <v>1548</v>
      </c>
      <c r="G44" s="52" t="s">
        <v>128</v>
      </c>
      <c r="H44" s="79"/>
      <c r="I44" s="79"/>
      <c r="J44" s="79"/>
    </row>
    <row r="45" spans="1:10" ht="12">
      <c r="A45" s="53" t="s">
        <v>67</v>
      </c>
      <c r="B45" s="10">
        <v>1200</v>
      </c>
      <c r="C45" s="10">
        <v>0</v>
      </c>
      <c r="D45" s="10">
        <v>483</v>
      </c>
      <c r="E45" s="10"/>
      <c r="F45" s="10">
        <f t="shared" si="0"/>
        <v>717</v>
      </c>
      <c r="G45" s="47"/>
      <c r="H45" s="8"/>
      <c r="I45" s="8"/>
      <c r="J45" s="8"/>
    </row>
    <row r="46" spans="1:10" s="6" customFormat="1" ht="12">
      <c r="A46" s="53" t="s">
        <v>61</v>
      </c>
      <c r="B46" s="10">
        <v>2160</v>
      </c>
      <c r="C46" s="10">
        <v>0</v>
      </c>
      <c r="D46" s="10"/>
      <c r="E46" s="10"/>
      <c r="F46" s="10">
        <f t="shared" si="0"/>
        <v>2160</v>
      </c>
      <c r="G46" s="47" t="s">
        <v>132</v>
      </c>
      <c r="H46" s="79"/>
      <c r="I46" s="79"/>
      <c r="J46" s="79"/>
    </row>
    <row r="47" spans="1:10" s="6" customFormat="1" ht="15.75" customHeight="1">
      <c r="A47" s="83" t="s">
        <v>136</v>
      </c>
      <c r="B47" s="84">
        <f>SUM(B38:B46)</f>
        <v>105486</v>
      </c>
      <c r="C47" s="85">
        <v>0</v>
      </c>
      <c r="D47" s="84">
        <f>SUM(D38:D46)</f>
        <v>80030</v>
      </c>
      <c r="E47" s="84">
        <f>SUM(E38:E46)</f>
        <v>0</v>
      </c>
      <c r="F47" s="84">
        <f>SUM(F38:F46)</f>
        <v>25456</v>
      </c>
      <c r="G47" s="47"/>
      <c r="H47" s="79"/>
      <c r="I47" s="79"/>
      <c r="J47" s="79"/>
    </row>
    <row r="48" spans="1:10" ht="27" customHeight="1">
      <c r="A48" s="46" t="s">
        <v>50</v>
      </c>
      <c r="B48" s="15">
        <f>(B31+B36+B47)</f>
        <v>117662</v>
      </c>
      <c r="C48" s="15">
        <f>(C31+C36+C47)</f>
        <v>5941.14</v>
      </c>
      <c r="D48" s="16">
        <f>(D31+D36+D47)</f>
        <v>80030</v>
      </c>
      <c r="E48" s="16">
        <f>(E31+E36+E47)</f>
        <v>0</v>
      </c>
      <c r="F48" s="16">
        <f>(F31+F36+F47)</f>
        <v>31690.86</v>
      </c>
      <c r="G48" s="45" t="s">
        <v>118</v>
      </c>
      <c r="H48" s="8"/>
      <c r="I48" s="8"/>
      <c r="J48" s="8"/>
    </row>
    <row r="49" spans="1:10" ht="12">
      <c r="A49" s="40"/>
      <c r="B49" s="2"/>
      <c r="G49" s="43"/>
      <c r="H49" s="8"/>
      <c r="I49" s="8"/>
      <c r="J49" s="8"/>
    </row>
    <row r="50" spans="1:10" ht="12">
      <c r="A50" s="72" t="s">
        <v>41</v>
      </c>
      <c r="B50" s="73"/>
      <c r="C50" s="10"/>
      <c r="D50" s="10"/>
      <c r="E50" s="10"/>
      <c r="F50" s="10"/>
      <c r="G50" s="47"/>
      <c r="H50" s="8"/>
      <c r="I50" s="8"/>
      <c r="J50" s="8"/>
    </row>
    <row r="51" spans="1:10" ht="24">
      <c r="A51" s="53" t="s">
        <v>66</v>
      </c>
      <c r="B51" s="10">
        <v>5880</v>
      </c>
      <c r="C51" s="10">
        <f>(C39*0.1)</f>
        <v>0</v>
      </c>
      <c r="D51" s="10">
        <v>1073</v>
      </c>
      <c r="E51" s="10"/>
      <c r="F51" s="10">
        <f>(B51-C51-D51-E51)</f>
        <v>4807</v>
      </c>
      <c r="G51" s="52" t="s">
        <v>137</v>
      </c>
      <c r="H51" s="8"/>
      <c r="I51" s="8"/>
      <c r="J51" s="8"/>
    </row>
    <row r="52" spans="1:10" ht="12">
      <c r="A52" s="46" t="s">
        <v>50</v>
      </c>
      <c r="B52" s="9">
        <f>SUM(B51)</f>
        <v>5880</v>
      </c>
      <c r="C52" s="9">
        <f>(C51)</f>
        <v>0</v>
      </c>
      <c r="D52" s="9">
        <f>SUM(D51)</f>
        <v>1073</v>
      </c>
      <c r="E52" s="9">
        <f>SUM(E51)</f>
        <v>0</v>
      </c>
      <c r="F52" s="9">
        <f>SUM(F51)</f>
        <v>4807</v>
      </c>
      <c r="G52" s="54" t="s">
        <v>118</v>
      </c>
      <c r="H52" s="8"/>
      <c r="I52" s="8"/>
      <c r="J52" s="8"/>
    </row>
    <row r="53" spans="1:10" ht="12">
      <c r="A53" s="40"/>
      <c r="B53" s="2"/>
      <c r="G53" s="43"/>
      <c r="H53" s="8"/>
      <c r="I53" s="8"/>
      <c r="J53" s="8"/>
    </row>
    <row r="54" spans="1:10" ht="48.75" customHeight="1" thickBot="1">
      <c r="A54" s="55" t="s">
        <v>69</v>
      </c>
      <c r="B54" s="56">
        <f>(B7+B14+B19+B23+B48+B52)</f>
        <v>159862</v>
      </c>
      <c r="C54" s="56">
        <f>(C7+C48)</f>
        <v>12191.14</v>
      </c>
      <c r="D54" s="56">
        <f>(D7+D14+D19+D23+D48+D52)</f>
        <v>109591</v>
      </c>
      <c r="E54" s="56">
        <f>(E7+E14+E19+E23+E48+E52)</f>
        <v>0</v>
      </c>
      <c r="F54" s="56">
        <f>(F7+F14+F19+F23+F48+F52)</f>
        <v>38079.86</v>
      </c>
      <c r="G54" s="82"/>
      <c r="H54" s="80"/>
      <c r="I54" s="80"/>
      <c r="J54" s="80"/>
    </row>
    <row r="55" spans="8:10" ht="12">
      <c r="H55" s="8"/>
      <c r="I55" s="8"/>
      <c r="J55" s="8"/>
    </row>
    <row r="56" spans="7:10" ht="12">
      <c r="G56" s="10"/>
      <c r="H56" s="8"/>
      <c r="I56" s="8"/>
      <c r="J56" s="8"/>
    </row>
    <row r="57" spans="8:10" ht="12">
      <c r="H57" s="8"/>
      <c r="I57" s="8"/>
      <c r="J57" s="8"/>
    </row>
    <row r="58" spans="1:10" ht="9.75" customHeight="1">
      <c r="A58" s="232"/>
      <c r="B58" s="232"/>
      <c r="C58" s="232"/>
      <c r="D58" s="232"/>
      <c r="E58" s="80"/>
      <c r="H58" s="8"/>
      <c r="I58" s="8"/>
      <c r="J58" s="8"/>
    </row>
    <row r="59" spans="3:5" ht="12">
      <c r="C59" s="37"/>
      <c r="D59" s="37"/>
      <c r="E59" s="37"/>
    </row>
    <row r="61" spans="3:5" ht="12">
      <c r="C61" s="37"/>
      <c r="D61" s="37"/>
      <c r="E61" s="37"/>
    </row>
    <row r="65" ht="12">
      <c r="B65" s="6"/>
    </row>
    <row r="66" ht="12">
      <c r="B66" s="13"/>
    </row>
    <row r="67" ht="12">
      <c r="B67" s="14"/>
    </row>
    <row r="68" ht="12">
      <c r="B68" s="6"/>
    </row>
    <row r="69" ht="12">
      <c r="B69" s="6"/>
    </row>
    <row r="70" ht="12">
      <c r="B70" s="6"/>
    </row>
    <row r="71" ht="12">
      <c r="B71" s="6"/>
    </row>
    <row r="72" ht="12">
      <c r="B72" s="6"/>
    </row>
    <row r="73" ht="12">
      <c r="B73" s="10"/>
    </row>
  </sheetData>
  <sheetProtection/>
  <mergeCells count="2">
    <mergeCell ref="A1:G1"/>
    <mergeCell ref="A58:D58"/>
  </mergeCells>
  <printOptions/>
  <pageMargins left="1.1811023622047245" right="0" top="0.15748031496062992" bottom="0.15748031496062992" header="0.31496062992125984" footer="0.31496062992125984"/>
  <pageSetup orientation="landscape" paperSize="5"/>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8">
      <selection activeCell="I13" sqref="I13"/>
    </sheetView>
  </sheetViews>
  <sheetFormatPr defaultColWidth="11.421875" defaultRowHeight="15"/>
  <cols>
    <col min="1" max="1" width="22.28125" style="1" customWidth="1"/>
    <col min="2" max="2" width="30.00390625" style="1" customWidth="1"/>
    <col min="3" max="3" width="11.421875" style="1" customWidth="1"/>
    <col min="4" max="4" width="10.8515625" style="1" customWidth="1"/>
    <col min="5" max="6" width="12.00390625" style="1" customWidth="1"/>
    <col min="7" max="7" width="12.7109375" style="1" customWidth="1"/>
    <col min="8" max="8" width="42.28125" style="1" bestFit="1" customWidth="1"/>
    <col min="9" max="16384" width="11.421875" style="1" customWidth="1"/>
  </cols>
  <sheetData>
    <row r="1" spans="1:8" ht="24">
      <c r="A1" s="197"/>
      <c r="B1" s="198" t="s">
        <v>4</v>
      </c>
      <c r="C1" s="199" t="s">
        <v>120</v>
      </c>
      <c r="D1" s="200" t="s">
        <v>123</v>
      </c>
      <c r="E1" s="200" t="s">
        <v>124</v>
      </c>
      <c r="F1" s="200" t="s">
        <v>153</v>
      </c>
      <c r="G1" s="201" t="s">
        <v>121</v>
      </c>
      <c r="H1" s="202" t="s">
        <v>32</v>
      </c>
    </row>
    <row r="2" spans="1:8" ht="24">
      <c r="A2" s="57" t="s">
        <v>97</v>
      </c>
      <c r="B2" s="17"/>
      <c r="C2" s="17"/>
      <c r="D2" s="17"/>
      <c r="E2" s="17"/>
      <c r="F2" s="17"/>
      <c r="G2" s="17"/>
      <c r="H2" s="58"/>
    </row>
    <row r="3" spans="1:8" ht="36">
      <c r="A3" s="59" t="s">
        <v>31</v>
      </c>
      <c r="B3" s="238" t="s">
        <v>33</v>
      </c>
      <c r="C3" s="239"/>
      <c r="D3" s="240"/>
      <c r="E3" s="18"/>
      <c r="F3" s="18"/>
      <c r="G3" s="18"/>
      <c r="H3" s="58"/>
    </row>
    <row r="4" spans="1:8" ht="24">
      <c r="A4" s="130"/>
      <c r="B4" s="131" t="s">
        <v>82</v>
      </c>
      <c r="C4" s="132">
        <v>10800</v>
      </c>
      <c r="D4" s="133">
        <v>1248.14</v>
      </c>
      <c r="E4" s="134">
        <v>2623</v>
      </c>
      <c r="F4" s="134">
        <v>6721.94</v>
      </c>
      <c r="G4" s="134">
        <f>C4-D4-E4-F4</f>
        <v>206.92000000000098</v>
      </c>
      <c r="H4" s="135" t="s">
        <v>116</v>
      </c>
    </row>
    <row r="5" spans="1:8" ht="24">
      <c r="A5" s="130"/>
      <c r="B5" s="131" t="s">
        <v>34</v>
      </c>
      <c r="C5" s="132">
        <v>2000</v>
      </c>
      <c r="D5" s="134">
        <v>0</v>
      </c>
      <c r="E5" s="134">
        <v>1000</v>
      </c>
      <c r="F5" s="134">
        <v>1000</v>
      </c>
      <c r="G5" s="134">
        <f>C5-D5-E5-F5</f>
        <v>0</v>
      </c>
      <c r="H5" s="136" t="s">
        <v>119</v>
      </c>
    </row>
    <row r="6" spans="1:8" s="5" customFormat="1" ht="12">
      <c r="A6" s="137"/>
      <c r="B6" s="138" t="s">
        <v>102</v>
      </c>
      <c r="C6" s="139">
        <v>2136</v>
      </c>
      <c r="D6" s="140">
        <v>0</v>
      </c>
      <c r="E6" s="141">
        <v>1000</v>
      </c>
      <c r="F6" s="141">
        <v>1589.19</v>
      </c>
      <c r="G6" s="134">
        <f>C6-D6-E6-F6</f>
        <v>-453.19000000000005</v>
      </c>
      <c r="H6" s="136"/>
    </row>
    <row r="7" spans="1:8" ht="12">
      <c r="A7" s="205"/>
      <c r="B7" s="206"/>
      <c r="C7" s="207">
        <f>SUM(C4:C6)</f>
        <v>14936</v>
      </c>
      <c r="D7" s="208">
        <f>SUM(D4:D6)</f>
        <v>1248.14</v>
      </c>
      <c r="E7" s="208">
        <f>SUM(E4:E6)</f>
        <v>4623</v>
      </c>
      <c r="F7" s="208">
        <f>SUM(F4:F6)</f>
        <v>9311.13</v>
      </c>
      <c r="G7" s="208">
        <f>SUM(G4:G6)</f>
        <v>-246.26999999999907</v>
      </c>
      <c r="H7" s="81"/>
    </row>
    <row r="8" spans="1:8" ht="60">
      <c r="A8" s="59" t="s">
        <v>5</v>
      </c>
      <c r="B8" s="241" t="s">
        <v>6</v>
      </c>
      <c r="C8" s="242"/>
      <c r="D8" s="240"/>
      <c r="E8" s="18"/>
      <c r="F8" s="18"/>
      <c r="G8" s="18"/>
      <c r="H8" s="58"/>
    </row>
    <row r="9" spans="1:8" ht="12">
      <c r="A9" s="61"/>
      <c r="B9" s="17" t="s">
        <v>7</v>
      </c>
      <c r="C9" s="20">
        <v>3000</v>
      </c>
      <c r="D9" s="21">
        <v>2000</v>
      </c>
      <c r="E9" s="22">
        <v>1000</v>
      </c>
      <c r="F9" s="21">
        <v>0</v>
      </c>
      <c r="G9" s="22">
        <f>C9-D9-E9-F9</f>
        <v>0</v>
      </c>
      <c r="H9" s="62" t="s">
        <v>117</v>
      </c>
    </row>
    <row r="10" spans="1:8" ht="12">
      <c r="A10" s="61"/>
      <c r="B10" s="17" t="s">
        <v>8</v>
      </c>
      <c r="C10" s="20">
        <v>12000</v>
      </c>
      <c r="D10" s="21">
        <v>0</v>
      </c>
      <c r="E10" s="21">
        <v>3500</v>
      </c>
      <c r="F10" s="216">
        <v>7250</v>
      </c>
      <c r="G10" s="22">
        <f>C10-D10-E10-F10</f>
        <v>1250</v>
      </c>
      <c r="H10" s="58" t="s">
        <v>157</v>
      </c>
    </row>
    <row r="11" spans="1:8" ht="24">
      <c r="A11" s="61"/>
      <c r="B11" s="23" t="s">
        <v>9</v>
      </c>
      <c r="C11" s="19">
        <v>4000</v>
      </c>
      <c r="D11" s="24">
        <v>0</v>
      </c>
      <c r="E11" s="24">
        <v>3000</v>
      </c>
      <c r="F11" s="24">
        <v>1000</v>
      </c>
      <c r="G11" s="22">
        <f>C11-D11-E11-F11</f>
        <v>0</v>
      </c>
      <c r="H11" s="60" t="s">
        <v>72</v>
      </c>
    </row>
    <row r="12" spans="1:8" ht="24">
      <c r="A12" s="61"/>
      <c r="B12" s="23" t="s">
        <v>10</v>
      </c>
      <c r="C12" s="19">
        <v>600</v>
      </c>
      <c r="D12" s="24">
        <v>0</v>
      </c>
      <c r="E12" s="24">
        <v>600</v>
      </c>
      <c r="F12" s="24"/>
      <c r="G12" s="22">
        <f>C12-D12-E12-F12</f>
        <v>0</v>
      </c>
      <c r="H12" s="60" t="s">
        <v>72</v>
      </c>
    </row>
    <row r="13" spans="1:8" ht="24">
      <c r="A13" s="59" t="s">
        <v>11</v>
      </c>
      <c r="B13" s="17" t="s">
        <v>12</v>
      </c>
      <c r="C13" s="20"/>
      <c r="D13" s="21"/>
      <c r="E13" s="22"/>
      <c r="F13" s="22"/>
      <c r="G13" s="22">
        <f>C13-D13-E13-F13</f>
        <v>0</v>
      </c>
      <c r="H13" s="58"/>
    </row>
    <row r="14" spans="1:8" ht="12">
      <c r="A14" s="205"/>
      <c r="B14" s="206"/>
      <c r="C14" s="207">
        <f>SUM(C9:C13)</f>
        <v>19600</v>
      </c>
      <c r="D14" s="208">
        <f>SUM(D9:D12)</f>
        <v>2000</v>
      </c>
      <c r="E14" s="208">
        <f>SUM(E9:E13)</f>
        <v>8100</v>
      </c>
      <c r="F14" s="208">
        <f>SUM(F9:F13)</f>
        <v>8250</v>
      </c>
      <c r="G14" s="208">
        <f>SUM(G9:G13)</f>
        <v>1250</v>
      </c>
      <c r="H14" s="58"/>
    </row>
    <row r="15" spans="1:8" ht="24">
      <c r="A15" s="57" t="s">
        <v>13</v>
      </c>
      <c r="B15" s="17"/>
      <c r="C15" s="25"/>
      <c r="D15" s="26"/>
      <c r="E15" s="26"/>
      <c r="F15" s="26"/>
      <c r="G15" s="26"/>
      <c r="H15" s="58"/>
    </row>
    <row r="16" spans="1:8" ht="36">
      <c r="A16" s="59" t="s">
        <v>14</v>
      </c>
      <c r="B16" s="17" t="s">
        <v>15</v>
      </c>
      <c r="C16" s="25">
        <v>280</v>
      </c>
      <c r="D16" s="27">
        <v>0</v>
      </c>
      <c r="E16" s="27">
        <v>280</v>
      </c>
      <c r="F16" s="28"/>
      <c r="G16" s="28">
        <f>C16-D16-E16-F16</f>
        <v>0</v>
      </c>
      <c r="H16" s="58"/>
    </row>
    <row r="17" spans="1:8" ht="12">
      <c r="A17" s="205"/>
      <c r="B17" s="206"/>
      <c r="C17" s="209">
        <f>SUM(C16)</f>
        <v>280</v>
      </c>
      <c r="D17" s="210">
        <f>SUM(D16)</f>
        <v>0</v>
      </c>
      <c r="E17" s="210">
        <f>SUM(E16)</f>
        <v>280</v>
      </c>
      <c r="F17" s="210">
        <f>SUM(F16)</f>
        <v>0</v>
      </c>
      <c r="G17" s="210">
        <f>(C17-D17-E17)</f>
        <v>0</v>
      </c>
      <c r="H17" s="58"/>
    </row>
    <row r="18" spans="1:8" ht="24">
      <c r="A18" s="57" t="s">
        <v>16</v>
      </c>
      <c r="B18" s="243" t="s">
        <v>99</v>
      </c>
      <c r="C18" s="243"/>
      <c r="D18" s="243"/>
      <c r="E18" s="29"/>
      <c r="F18" s="29"/>
      <c r="G18" s="29"/>
      <c r="H18" s="63"/>
    </row>
    <row r="19" spans="1:8" ht="48">
      <c r="A19" s="59" t="s">
        <v>17</v>
      </c>
      <c r="B19" s="17" t="s">
        <v>18</v>
      </c>
      <c r="C19" s="17"/>
      <c r="D19" s="30"/>
      <c r="E19" s="30"/>
      <c r="F19" s="30"/>
      <c r="G19" s="30"/>
      <c r="H19" s="58"/>
    </row>
    <row r="20" spans="1:8" ht="36">
      <c r="A20" s="233" t="s">
        <v>19</v>
      </c>
      <c r="B20" s="23" t="s">
        <v>20</v>
      </c>
      <c r="C20" s="19">
        <v>4800</v>
      </c>
      <c r="D20" s="74">
        <v>0</v>
      </c>
      <c r="E20" s="24">
        <v>502</v>
      </c>
      <c r="F20" s="24">
        <f>1670+1500</f>
        <v>3170</v>
      </c>
      <c r="G20" s="24">
        <f aca="true" t="shared" si="0" ref="G20:G25">C20-E20-F20</f>
        <v>1128</v>
      </c>
      <c r="H20" s="75" t="s">
        <v>156</v>
      </c>
    </row>
    <row r="21" spans="1:8" ht="24">
      <c r="A21" s="233"/>
      <c r="B21" s="23" t="s">
        <v>21</v>
      </c>
      <c r="C21" s="19">
        <v>5600</v>
      </c>
      <c r="D21" s="74">
        <v>0</v>
      </c>
      <c r="E21" s="24">
        <v>7872</v>
      </c>
      <c r="F21" s="24">
        <v>5023</v>
      </c>
      <c r="G21" s="24">
        <f t="shared" si="0"/>
        <v>-7295</v>
      </c>
      <c r="H21" s="75" t="s">
        <v>94</v>
      </c>
    </row>
    <row r="22" spans="1:8" ht="12">
      <c r="A22" s="234" t="s">
        <v>22</v>
      </c>
      <c r="B22" s="236" t="s">
        <v>98</v>
      </c>
      <c r="C22" s="76">
        <v>6800</v>
      </c>
      <c r="D22" s="4">
        <v>0</v>
      </c>
      <c r="E22" s="24">
        <v>0</v>
      </c>
      <c r="F22" s="24"/>
      <c r="G22" s="215">
        <f t="shared" si="0"/>
        <v>6800</v>
      </c>
      <c r="H22" s="75"/>
    </row>
    <row r="23" spans="1:8" ht="12">
      <c r="A23" s="235"/>
      <c r="B23" s="237"/>
      <c r="C23" s="77">
        <v>8000</v>
      </c>
      <c r="D23" s="78">
        <v>0</v>
      </c>
      <c r="E23" s="24">
        <v>0</v>
      </c>
      <c r="F23" s="24"/>
      <c r="G23" s="215">
        <f t="shared" si="0"/>
        <v>8000</v>
      </c>
      <c r="H23" s="75"/>
    </row>
    <row r="24" spans="1:8" ht="36">
      <c r="A24" s="59" t="s">
        <v>23</v>
      </c>
      <c r="B24" s="23" t="s">
        <v>24</v>
      </c>
      <c r="C24" s="19">
        <v>420</v>
      </c>
      <c r="D24" s="4">
        <v>0</v>
      </c>
      <c r="E24" s="24">
        <v>402</v>
      </c>
      <c r="F24" s="24">
        <v>548.6</v>
      </c>
      <c r="G24" s="24">
        <f t="shared" si="0"/>
        <v>-530.6</v>
      </c>
      <c r="H24" s="75" t="s">
        <v>94</v>
      </c>
    </row>
    <row r="25" spans="1:8" ht="12">
      <c r="A25" s="64"/>
      <c r="B25" s="31" t="s">
        <v>100</v>
      </c>
      <c r="C25" s="32">
        <v>2700</v>
      </c>
      <c r="D25" s="33">
        <v>0</v>
      </c>
      <c r="E25" s="33"/>
      <c r="F25" s="214">
        <v>1600</v>
      </c>
      <c r="G25" s="215">
        <f t="shared" si="0"/>
        <v>1100</v>
      </c>
      <c r="H25" s="58"/>
    </row>
    <row r="26" spans="1:8" ht="12">
      <c r="A26" s="205"/>
      <c r="B26" s="206"/>
      <c r="C26" s="207">
        <f>SUM(C20:C25)</f>
        <v>28320</v>
      </c>
      <c r="D26" s="208">
        <f>SUM(D20:D25)</f>
        <v>0</v>
      </c>
      <c r="E26" s="208">
        <f>SUM(E20:E25)</f>
        <v>8776</v>
      </c>
      <c r="F26" s="208">
        <f>SUM(F20:F25)</f>
        <v>10341.6</v>
      </c>
      <c r="G26" s="208">
        <f>SUM(G20:G25)</f>
        <v>9202.4</v>
      </c>
      <c r="H26" s="58"/>
    </row>
    <row r="27" spans="1:8" ht="24">
      <c r="A27" s="57" t="s">
        <v>25</v>
      </c>
      <c r="B27" s="17"/>
      <c r="C27" s="17"/>
      <c r="D27" s="30"/>
      <c r="E27" s="30"/>
      <c r="F27" s="30"/>
      <c r="G27" s="30"/>
      <c r="H27" s="58"/>
    </row>
    <row r="28" spans="1:8" ht="60">
      <c r="A28" s="59" t="s">
        <v>26</v>
      </c>
      <c r="B28" s="17" t="s">
        <v>27</v>
      </c>
      <c r="C28" s="25">
        <v>280</v>
      </c>
      <c r="D28" s="27">
        <v>0</v>
      </c>
      <c r="E28" s="27"/>
      <c r="F28" s="27">
        <v>280</v>
      </c>
      <c r="G28" s="27">
        <f>C28-D28-E28-F28</f>
        <v>0</v>
      </c>
      <c r="H28" s="58"/>
    </row>
    <row r="29" spans="1:8" ht="12">
      <c r="A29" s="205"/>
      <c r="B29" s="206"/>
      <c r="C29" s="209">
        <f>SUM(C28)</f>
        <v>280</v>
      </c>
      <c r="D29" s="211">
        <f>SUM(D28)</f>
        <v>0</v>
      </c>
      <c r="E29" s="211">
        <f>SUM(E28)</f>
        <v>0</v>
      </c>
      <c r="F29" s="211">
        <f>SUM(F28)</f>
        <v>280</v>
      </c>
      <c r="G29" s="211">
        <f>SUM(G28)</f>
        <v>0</v>
      </c>
      <c r="H29" s="58"/>
    </row>
    <row r="30" spans="1:8" ht="16.5" customHeight="1">
      <c r="A30" s="65" t="s">
        <v>28</v>
      </c>
      <c r="B30" s="31"/>
      <c r="C30" s="31"/>
      <c r="D30" s="31"/>
      <c r="E30" s="31"/>
      <c r="F30" s="31"/>
      <c r="G30" s="31"/>
      <c r="H30" s="58"/>
    </row>
    <row r="31" spans="1:8" ht="72">
      <c r="A31" s="59" t="s">
        <v>29</v>
      </c>
      <c r="B31" s="17" t="s">
        <v>30</v>
      </c>
      <c r="C31" s="25">
        <v>280</v>
      </c>
      <c r="D31" s="27">
        <v>0</v>
      </c>
      <c r="E31" s="27"/>
      <c r="F31" s="27"/>
      <c r="G31" s="27">
        <f>C31-D31-E31-F31</f>
        <v>280</v>
      </c>
      <c r="H31" s="58"/>
    </row>
    <row r="32" spans="1:8" ht="12">
      <c r="A32" s="205"/>
      <c r="B32" s="206"/>
      <c r="C32" s="209">
        <f>SUM(C31)</f>
        <v>280</v>
      </c>
      <c r="D32" s="211">
        <f>SUM(D31)</f>
        <v>0</v>
      </c>
      <c r="E32" s="211">
        <f>SUM(E31)</f>
        <v>0</v>
      </c>
      <c r="F32" s="211">
        <f>SUM(F31)</f>
        <v>0</v>
      </c>
      <c r="G32" s="211">
        <f>SUM(G31)</f>
        <v>280</v>
      </c>
      <c r="H32" s="58"/>
    </row>
    <row r="33" spans="1:8" ht="12">
      <c r="A33" s="66"/>
      <c r="B33" s="31"/>
      <c r="C33" s="31"/>
      <c r="D33" s="31"/>
      <c r="E33" s="31"/>
      <c r="F33" s="31"/>
      <c r="G33" s="31"/>
      <c r="H33" s="58"/>
    </row>
    <row r="34" spans="1:8" ht="12">
      <c r="A34" s="203"/>
      <c r="B34" s="204"/>
      <c r="C34" s="212">
        <f>C7+C14+C17+C26+C29+C32</f>
        <v>63696</v>
      </c>
      <c r="D34" s="213">
        <f>SUM(D7+D14+D17+D26+D29+D32)</f>
        <v>3248.1400000000003</v>
      </c>
      <c r="E34" s="213">
        <f>SUM(E7+E14+E17+E26+E29+E32)</f>
        <v>21779</v>
      </c>
      <c r="F34" s="213">
        <f>SUM(F7+F14+F17+F26+F29+F32)</f>
        <v>28182.729999999996</v>
      </c>
      <c r="G34" s="213">
        <f>G7+G14+G17+G26+G29+G32</f>
        <v>10486.130000000001</v>
      </c>
      <c r="H34" s="58"/>
    </row>
    <row r="35" spans="1:8" ht="12.75" thickBot="1">
      <c r="A35" s="67"/>
      <c r="B35" s="68"/>
      <c r="C35" s="68"/>
      <c r="D35" s="68"/>
      <c r="E35" s="68"/>
      <c r="F35" s="68"/>
      <c r="G35" s="68"/>
      <c r="H35" s="69"/>
    </row>
  </sheetData>
  <sheetProtection/>
  <mergeCells count="6">
    <mergeCell ref="A20:A21"/>
    <mergeCell ref="A22:A23"/>
    <mergeCell ref="B22:B23"/>
    <mergeCell ref="B3:D3"/>
    <mergeCell ref="B8:D8"/>
    <mergeCell ref="B18:D18"/>
  </mergeCells>
  <printOptions/>
  <pageMargins left="1.1811023622047245" right="0" top="0.15748031496062992" bottom="0.15748031496062992" header="0.31496062992125984" footer="0.31496062992125984"/>
  <pageSetup orientation="landscape" paperSize="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Rita</dc:creator>
  <cp:keywords/>
  <dc:description/>
  <cp:lastModifiedBy>Rodolfo</cp:lastModifiedBy>
  <cp:lastPrinted>2014-10-09T15:54:27Z</cp:lastPrinted>
  <dcterms:created xsi:type="dcterms:W3CDTF">2013-01-30T16:19:11Z</dcterms:created>
  <dcterms:modified xsi:type="dcterms:W3CDTF">2014-10-10T14:09:32Z</dcterms:modified>
  <cp:category/>
  <cp:version/>
  <cp:contentType/>
  <cp:contentStatus/>
</cp:coreProperties>
</file>