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ahmed.awil1\Desktop\"/>
    </mc:Choice>
  </mc:AlternateContent>
  <xr:revisionPtr revIDLastSave="0" documentId="8_{E449B76E-E7C2-42B4-A427-DFDC07E3C0A4}" xr6:coauthVersionLast="47" xr6:coauthVersionMax="47" xr10:uidLastSave="{00000000-0000-0000-0000-000000000000}"/>
  <bookViews>
    <workbookView xWindow="-120" yWindow="-120" windowWidth="25440" windowHeight="15390" xr2:uid="{00000000-000D-0000-FFFF-FFFF00000000}"/>
  </bookViews>
  <sheets>
    <sheet name="Expenditure report by activity" sheetId="1" r:id="rId1"/>
    <sheet name="Expenditure report by Categori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1" i="1" l="1"/>
  <c r="H68" i="1" s="1"/>
  <c r="H66" i="1"/>
  <c r="K68" i="1"/>
  <c r="I16" i="2"/>
  <c r="C61" i="1"/>
  <c r="J66" i="1"/>
  <c r="L67" i="1"/>
  <c r="J8" i="2"/>
  <c r="J7" i="2"/>
  <c r="J10" i="2"/>
  <c r="J15" i="2"/>
  <c r="L63" i="1"/>
  <c r="J11" i="2"/>
  <c r="L41" i="1" l="1"/>
  <c r="L61" i="1" s="1"/>
  <c r="L66" i="1"/>
  <c r="M60" i="1"/>
  <c r="L60" i="1"/>
  <c r="M41" i="1"/>
  <c r="J41" i="1"/>
  <c r="K41" i="1"/>
  <c r="J60" i="1"/>
  <c r="K60" i="1"/>
  <c r="H16" i="2"/>
  <c r="H60" i="1"/>
  <c r="H41" i="1"/>
  <c r="H27" i="1"/>
  <c r="J61" i="1" l="1"/>
  <c r="J68" i="1" s="1"/>
  <c r="F15" i="2"/>
  <c r="E14" i="2"/>
  <c r="E16" i="2" s="1"/>
  <c r="D14" i="2"/>
  <c r="D16" i="2" s="1"/>
  <c r="C14" i="2"/>
  <c r="C16" i="2" s="1"/>
  <c r="F13" i="2"/>
  <c r="F12" i="2"/>
  <c r="F11" i="2"/>
  <c r="F10" i="2"/>
  <c r="F9" i="2"/>
  <c r="F8" i="2"/>
  <c r="F7" i="2"/>
  <c r="F16" i="2" l="1"/>
  <c r="F14" i="2"/>
  <c r="G14" i="2"/>
  <c r="G16" i="2" s="1"/>
  <c r="I41" i="1"/>
  <c r="I68" i="1" s="1"/>
  <c r="D27" i="1"/>
  <c r="D41" i="1"/>
  <c r="D60" i="1"/>
  <c r="E27" i="1"/>
  <c r="F27" i="1"/>
  <c r="E41" i="1"/>
  <c r="F41" i="1"/>
  <c r="E60" i="1"/>
  <c r="F6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Tirnesh Prasad</author>
  </authors>
  <commentList>
    <comment ref="C63" authorId="0" shapeId="0" xr:uid="{00000000-0006-0000-0000-000001000000}">
      <text>
        <r>
          <rPr>
            <b/>
            <sz val="10"/>
            <color rgb="FF000000"/>
            <rFont val="Tahoma"/>
            <family val="2"/>
          </rPr>
          <t xml:space="preserve">Salary Pro-Forma Cost for One Year $367,827:
</t>
        </r>
        <r>
          <rPr>
            <b/>
            <sz val="10"/>
            <color rgb="FF000000"/>
            <rFont val="Tahoma"/>
            <family val="2"/>
          </rPr>
          <t xml:space="preserve">
</t>
        </r>
        <r>
          <rPr>
            <sz val="10"/>
            <color rgb="FF000000"/>
            <rFont val="Tahoma"/>
            <family val="2"/>
          </rPr>
          <t xml:space="preserve">Project Manager (NOB) - 100% - $58,000
</t>
        </r>
        <r>
          <rPr>
            <sz val="10"/>
            <color rgb="FF000000"/>
            <rFont val="Calibri"/>
            <family val="2"/>
          </rPr>
          <t xml:space="preserve">Project Officer  - Buka (SB4) - 100% - $46,202 
</t>
        </r>
        <r>
          <rPr>
            <sz val="10"/>
            <color rgb="FF000000"/>
            <rFont val="Calibri"/>
            <family val="2"/>
          </rPr>
          <t xml:space="preserve">Project Officer - Buka (SB4) - 100% - $46,202 
</t>
        </r>
        <r>
          <rPr>
            <sz val="10"/>
            <color rgb="FF000000"/>
            <rFont val="Tahoma"/>
            <family val="2"/>
          </rPr>
          <t xml:space="preserve">M&amp;E Officer - </t>
        </r>
        <r>
          <rPr>
            <sz val="10"/>
            <color rgb="FF000000"/>
            <rFont val="Calibri"/>
            <family val="2"/>
          </rPr>
          <t xml:space="preserve">(SB4/SC8) - 50% - $ 23,101
</t>
        </r>
        <r>
          <rPr>
            <sz val="10"/>
            <color rgb="FF000000"/>
            <rFont val="Calibri"/>
            <family val="2"/>
          </rPr>
          <t xml:space="preserve">Receptionist - Buka (SB2) - 100% - $ 18,528
</t>
        </r>
        <r>
          <rPr>
            <sz val="10"/>
            <color rgb="FF000000"/>
            <rFont val="Calibri"/>
            <family val="2"/>
          </rPr>
          <t xml:space="preserve">Operations Analyst Buka - (SB4) - 100% - $46,202
</t>
        </r>
        <r>
          <rPr>
            <sz val="10"/>
            <color rgb="FF000000"/>
            <rFont val="Calibri"/>
            <family val="2"/>
          </rPr>
          <t xml:space="preserve">Driver Arawa - (SB1) - 100% - $ 12,539
</t>
        </r>
        <r>
          <rPr>
            <sz val="10"/>
            <color rgb="FF000000"/>
            <rFont val="Calibri"/>
            <family val="2"/>
          </rPr>
          <t xml:space="preserve">Driver Buka - (SB1) - 100% - $ 12,539
</t>
        </r>
        <r>
          <rPr>
            <sz val="10"/>
            <color rgb="FF000000"/>
            <rFont val="Calibri"/>
            <family val="2"/>
          </rPr>
          <t xml:space="preserve">Project Associate Arawa - (SB3) - 100% - $ 34,514
</t>
        </r>
        <r>
          <rPr>
            <sz val="10"/>
            <color rgb="FF000000"/>
            <rFont val="Calibri"/>
            <family val="2"/>
          </rPr>
          <t xml:space="preserve">Operations Manager Buka - (NOC) - 100% - $ 70,000
</t>
        </r>
        <r>
          <rPr>
            <sz val="10"/>
            <color rgb="FF000000"/>
            <rFont val="Calibri"/>
            <family val="2"/>
          </rPr>
          <t xml:space="preserve">
</t>
        </r>
        <r>
          <rPr>
            <sz val="10"/>
            <color rgb="FF000000"/>
            <rFont val="Calibri"/>
            <family val="2"/>
          </rPr>
          <t xml:space="preserve">For 24 months </t>
        </r>
        <r>
          <rPr>
            <b/>
            <sz val="10"/>
            <color rgb="FF000000"/>
            <rFont val="Calibri"/>
            <family val="2"/>
          </rPr>
          <t xml:space="preserve">$735,654 </t>
        </r>
        <r>
          <rPr>
            <sz val="10"/>
            <color rgb="FF000000"/>
            <rFont val="Calibri"/>
            <family val="2"/>
          </rPr>
          <t xml:space="preserve">($367,827 x 2)
</t>
        </r>
        <r>
          <rPr>
            <sz val="10"/>
            <color rgb="FF000000"/>
            <rFont val="Calibri"/>
            <family val="2"/>
          </rPr>
          <t xml:space="preserve">
</t>
        </r>
        <r>
          <rPr>
            <sz val="10"/>
            <color rgb="FF000000"/>
            <rFont val="Calibri"/>
            <family val="2"/>
          </rPr>
          <t xml:space="preserve">
</t>
        </r>
      </text>
    </comment>
    <comment ref="C64" authorId="0" shapeId="0" xr:uid="{00000000-0006-0000-0000-000002000000}">
      <text>
        <r>
          <rPr>
            <b/>
            <sz val="10"/>
            <color rgb="FF000000"/>
            <rFont val="Calibri"/>
            <family val="2"/>
          </rPr>
          <t xml:space="preserve">Operational Cost for Bougainville  Office for one year $190,271
</t>
        </r>
        <r>
          <rPr>
            <sz val="10"/>
            <color rgb="FF000000"/>
            <rFont val="Calibri"/>
            <family val="2"/>
          </rPr>
          <t xml:space="preserve">
</t>
        </r>
        <r>
          <rPr>
            <sz val="10"/>
            <color rgb="FF000000"/>
            <rFont val="Calibri"/>
            <family val="2"/>
          </rPr>
          <t xml:space="preserve">
</t>
        </r>
        <r>
          <rPr>
            <sz val="10"/>
            <color rgb="FF000000"/>
            <rFont val="Calibri"/>
            <family val="2"/>
          </rPr>
          <t xml:space="preserve">Buka Office Electricity  $6,000
</t>
        </r>
        <r>
          <rPr>
            <sz val="10"/>
            <color rgb="FF000000"/>
            <rFont val="Calibri"/>
            <family val="2"/>
          </rPr>
          <t xml:space="preserve">Buka Office Internet (Primary) $33,000.00 
</t>
        </r>
        <r>
          <rPr>
            <sz val="10"/>
            <color rgb="FF000000"/>
            <rFont val="Calibri"/>
            <family val="2"/>
          </rPr>
          <t xml:space="preserve">Buka Office Internet (Secondary) $29,000.00 
</t>
        </r>
        <r>
          <rPr>
            <sz val="10"/>
            <color rgb="FF000000"/>
            <rFont val="Calibri"/>
            <family val="2"/>
          </rPr>
          <t xml:space="preserve">Buka Office Rental $49,000.00 
</t>
        </r>
        <r>
          <rPr>
            <sz val="10"/>
            <color rgb="FF000000"/>
            <rFont val="Calibri"/>
            <family val="2"/>
          </rPr>
          <t xml:space="preserve">Arawa Office Rental $41,706
</t>
        </r>
        <r>
          <rPr>
            <sz val="10"/>
            <color rgb="FF000000"/>
            <rFont val="Calibri"/>
            <family val="2"/>
          </rPr>
          <t xml:space="preserve">Arawa Office Internet (Secondary $5,800
</t>
        </r>
        <r>
          <rPr>
            <sz val="10"/>
            <color rgb="FF000000"/>
            <rFont val="Calibri"/>
            <family val="2"/>
          </rPr>
          <t xml:space="preserve">Arawa Office Internet (Primary) $14,000
</t>
        </r>
        <r>
          <rPr>
            <sz val="10"/>
            <color rgb="FF000000"/>
            <rFont val="Calibri"/>
            <family val="2"/>
          </rPr>
          <t xml:space="preserve">Project Vehicle Maintainces $4,500.00
</t>
        </r>
        <r>
          <rPr>
            <sz val="10"/>
            <color rgb="FF000000"/>
            <rFont val="Calibri"/>
            <family val="2"/>
          </rPr>
          <t xml:space="preserve">Arawa Office Electricity $1,895
</t>
        </r>
        <r>
          <rPr>
            <sz val="10"/>
            <color rgb="FF000000"/>
            <rFont val="Calibri"/>
            <family val="2"/>
          </rPr>
          <t xml:space="preserve">Fuel - Arawa $2,527
</t>
        </r>
        <r>
          <rPr>
            <sz val="10"/>
            <color rgb="FF000000"/>
            <rFont val="Calibri"/>
            <family val="2"/>
          </rPr>
          <t xml:space="preserve">Fuel - Buka $2,843
</t>
        </r>
        <r>
          <rPr>
            <sz val="10"/>
            <color rgb="FF000000"/>
            <rFont val="Calibri"/>
            <family val="2"/>
          </rPr>
          <t xml:space="preserve">
</t>
        </r>
        <r>
          <rPr>
            <b/>
            <sz val="10"/>
            <color rgb="FF000000"/>
            <rFont val="Calibri"/>
            <family val="2"/>
          </rPr>
          <t xml:space="preserve">Operational Cost for 24 months: $380,542 </t>
        </r>
        <r>
          <rPr>
            <sz val="10"/>
            <color rgb="FF000000"/>
            <rFont val="Calibri"/>
            <family val="2"/>
          </rPr>
          <t>($190,271 x 2)</t>
        </r>
      </text>
    </comment>
  </commentList>
</comments>
</file>

<file path=xl/sharedStrings.xml><?xml version="1.0" encoding="utf-8"?>
<sst xmlns="http://schemas.openxmlformats.org/spreadsheetml/2006/main" count="179" uniqueCount="154">
  <si>
    <t>Annex D - PBF project budget - Cost Extension</t>
  </si>
  <si>
    <t>Note: If this is a budget revision, insert extra columns to show budget changes.</t>
  </si>
  <si>
    <t>Cost Extension Budget</t>
  </si>
  <si>
    <t>Inputs Descriptions</t>
  </si>
  <si>
    <t>UNDP</t>
  </si>
  <si>
    <t>UNFPA</t>
  </si>
  <si>
    <t>UNW</t>
  </si>
  <si>
    <t>Table 1 - Project budget by Outcome, output and activity</t>
  </si>
  <si>
    <t>Outcome/ Output number</t>
  </si>
  <si>
    <t>Outcome/ output/ activity formulation:</t>
  </si>
  <si>
    <t>Revised Budget (UNDP)</t>
  </si>
  <si>
    <t>Revised Budget (UNFPA)</t>
  </si>
  <si>
    <t>Revised Budget (UNW)</t>
  </si>
  <si>
    <t>Any remarks (e.g. on types of inputs provided or budget justification, for example if high TA or travel costs)</t>
  </si>
  <si>
    <t>Expenditure 2018 - 30 June 2022</t>
  </si>
  <si>
    <t>Commitment /Purchase Orders until 30 June 2022)</t>
  </si>
  <si>
    <r>
      <t xml:space="preserve">OUTCOME 1: </t>
    </r>
    <r>
      <rPr>
        <sz val="12"/>
        <color theme="1"/>
        <rFont val="Times New Roman"/>
        <family val="1"/>
      </rPr>
      <t>Continued political dialogue between the two Governments and the two Parliaments ensures decisions around BPA implementation and referendum are progressed jointly</t>
    </r>
  </si>
  <si>
    <t>Output 1.1:  JSB meets regularly and its resolutions are implemented jointly by the two governments</t>
  </si>
  <si>
    <t>Activity 1.1.1:</t>
  </si>
  <si>
    <t xml:space="preserve">Supporting inter-governmental dialogue and decision-making between GoPNG and ABG (JTT and JSB meetings) </t>
  </si>
  <si>
    <t>TA, Travel, Workshop, DSA, Consultancy</t>
  </si>
  <si>
    <t>Activity 1.1.2:</t>
  </si>
  <si>
    <t xml:space="preserve">Strengthening the offices of the national and ABG Chief Secretaries to promote intergovernmental dialogue through existing structures such as the JSB and following up of JSB resolutions </t>
  </si>
  <si>
    <t>Activity 1.1.3:</t>
  </si>
  <si>
    <t>Provision of technical and logistical support to the Second Joint Review of Bougainville's Autonomy Arrangements</t>
  </si>
  <si>
    <t>Travel, Workshop, DSA,  meetings, Consultancy</t>
  </si>
  <si>
    <t>Activity 1.1.4</t>
  </si>
  <si>
    <t>Appointed Post Referendum Joint Ministerial Consultations Preparation Teams meet regularly, and resolutions are implemented jointly via the Joint Secretariat</t>
  </si>
  <si>
    <r>
      <rPr>
        <b/>
        <sz val="12"/>
        <color theme="1"/>
        <rFont val="Times New Roman"/>
        <family val="1"/>
      </rPr>
      <t xml:space="preserve">Output 1.2:  </t>
    </r>
    <r>
      <rPr>
        <sz val="12"/>
        <color rgb="FF000000"/>
        <rFont val="Arial"/>
        <family val="2"/>
      </rPr>
      <t>The two parliaments make joint decisions on the BPA and the referendum processes, including on post-referendum</t>
    </r>
  </si>
  <si>
    <t>Activity 1.2.1:</t>
  </si>
  <si>
    <t>Supporting the Parliamentary Partnership Agreement between the National Parliament and the BHoR</t>
  </si>
  <si>
    <t>Travel, Workshop, DSA, Consultancy</t>
  </si>
  <si>
    <t>Technical and logistical support extended to NCOBA to effectively perform its coordination roles on Bougainville issues especially the post referendum</t>
  </si>
  <si>
    <t>Activity 1.2.2:</t>
  </si>
  <si>
    <t xml:space="preserve">Strengthening capacities of the BHoR Parliamentary Committees to promote regional parliamentary dialogues with community governments based on standing orders and resolutions of BHoR especially on the Bougainville Peace Agreement </t>
  </si>
  <si>
    <t>Activity 1.2.3:</t>
  </si>
  <si>
    <t xml:space="preserve">Strengthening Parliamentary Committee structures of the National Parliament and BHoR to perform scrutiny and oversight functions of the implementation of Bougainville Peace Agreement </t>
  </si>
  <si>
    <t>Consultancy, Workshop, Travel, Meeting</t>
  </si>
  <si>
    <t>Activity 1.2.4:</t>
  </si>
  <si>
    <t xml:space="preserve">Technical and logistical support to the National Parliament Bipartisan Committee on Bougainville Affairs to effectively raise awareness on the Bougainville referendum in the National Parliament </t>
  </si>
  <si>
    <t xml:space="preserve">Travel, Workshop, DSA, </t>
  </si>
  <si>
    <t>Dialogue on the post referendum process with key federation groups including women, youth,
veterans and churches</t>
  </si>
  <si>
    <t>Activity 1.2.5:</t>
  </si>
  <si>
    <t xml:space="preserve">Provision of technical and logistics support to the Peace Implementation Forum regular meetings, including in the regions </t>
  </si>
  <si>
    <t xml:space="preserve">Travel, Workshop, DSA, Catering </t>
  </si>
  <si>
    <t>Activity 1.2.6:</t>
  </si>
  <si>
    <t xml:space="preserve">Technical and logistical support to good governance awareness and capacity of ABG and support to political dialogue at constituency levelthrough BHOR, BEC and Community governments  </t>
  </si>
  <si>
    <t xml:space="preserve">Travel, Workshop, DSA, Catering, Consultancy </t>
  </si>
  <si>
    <t>Activity 1.2.7:</t>
  </si>
  <si>
    <t>Techincal support to political dialogue on post-referendum scenarios</t>
  </si>
  <si>
    <r>
      <rPr>
        <b/>
        <sz val="12"/>
        <color theme="1"/>
        <rFont val="Times New Roman"/>
        <family val="1"/>
      </rPr>
      <t>Output 1.3:</t>
    </r>
    <r>
      <rPr>
        <sz val="12"/>
        <color theme="1"/>
        <rFont val="Times New Roman"/>
        <family val="1"/>
      </rPr>
      <t xml:space="preserve"> Key government institutions with responsibilities for BPA implementation and coordination between the two governments are enabled to implement their functions effectively </t>
    </r>
  </si>
  <si>
    <t>Activity 1.3.1:</t>
  </si>
  <si>
    <t xml:space="preserve">Providing technical and logistical support to NCOBA under the Department of PM and NEC to effectively perform its coordination roles on Bougainville issues especially the referendum </t>
  </si>
  <si>
    <t>Activity 1.3.2:</t>
  </si>
  <si>
    <t>Technical and logistical support to the ABG, including the Office of the Chief Secretary and the Department of Peace Agreement Implementation for coordination of referendum planning with national government</t>
  </si>
  <si>
    <t>Travel, Workshop, DSA, Catering</t>
  </si>
  <si>
    <t xml:space="preserve">TOTAL $ FOR OUTCOME 1: </t>
  </si>
  <si>
    <r>
      <t xml:space="preserve">OUTCOME 2: </t>
    </r>
    <r>
      <rPr>
        <sz val="12"/>
        <color theme="1"/>
        <rFont val="Times New Roman"/>
        <family val="1"/>
      </rPr>
      <t>Increased dialogue and awareness on the BPA, the referendum and post-referendum issues, ensuring that both the population in and outside of Bougainville is informed and feels included in the process</t>
    </r>
  </si>
  <si>
    <t>Output 2.1: Both governments agree on joint messages on the BPA, including referendum, and facilitate their dissemination</t>
  </si>
  <si>
    <t>Activity 2.1.1</t>
  </si>
  <si>
    <t>Assist in developing joint messages</t>
  </si>
  <si>
    <t>Technical support</t>
  </si>
  <si>
    <t>Activity 2.1.3</t>
  </si>
  <si>
    <t xml:space="preserve">Develop community facilitator awareness materials and capacity building to support targeted communities’ dialogues on post referendum story </t>
  </si>
  <si>
    <t>Grant</t>
  </si>
  <si>
    <r>
      <rPr>
        <b/>
        <sz val="12"/>
        <rFont val="Times New Roman"/>
        <family val="1"/>
      </rPr>
      <t>Output 2.2:</t>
    </r>
    <r>
      <rPr>
        <sz val="12"/>
        <rFont val="Times New Roman"/>
        <family val="1"/>
      </rPr>
      <t xml:space="preserve"> Innovative and community led dialogues about a peaceful future for Bougainville</t>
    </r>
  </si>
  <si>
    <t>Activity 2.2.1:</t>
  </si>
  <si>
    <t>Development of a number of traditional and story telling processes (including radio) to support targeted communities in telling the peace building story &amp; developing community visions for the future, inccluding mobile based solutions to connect youth and using existing youth centres as one stop shops for BPA awareness</t>
  </si>
  <si>
    <t>Technical support, training, facilitation of dialogues led by variuos FBOs, leaders and CBOs, Travel, DSA, Catering, Materials, Consultancy</t>
  </si>
  <si>
    <t>Activity 2.2.2:</t>
  </si>
  <si>
    <t xml:space="preserve">Provide support for the implementation of joint weapons disposal communication strategy </t>
  </si>
  <si>
    <t>Travel, DSA, Catering, Materials, printing, consultancy</t>
  </si>
  <si>
    <t>Activity 2.2.3</t>
  </si>
  <si>
    <t>Promotion of knwoledge of the BPA through community theatre, scenario building and local stories</t>
  </si>
  <si>
    <t>Contratual, Materials, Workshop, travel and DSA, consultancy</t>
  </si>
  <si>
    <t xml:space="preserve">  </t>
  </si>
  <si>
    <t>Activity 2.2.4</t>
  </si>
  <si>
    <t xml:space="preserve">Follow-up/monitoring of all referendum readnisses interventions at community level by Community Governments </t>
  </si>
  <si>
    <t>Contratual, Materials, Workshop, travel and DSA, Training, consultancy</t>
  </si>
  <si>
    <t>Activity 2.2.5</t>
  </si>
  <si>
    <t>Joint Awareness Roadshow by National and Local Ministers and NCOBA to 13 districts across Bougainville</t>
  </si>
  <si>
    <t xml:space="preserve">Output 2.3:  BPA dialogue and referendum awareness raising increases within Papua New Guinea </t>
  </si>
  <si>
    <t>Activity 2.3.1:</t>
  </si>
  <si>
    <t>Provide support towards increasing understanding of the peace process to the wider PNG community through community dialogue and awareness sessions</t>
  </si>
  <si>
    <t>Activity 2.3.2:</t>
  </si>
  <si>
    <t>Strengthen media reporting on Bougainville, including training on conflict sensitive reporting</t>
  </si>
  <si>
    <t xml:space="preserve">TOTAL $ FOR OUTCOME 2: </t>
  </si>
  <si>
    <r>
      <rPr>
        <b/>
        <sz val="12"/>
        <color theme="1"/>
        <rFont val="Times New Roman"/>
        <family val="1"/>
      </rPr>
      <t>Outcome 3</t>
    </r>
    <r>
      <rPr>
        <sz val="12"/>
        <color theme="1"/>
        <rFont val="Times New Roman"/>
        <family val="1"/>
      </rPr>
      <t>: Weapons disposal is progressed as per the BPA through a joint ABG-GoPNG process whilst supporting factional unification and solutions to security concerns of outlier communities</t>
    </r>
  </si>
  <si>
    <r>
      <rPr>
        <b/>
        <sz val="12"/>
        <color theme="1"/>
        <rFont val="Times New Roman"/>
        <family val="1"/>
      </rPr>
      <t>Output 3.1</t>
    </r>
    <r>
      <rPr>
        <sz val="12"/>
        <color theme="1"/>
        <rFont val="Times New Roman"/>
        <family val="1"/>
      </rPr>
      <t xml:space="preserve">: </t>
    </r>
    <r>
      <rPr>
        <sz val="12"/>
        <color rgb="FF000000"/>
        <rFont val="Arial"/>
        <family val="2"/>
      </rPr>
      <t>In partnership with DBPAI, implementation of the recommendations of the weapons disposal report by the UN, including support to the set up and operation of a Joint Secretariat, identification of remaining weapons and monitoring of collection</t>
    </r>
  </si>
  <si>
    <t>Activity 3.1.1:</t>
  </si>
  <si>
    <t>Technical support provided to the two governments through the deployment of a weapons disposal expert</t>
  </si>
  <si>
    <t>Contratual, Materials, Workshop, travel and DSA, Consultancy</t>
  </si>
  <si>
    <t xml:space="preserve">Design quick impact through bottom up dialogue to support peaceful inclusion of outlier groups </t>
  </si>
  <si>
    <t>Activity 3.1.2:</t>
  </si>
  <si>
    <t>Support to the establishment of a gender-sensitive Joint Secretariat on Weapons Disposal</t>
  </si>
  <si>
    <t>Socio-economic analytical report prepared and presented (SPB)
-based on baseline survey findings</t>
  </si>
  <si>
    <t>Activity 3.1.3:</t>
  </si>
  <si>
    <t>Conduct follow up consultations following the staging of the Veterans Summit</t>
  </si>
  <si>
    <t>Contratual, Materials, Workshop, travel and DSA,</t>
  </si>
  <si>
    <t>Activity 3.1.4:</t>
  </si>
  <si>
    <t>Build the capacity of relevant stakeholders on weapons disposal processes to include registration, collection storage and disposal</t>
  </si>
  <si>
    <t>Activity 3.1.5:</t>
  </si>
  <si>
    <t>Support deployment of EOD teams for destruction of ammunition and explosives, and joint verification teams</t>
  </si>
  <si>
    <t>Output 3.2: Support to the factional unification in Bougainville, including bringing the remaining outliers on board with the BPA and helping to implement and monitor the MOUs between the factions and the ABG.</t>
  </si>
  <si>
    <t>Activity 3.2.1:</t>
  </si>
  <si>
    <t>Support to the development and implementation of a factional unification strategy</t>
  </si>
  <si>
    <t>Contratual, Materials, Printing Workshop, travel and DSA</t>
  </si>
  <si>
    <t>Activity 3.2.2:</t>
  </si>
  <si>
    <t>Support to the Veterans Summit </t>
  </si>
  <si>
    <t>Activity 3.2.3:</t>
  </si>
  <si>
    <t>Support the implementation of MoUs between various factions and the ABG</t>
  </si>
  <si>
    <t>Contratual, Materials, Workshop, travel and DSA</t>
  </si>
  <si>
    <t>Activity 3.2.4:</t>
  </si>
  <si>
    <t>Provide support to national reconciliation efforts as per JSB resolution of December 2017</t>
  </si>
  <si>
    <t>Output 3.3: Targeted support to ex-combatants and affected communities with community-based reintegration activities in war affected communities and linked to the weapons disposal process, which may include support with community conversations, referral to trauma services, community development for improved social cohesion, support to war wounded.</t>
  </si>
  <si>
    <t>Activity 3.3.1:</t>
  </si>
  <si>
    <t>Support dialogue to identify targeted community-based peace programmes at the community level</t>
  </si>
  <si>
    <t>Contratual, Materials, Workshop, travel and DSA, Consultancy, Grant, LOA</t>
  </si>
  <si>
    <t>Activity 3.3.2:</t>
  </si>
  <si>
    <t>Support dialogue to the community disarmament initiatives</t>
  </si>
  <si>
    <t>Materials, workshop, travel, DSA</t>
  </si>
  <si>
    <t>Activity 3.3.3:</t>
  </si>
  <si>
    <t>Implementation of community-based peace programmes</t>
  </si>
  <si>
    <t>GA/LOA</t>
  </si>
  <si>
    <t xml:space="preserve">TOTAL $ FOR OUTCOME 3: </t>
  </si>
  <si>
    <t>Total for Outcomes</t>
  </si>
  <si>
    <t>All</t>
  </si>
  <si>
    <t>Project personnel:</t>
  </si>
  <si>
    <t>Project general operating costs:</t>
  </si>
  <si>
    <t>Monitoring and Evaluation cost</t>
  </si>
  <si>
    <t xml:space="preserve">SUB-TOTAL PROJECT BUDGET: </t>
  </si>
  <si>
    <t>Indirect support costs (7%):</t>
  </si>
  <si>
    <t>TOTAL PROJECT BUDGET:</t>
  </si>
  <si>
    <t>Table 2 - Project budget by UN cost category - Amendment #1</t>
  </si>
  <si>
    <t>CATEGORIES</t>
  </si>
  <si>
    <t>Amount UNDP</t>
  </si>
  <si>
    <t>Amount UNFPA</t>
  </si>
  <si>
    <t>Amount UNWOMEN</t>
  </si>
  <si>
    <t>PROJECT TOTAL</t>
  </si>
  <si>
    <t>UNDP Exp from 2018 - 31 May 2021</t>
  </si>
  <si>
    <t>UNDP Commitment until 31 May 2021</t>
  </si>
  <si>
    <t>UNFPA Exp from 2018 -  June 2022</t>
  </si>
  <si>
    <t>UNW Exp from 2018 -  June 2022</t>
  </si>
  <si>
    <t>UNW Commitment until 30 June 2022</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</si>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</sst>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quot;$&quot;#,##0.00;[Red]\-&quot;$&quot;#,##0.00"/>
    <numFmt numFmtId="167" formatCode="_(&quot;$&quot;* #,##0_);_(&quot;$&quot;* \(#,##0\);_(&quot;$&quot;* &quot;-&quot;??_);_(@_)"/>
    <numFmt numFmtId="168" formatCode="_(* #,##0_);_(* \(#,##0\);_(* &quot;-&quot;??_);_(@_)"/>
    <numFmt numFmtId="169" formatCode="[$$-409]#,##0"/>
  </numFmts>
  <fonts count="22"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sz val="12"/>
      <color rgb="FF000000"/>
      <name val="Arial"/>
      <family val="2"/>
    </font>
    <font>
      <sz val="12"/>
      <color rgb="FF000000"/>
      <name val="Times New Roman"/>
      <family val="1"/>
    </font>
    <font>
      <sz val="11"/>
      <color theme="1"/>
      <name val="Calibri"/>
      <family val="2"/>
      <scheme val="minor"/>
    </font>
    <font>
      <sz val="10"/>
      <color rgb="FF000000"/>
      <name val="Tahoma"/>
      <family val="2"/>
    </font>
    <font>
      <b/>
      <sz val="10"/>
      <color rgb="FF000000"/>
      <name val="Tahoma"/>
      <family val="2"/>
    </font>
    <font>
      <sz val="10"/>
      <color rgb="FF000000"/>
      <name val="Calibri"/>
      <family val="2"/>
    </font>
    <font>
      <b/>
      <sz val="10"/>
      <color rgb="FF000000"/>
      <name val="Calibri"/>
      <family val="2"/>
    </font>
    <font>
      <sz val="12"/>
      <name val="Times New Roman"/>
      <family val="1"/>
    </font>
    <font>
      <sz val="10"/>
      <color theme="1"/>
      <name val="Georgia"/>
      <family val="1"/>
    </font>
    <font>
      <sz val="10"/>
      <name val="Georgia"/>
      <family val="1"/>
    </font>
    <font>
      <b/>
      <sz val="12"/>
      <name val="Times New Roman"/>
      <family val="1"/>
    </font>
    <font>
      <b/>
      <sz val="20"/>
      <color theme="1"/>
      <name val="Calibri"/>
      <family val="2"/>
      <scheme val="minor"/>
    </font>
    <font>
      <sz val="11"/>
      <color rgb="FF006100"/>
      <name val="Calibri"/>
      <family val="2"/>
      <scheme val="minor"/>
    </font>
    <font>
      <sz val="11"/>
      <color theme="0"/>
      <name val="Calibri"/>
      <family val="2"/>
      <scheme val="minor"/>
    </font>
  </fonts>
  <fills count="18">
    <fill>
      <patternFill patternType="none"/>
    </fill>
    <fill>
      <patternFill patternType="gray125"/>
    </fill>
    <fill>
      <patternFill patternType="solid">
        <fgColor rgb="FFB3B3B3"/>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C6EFCE"/>
      </patternFill>
    </fill>
    <fill>
      <patternFill patternType="solid">
        <fgColor rgb="FFFFFFCC"/>
      </patternFill>
    </fill>
    <fill>
      <patternFill patternType="solid">
        <fgColor rgb="FFFFFF00"/>
        <bgColor indexed="64"/>
      </patternFill>
    </fill>
    <fill>
      <patternFill patternType="solid">
        <fgColor theme="5"/>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9">
    <xf numFmtId="0" fontId="0" fillId="0" borderId="0"/>
    <xf numFmtId="44"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165" fontId="10" fillId="0" borderId="0" applyFont="0" applyFill="0" applyBorder="0" applyAlignment="0" applyProtection="0"/>
    <xf numFmtId="0" fontId="20" fillId="14" borderId="0" applyNumberFormat="0" applyBorder="0" applyAlignment="0" applyProtection="0"/>
    <xf numFmtId="0" fontId="10" fillId="15" borderId="11" applyNumberFormat="0" applyFont="0" applyAlignment="0" applyProtection="0"/>
    <xf numFmtId="165" fontId="10" fillId="0" borderId="0" applyFont="0" applyFill="0" applyBorder="0" applyAlignment="0" applyProtection="0"/>
    <xf numFmtId="0" fontId="21" fillId="17" borderId="0" applyNumberFormat="0" applyBorder="0" applyAlignment="0" applyProtection="0"/>
  </cellStyleXfs>
  <cellXfs count="135">
    <xf numFmtId="0" fontId="0" fillId="0" borderId="0" xfId="0"/>
    <xf numFmtId="0" fontId="3" fillId="0" borderId="0" xfId="0" applyFont="1"/>
    <xf numFmtId="0" fontId="6" fillId="0" borderId="0" xfId="0" applyFont="1"/>
    <xf numFmtId="0" fontId="5" fillId="0" borderId="1" xfId="0" applyFont="1" applyBorder="1" applyAlignment="1">
      <alignment vertical="center" wrapText="1"/>
    </xf>
    <xf numFmtId="167" fontId="5" fillId="0" borderId="1" xfId="0" applyNumberFormat="1" applyFont="1" applyBorder="1" applyAlignment="1">
      <alignment horizontal="right" vertical="center" wrapText="1"/>
    </xf>
    <xf numFmtId="167" fontId="5" fillId="0" borderId="2" xfId="1" applyNumberFormat="1" applyFont="1" applyBorder="1" applyAlignment="1">
      <alignment horizontal="right" vertical="center" wrapText="1"/>
    </xf>
    <xf numFmtId="167" fontId="0" fillId="0" borderId="0" xfId="0" applyNumberFormat="1"/>
    <xf numFmtId="0" fontId="7" fillId="0" borderId="0" xfId="0" applyFont="1" applyAlignment="1">
      <alignment vertical="top"/>
    </xf>
    <xf numFmtId="0" fontId="0" fillId="0" borderId="0" xfId="0" applyAlignment="1">
      <alignment horizontal="center" vertical="top"/>
    </xf>
    <xf numFmtId="0" fontId="0" fillId="0" borderId="0" xfId="0" applyAlignment="1">
      <alignment vertical="top"/>
    </xf>
    <xf numFmtId="0" fontId="3" fillId="0" borderId="0" xfId="0" applyFont="1" applyAlignment="1">
      <alignment vertical="top"/>
    </xf>
    <xf numFmtId="0" fontId="2" fillId="0" borderId="1" xfId="0" applyFont="1" applyBorder="1" applyAlignment="1">
      <alignment vertical="top" wrapText="1"/>
    </xf>
    <xf numFmtId="43" fontId="0" fillId="0" borderId="0" xfId="2" applyFont="1" applyAlignment="1">
      <alignment horizontal="center" vertical="top"/>
    </xf>
    <xf numFmtId="43" fontId="0" fillId="0" borderId="0" xfId="0" applyNumberFormat="1" applyAlignment="1">
      <alignment horizontal="center" vertical="top"/>
    </xf>
    <xf numFmtId="6" fontId="0" fillId="0" borderId="0" xfId="0" applyNumberFormat="1" applyAlignment="1">
      <alignment horizontal="center" vertical="top"/>
    </xf>
    <xf numFmtId="43" fontId="0" fillId="0" borderId="0" xfId="2" applyFont="1" applyFill="1" applyAlignment="1">
      <alignment vertical="top"/>
    </xf>
    <xf numFmtId="167" fontId="5" fillId="0" borderId="0" xfId="0" applyNumberFormat="1" applyFont="1" applyAlignment="1">
      <alignment horizontal="right" vertical="center" wrapText="1"/>
    </xf>
    <xf numFmtId="43" fontId="0" fillId="0" borderId="0" xfId="0" applyNumberFormat="1"/>
    <xf numFmtId="43" fontId="0" fillId="0" borderId="0" xfId="2" applyFont="1" applyFill="1"/>
    <xf numFmtId="3" fontId="0" fillId="0" borderId="0" xfId="0" applyNumberFormat="1" applyAlignment="1">
      <alignment horizontal="center" vertical="top"/>
    </xf>
    <xf numFmtId="167" fontId="5" fillId="0" borderId="0" xfId="1" applyNumberFormat="1" applyFont="1" applyBorder="1" applyAlignment="1">
      <alignment horizontal="right" vertical="center" wrapText="1"/>
    </xf>
    <xf numFmtId="167" fontId="5" fillId="4" borderId="1" xfId="0" applyNumberFormat="1" applyFont="1" applyFill="1" applyBorder="1" applyAlignment="1">
      <alignment horizontal="right" vertical="center" wrapText="1"/>
    </xf>
    <xf numFmtId="167" fontId="5" fillId="0" borderId="1" xfId="1" applyNumberFormat="1" applyFont="1" applyFill="1" applyBorder="1" applyAlignment="1">
      <alignment horizontal="right" vertical="center" wrapText="1"/>
    </xf>
    <xf numFmtId="167" fontId="5" fillId="0" borderId="2" xfId="1" applyNumberFormat="1" applyFont="1" applyFill="1" applyBorder="1" applyAlignment="1">
      <alignment horizontal="right" vertical="center" wrapText="1"/>
    </xf>
    <xf numFmtId="0" fontId="4" fillId="5" borderId="1" xfId="0" applyFont="1" applyFill="1" applyBorder="1" applyAlignment="1">
      <alignment vertical="center" wrapText="1"/>
    </xf>
    <xf numFmtId="167" fontId="5" fillId="5" borderId="5" xfId="1" applyNumberFormat="1" applyFont="1" applyFill="1" applyBorder="1" applyAlignment="1">
      <alignment horizontal="right" vertical="center" wrapText="1"/>
    </xf>
    <xf numFmtId="41" fontId="0" fillId="0" borderId="0" xfId="2" applyNumberFormat="1" applyFont="1" applyFill="1"/>
    <xf numFmtId="3" fontId="1" fillId="0" borderId="1" xfId="0" applyNumberFormat="1" applyFont="1" applyBorder="1" applyAlignment="1">
      <alignment vertical="top" wrapText="1"/>
    </xf>
    <xf numFmtId="3" fontId="1" fillId="0" borderId="1" xfId="0" applyNumberFormat="1" applyFont="1" applyBorder="1" applyAlignment="1">
      <alignment horizontal="center" vertical="top" wrapText="1"/>
    </xf>
    <xf numFmtId="3" fontId="15" fillId="0" borderId="1" xfId="0" applyNumberFormat="1" applyFont="1" applyBorder="1" applyAlignment="1">
      <alignment horizontal="center" vertical="top" wrapText="1"/>
    </xf>
    <xf numFmtId="3" fontId="9" fillId="0" borderId="1" xfId="0" applyNumberFormat="1" applyFont="1" applyBorder="1" applyAlignment="1">
      <alignment vertical="top" wrapText="1"/>
    </xf>
    <xf numFmtId="3" fontId="1" fillId="0" borderId="1" xfId="3" applyNumberFormat="1" applyFont="1" applyFill="1" applyBorder="1" applyAlignment="1">
      <alignment horizontal="center" vertical="top" wrapText="1"/>
    </xf>
    <xf numFmtId="3" fontId="9" fillId="0" borderId="3" xfId="0" applyNumberFormat="1" applyFont="1" applyBorder="1" applyAlignment="1">
      <alignment vertical="top" wrapText="1"/>
    </xf>
    <xf numFmtId="3" fontId="1" fillId="4" borderId="1" xfId="0" applyNumberFormat="1" applyFont="1" applyFill="1" applyBorder="1" applyAlignment="1">
      <alignment vertical="top" wrapText="1"/>
    </xf>
    <xf numFmtId="3" fontId="9" fillId="4" borderId="1" xfId="0" applyNumberFormat="1" applyFont="1" applyFill="1" applyBorder="1" applyAlignment="1">
      <alignment vertical="top" wrapText="1"/>
    </xf>
    <xf numFmtId="3" fontId="1" fillId="4" borderId="1" xfId="0" applyNumberFormat="1" applyFont="1" applyFill="1" applyBorder="1" applyAlignment="1">
      <alignment horizontal="center" vertical="top" wrapText="1"/>
    </xf>
    <xf numFmtId="3" fontId="16" fillId="4" borderId="1" xfId="0" applyNumberFormat="1" applyFont="1" applyFill="1" applyBorder="1" applyAlignment="1">
      <alignment horizontal="center" vertical="top" wrapText="1"/>
    </xf>
    <xf numFmtId="3" fontId="15" fillId="4" borderId="1" xfId="0" applyNumberFormat="1" applyFont="1" applyFill="1" applyBorder="1" applyAlignment="1">
      <alignment vertical="top" wrapText="1"/>
    </xf>
    <xf numFmtId="3" fontId="15" fillId="4" borderId="1" xfId="0" applyNumberFormat="1" applyFont="1" applyFill="1" applyBorder="1" applyAlignment="1">
      <alignment horizontal="center" vertical="top" wrapText="1"/>
    </xf>
    <xf numFmtId="3" fontId="17" fillId="4" borderId="1" xfId="0" applyNumberFormat="1" applyFont="1" applyFill="1" applyBorder="1" applyAlignment="1">
      <alignment horizontal="center" vertical="top" wrapText="1"/>
    </xf>
    <xf numFmtId="3" fontId="16" fillId="0" borderId="1" xfId="0" applyNumberFormat="1" applyFont="1" applyBorder="1" applyAlignment="1">
      <alignment horizontal="center" vertical="top" wrapText="1"/>
    </xf>
    <xf numFmtId="43" fontId="6" fillId="0" borderId="0" xfId="2" applyFont="1" applyFill="1" applyAlignment="1">
      <alignment vertical="top"/>
    </xf>
    <xf numFmtId="167" fontId="5" fillId="0" borderId="1" xfId="0" applyNumberFormat="1" applyFont="1" applyBorder="1" applyAlignment="1">
      <alignment vertical="center" wrapText="1"/>
    </xf>
    <xf numFmtId="167" fontId="4" fillId="5" borderId="1" xfId="0" applyNumberFormat="1" applyFont="1" applyFill="1" applyBorder="1" applyAlignment="1">
      <alignment vertical="center" wrapText="1"/>
    </xf>
    <xf numFmtId="0" fontId="4" fillId="2" borderId="1" xfId="0" applyFont="1" applyFill="1" applyBorder="1" applyAlignment="1">
      <alignment vertical="center" wrapText="1"/>
    </xf>
    <xf numFmtId="167" fontId="5" fillId="11" borderId="1" xfId="1" applyNumberFormat="1" applyFont="1" applyFill="1" applyBorder="1" applyAlignment="1">
      <alignment horizontal="right" vertical="center" wrapText="1"/>
    </xf>
    <xf numFmtId="167" fontId="5" fillId="11" borderId="6" xfId="1" applyNumberFormat="1" applyFont="1" applyFill="1" applyBorder="1" applyAlignment="1">
      <alignment horizontal="right" vertical="center" wrapText="1"/>
    </xf>
    <xf numFmtId="3" fontId="2" fillId="6" borderId="1" xfId="0" applyNumberFormat="1" applyFont="1" applyFill="1" applyBorder="1" applyAlignment="1">
      <alignment vertical="top" wrapText="1"/>
    </xf>
    <xf numFmtId="3" fontId="2" fillId="6" borderId="2" xfId="0" applyNumberFormat="1" applyFont="1" applyFill="1" applyBorder="1" applyAlignment="1">
      <alignment vertical="top" wrapText="1"/>
    </xf>
    <xf numFmtId="9" fontId="2" fillId="6" borderId="2" xfId="3" applyFont="1" applyFill="1" applyBorder="1" applyAlignment="1">
      <alignment vertical="top" wrapText="1"/>
    </xf>
    <xf numFmtId="3" fontId="2" fillId="6" borderId="2" xfId="0" applyNumberFormat="1" applyFont="1" applyFill="1" applyBorder="1" applyAlignment="1">
      <alignment horizontal="left" vertical="top" wrapText="1"/>
    </xf>
    <xf numFmtId="9" fontId="2" fillId="6" borderId="3" xfId="3" applyFont="1" applyFill="1" applyBorder="1" applyAlignment="1">
      <alignment vertical="top" wrapText="1"/>
    </xf>
    <xf numFmtId="3" fontId="1" fillId="12" borderId="2" xfId="0" applyNumberFormat="1" applyFont="1" applyFill="1" applyBorder="1" applyAlignment="1">
      <alignment vertical="top" wrapText="1"/>
    </xf>
    <xf numFmtId="3" fontId="1" fillId="12" borderId="2" xfId="0" applyNumberFormat="1" applyFont="1" applyFill="1" applyBorder="1" applyAlignment="1">
      <alignment horizontal="left" vertical="top" wrapText="1"/>
    </xf>
    <xf numFmtId="3" fontId="0" fillId="3" borderId="1" xfId="0" applyNumberFormat="1" applyFill="1" applyBorder="1" applyAlignment="1">
      <alignment vertical="top"/>
    </xf>
    <xf numFmtId="3" fontId="2" fillId="3" borderId="1" xfId="0" applyNumberFormat="1" applyFont="1" applyFill="1" applyBorder="1" applyAlignment="1">
      <alignment horizontal="left" vertical="top" wrapText="1"/>
    </xf>
    <xf numFmtId="3" fontId="1" fillId="3" borderId="1" xfId="0" applyNumberFormat="1" applyFont="1" applyFill="1" applyBorder="1" applyAlignment="1">
      <alignment vertical="top" wrapText="1"/>
    </xf>
    <xf numFmtId="3" fontId="1" fillId="3" borderId="1" xfId="0" applyNumberFormat="1" applyFont="1" applyFill="1" applyBorder="1" applyAlignment="1">
      <alignment horizontal="left" vertical="top" wrapText="1"/>
    </xf>
    <xf numFmtId="3" fontId="1" fillId="3" borderId="1" xfId="0" applyNumberFormat="1" applyFont="1" applyFill="1" applyBorder="1" applyAlignment="1">
      <alignment horizontal="center" vertical="top" wrapText="1"/>
    </xf>
    <xf numFmtId="0" fontId="1" fillId="3" borderId="1" xfId="0" applyFont="1" applyFill="1" applyBorder="1" applyAlignment="1">
      <alignment vertical="top" wrapText="1"/>
    </xf>
    <xf numFmtId="6" fontId="1" fillId="3" borderId="1" xfId="0" applyNumberFormat="1" applyFont="1" applyFill="1" applyBorder="1" applyAlignment="1">
      <alignment vertical="top" wrapText="1"/>
    </xf>
    <xf numFmtId="0" fontId="2" fillId="13" borderId="1" xfId="0" applyFont="1" applyFill="1" applyBorder="1" applyAlignment="1">
      <alignment vertical="top" wrapText="1"/>
    </xf>
    <xf numFmtId="6" fontId="2" fillId="13" borderId="1" xfId="0" applyNumberFormat="1" applyFont="1" applyFill="1" applyBorder="1" applyAlignment="1">
      <alignment vertical="top" wrapText="1"/>
    </xf>
    <xf numFmtId="0" fontId="0" fillId="0" borderId="0" xfId="0" applyAlignment="1">
      <alignment horizontal="right" vertical="top"/>
    </xf>
    <xf numFmtId="3" fontId="1" fillId="9" borderId="1" xfId="0" applyNumberFormat="1" applyFont="1" applyFill="1" applyBorder="1" applyAlignment="1">
      <alignment horizontal="right" vertical="top" wrapText="1"/>
    </xf>
    <xf numFmtId="3" fontId="2" fillId="6" borderId="1" xfId="0" applyNumberFormat="1" applyFont="1" applyFill="1" applyBorder="1" applyAlignment="1">
      <alignment horizontal="right" vertical="top" wrapText="1"/>
    </xf>
    <xf numFmtId="3" fontId="15" fillId="9" borderId="1" xfId="0" applyNumberFormat="1" applyFont="1" applyFill="1" applyBorder="1" applyAlignment="1">
      <alignment horizontal="right" vertical="top" wrapText="1"/>
    </xf>
    <xf numFmtId="3" fontId="2" fillId="3" borderId="1" xfId="0" applyNumberFormat="1" applyFont="1" applyFill="1" applyBorder="1" applyAlignment="1">
      <alignment horizontal="right" vertical="top" wrapText="1"/>
    </xf>
    <xf numFmtId="166" fontId="6" fillId="3" borderId="1" xfId="0" applyNumberFormat="1" applyFont="1" applyFill="1" applyBorder="1" applyAlignment="1">
      <alignment horizontal="right" vertical="top"/>
    </xf>
    <xf numFmtId="41" fontId="2" fillId="6" borderId="1" xfId="2" applyNumberFormat="1" applyFont="1" applyFill="1" applyBorder="1" applyAlignment="1">
      <alignment horizontal="right" vertical="top" wrapText="1"/>
    </xf>
    <xf numFmtId="41" fontId="2" fillId="3" borderId="1" xfId="2" applyNumberFormat="1" applyFont="1" applyFill="1" applyBorder="1" applyAlignment="1">
      <alignment horizontal="right" vertical="top" wrapText="1"/>
    </xf>
    <xf numFmtId="41" fontId="6" fillId="13" borderId="1" xfId="2" applyNumberFormat="1" applyFont="1" applyFill="1" applyBorder="1" applyAlignment="1">
      <alignment horizontal="right" vertical="top"/>
    </xf>
    <xf numFmtId="41" fontId="6" fillId="3" borderId="1" xfId="2" applyNumberFormat="1" applyFont="1" applyFill="1" applyBorder="1" applyAlignment="1">
      <alignment horizontal="right" vertical="top"/>
    </xf>
    <xf numFmtId="2" fontId="0" fillId="0" borderId="0" xfId="0" applyNumberFormat="1" applyAlignment="1">
      <alignment vertical="top"/>
    </xf>
    <xf numFmtId="3" fontId="15" fillId="12" borderId="1" xfId="0" applyNumberFormat="1" applyFont="1" applyFill="1" applyBorder="1" applyAlignment="1">
      <alignment horizontal="left" vertical="top" wrapText="1"/>
    </xf>
    <xf numFmtId="3" fontId="1" fillId="12" borderId="1" xfId="0" applyNumberFormat="1" applyFont="1" applyFill="1" applyBorder="1" applyAlignment="1">
      <alignment vertical="top" wrapText="1"/>
    </xf>
    <xf numFmtId="0" fontId="1" fillId="0" borderId="0" xfId="0" applyFont="1" applyAlignment="1">
      <alignment vertical="top" wrapText="1"/>
    </xf>
    <xf numFmtId="167" fontId="4" fillId="5" borderId="1" xfId="0" applyNumberFormat="1" applyFont="1" applyFill="1" applyBorder="1" applyAlignment="1">
      <alignment horizontal="right" vertical="center" wrapText="1"/>
    </xf>
    <xf numFmtId="167" fontId="4" fillId="5" borderId="1" xfId="1" applyNumberFormat="1" applyFont="1" applyFill="1" applyBorder="1" applyAlignment="1">
      <alignment horizontal="right" vertical="center" wrapText="1"/>
    </xf>
    <xf numFmtId="167" fontId="4" fillId="5" borderId="8" xfId="1" applyNumberFormat="1" applyFont="1" applyFill="1" applyBorder="1" applyAlignment="1">
      <alignment horizontal="right" vertical="center" wrapText="1"/>
    </xf>
    <xf numFmtId="167" fontId="4" fillId="5" borderId="5" xfId="1" applyNumberFormat="1" applyFont="1" applyFill="1" applyBorder="1" applyAlignment="1">
      <alignment horizontal="right" vertical="center" wrapText="1"/>
    </xf>
    <xf numFmtId="167" fontId="4" fillId="5" borderId="2" xfId="1" applyNumberFormat="1" applyFont="1" applyFill="1" applyBorder="1" applyAlignment="1">
      <alignment horizontal="right" vertical="center" wrapText="1"/>
    </xf>
    <xf numFmtId="167" fontId="4" fillId="11" borderId="1" xfId="1" applyNumberFormat="1" applyFont="1" applyFill="1" applyBorder="1" applyAlignment="1">
      <alignment horizontal="right" vertical="center" wrapText="1"/>
    </xf>
    <xf numFmtId="0" fontId="4" fillId="2" borderId="1" xfId="0" applyFont="1" applyFill="1" applyBorder="1" applyAlignment="1">
      <alignment horizontal="center" vertical="center" wrapText="1"/>
    </xf>
    <xf numFmtId="0" fontId="2" fillId="10" borderId="0" xfId="0" applyFont="1" applyFill="1" applyAlignment="1">
      <alignment horizontal="left" vertical="top" wrapText="1"/>
    </xf>
    <xf numFmtId="0" fontId="2" fillId="8" borderId="0" xfId="0" applyFont="1" applyFill="1" applyAlignment="1">
      <alignment horizontal="left" vertical="center" wrapText="1"/>
    </xf>
    <xf numFmtId="0" fontId="2" fillId="12" borderId="2" xfId="0" applyFont="1" applyFill="1" applyBorder="1" applyAlignment="1">
      <alignment vertical="top" wrapText="1"/>
    </xf>
    <xf numFmtId="0" fontId="4" fillId="11" borderId="1" xfId="0" applyFont="1" applyFill="1" applyBorder="1" applyAlignment="1">
      <alignment vertical="center" wrapText="1"/>
    </xf>
    <xf numFmtId="165" fontId="4" fillId="11" borderId="6" xfId="4" applyFont="1" applyFill="1" applyBorder="1" applyAlignment="1">
      <alignment vertical="center" wrapText="1"/>
    </xf>
    <xf numFmtId="4" fontId="4" fillId="11" borderId="1" xfId="0" applyNumberFormat="1" applyFont="1" applyFill="1" applyBorder="1" applyAlignment="1">
      <alignment vertical="center" wrapText="1"/>
    </xf>
    <xf numFmtId="165" fontId="4" fillId="11" borderId="1" xfId="4" applyFont="1" applyFill="1" applyBorder="1" applyAlignment="1">
      <alignment vertical="center" wrapText="1"/>
    </xf>
    <xf numFmtId="3" fontId="1" fillId="8" borderId="0" xfId="0" applyNumberFormat="1" applyFont="1" applyFill="1" applyAlignment="1">
      <alignment horizontal="left" vertical="center" wrapText="1"/>
    </xf>
    <xf numFmtId="3" fontId="2" fillId="10" borderId="0" xfId="0" applyNumberFormat="1" applyFont="1" applyFill="1" applyAlignment="1">
      <alignment horizontal="left" vertical="center" wrapText="1"/>
    </xf>
    <xf numFmtId="3" fontId="2" fillId="8" borderId="0" xfId="0" applyNumberFormat="1" applyFont="1" applyFill="1" applyAlignment="1">
      <alignment horizontal="left" vertical="center" wrapText="1"/>
    </xf>
    <xf numFmtId="3" fontId="15" fillId="8" borderId="0" xfId="0" applyNumberFormat="1" applyFont="1" applyFill="1" applyAlignment="1">
      <alignment horizontal="left" vertical="center" wrapText="1"/>
    </xf>
    <xf numFmtId="3" fontId="1" fillId="10" borderId="0" xfId="0" applyNumberFormat="1" applyFont="1" applyFill="1" applyAlignment="1">
      <alignment horizontal="left" vertical="center" wrapText="1"/>
    </xf>
    <xf numFmtId="0" fontId="2" fillId="7" borderId="1" xfId="0" applyFont="1" applyFill="1" applyBorder="1" applyAlignment="1">
      <alignment horizontal="center" vertical="center" wrapText="1"/>
    </xf>
    <xf numFmtId="3" fontId="20" fillId="14" borderId="1" xfId="5" applyNumberFormat="1" applyBorder="1" applyAlignment="1">
      <alignment vertical="top" wrapText="1"/>
    </xf>
    <xf numFmtId="41" fontId="0" fillId="0" borderId="0" xfId="0" applyNumberFormat="1" applyAlignment="1">
      <alignment vertical="top"/>
    </xf>
    <xf numFmtId="0" fontId="4" fillId="15" borderId="11" xfId="6" applyFont="1" applyAlignment="1">
      <alignment vertical="center" wrapText="1"/>
    </xf>
    <xf numFmtId="168" fontId="4" fillId="11" borderId="1" xfId="2" applyNumberFormat="1" applyFont="1" applyFill="1" applyBorder="1" applyAlignment="1">
      <alignment vertical="center" wrapText="1"/>
    </xf>
    <xf numFmtId="168" fontId="5" fillId="11" borderId="1" xfId="2" applyNumberFormat="1" applyFont="1" applyFill="1" applyBorder="1" applyAlignment="1">
      <alignment horizontal="right" vertical="center" wrapText="1"/>
    </xf>
    <xf numFmtId="168" fontId="5" fillId="11" borderId="6" xfId="2" applyNumberFormat="1" applyFont="1" applyFill="1" applyBorder="1" applyAlignment="1">
      <alignment horizontal="right" vertical="center" wrapText="1"/>
    </xf>
    <xf numFmtId="168" fontId="4" fillId="5" borderId="5" xfId="2" applyNumberFormat="1" applyFont="1" applyFill="1" applyBorder="1" applyAlignment="1">
      <alignment horizontal="right" vertical="center" wrapText="1"/>
    </xf>
    <xf numFmtId="41" fontId="6" fillId="16" borderId="1" xfId="2" applyNumberFormat="1" applyFont="1" applyFill="1" applyBorder="1" applyAlignment="1">
      <alignment horizontal="right" vertical="top"/>
    </xf>
    <xf numFmtId="164" fontId="6" fillId="0" borderId="1" xfId="4" applyNumberFormat="1" applyFont="1" applyFill="1" applyBorder="1" applyAlignment="1">
      <alignment horizontal="right" vertical="top"/>
    </xf>
    <xf numFmtId="167" fontId="4" fillId="16" borderId="1" xfId="1" applyNumberFormat="1" applyFont="1" applyFill="1" applyBorder="1" applyAlignment="1">
      <alignment horizontal="right" vertical="center" wrapText="1"/>
    </xf>
    <xf numFmtId="3" fontId="20" fillId="14" borderId="1" xfId="5" applyNumberFormat="1" applyBorder="1" applyAlignment="1">
      <alignment horizontal="center" vertical="top" wrapText="1"/>
    </xf>
    <xf numFmtId="3" fontId="20" fillId="14" borderId="2" xfId="5" applyNumberFormat="1" applyBorder="1" applyAlignment="1">
      <alignment vertical="top" wrapText="1"/>
    </xf>
    <xf numFmtId="3" fontId="20" fillId="14" borderId="1" xfId="5" applyNumberFormat="1" applyBorder="1" applyAlignment="1">
      <alignment horizontal="right" vertical="top" wrapText="1"/>
    </xf>
    <xf numFmtId="3" fontId="20" fillId="14" borderId="2" xfId="5" applyNumberFormat="1" applyBorder="1" applyAlignment="1">
      <alignment horizontal="left" vertical="top" wrapText="1"/>
    </xf>
    <xf numFmtId="41" fontId="21" fillId="17" borderId="1" xfId="8" applyNumberFormat="1" applyBorder="1" applyAlignment="1">
      <alignment horizontal="right" vertical="top"/>
    </xf>
    <xf numFmtId="169" fontId="0" fillId="9" borderId="1" xfId="0" applyNumberFormat="1" applyFill="1" applyBorder="1" applyAlignment="1">
      <alignment horizontal="right" vertical="top" wrapText="1"/>
    </xf>
    <xf numFmtId="3" fontId="1" fillId="8" borderId="2" xfId="0" applyNumberFormat="1" applyFont="1" applyFill="1" applyBorder="1" applyAlignment="1">
      <alignment horizontal="left" vertical="center" wrapText="1"/>
    </xf>
    <xf numFmtId="3" fontId="1" fillId="8" borderId="3" xfId="0" applyNumberFormat="1" applyFont="1" applyFill="1" applyBorder="1" applyAlignment="1">
      <alignment horizontal="left" vertical="center" wrapText="1"/>
    </xf>
    <xf numFmtId="3" fontId="1" fillId="8" borderId="4" xfId="0" applyNumberFormat="1" applyFont="1" applyFill="1" applyBorder="1" applyAlignment="1">
      <alignment horizontal="left" vertical="center" wrapText="1"/>
    </xf>
    <xf numFmtId="0" fontId="19" fillId="6" borderId="1" xfId="0" applyFont="1" applyFill="1" applyBorder="1" applyAlignment="1">
      <alignment horizontal="center" vertical="center"/>
    </xf>
    <xf numFmtId="0" fontId="19" fillId="6" borderId="1" xfId="0" applyFont="1" applyFill="1" applyBorder="1" applyAlignment="1">
      <alignment horizontal="center" vertical="center" wrapText="1"/>
    </xf>
    <xf numFmtId="3" fontId="2" fillId="8" borderId="2" xfId="0" applyNumberFormat="1" applyFont="1" applyFill="1" applyBorder="1" applyAlignment="1">
      <alignment horizontal="left" vertical="center" wrapText="1"/>
    </xf>
    <xf numFmtId="3" fontId="2" fillId="8" borderId="3" xfId="0" applyNumberFormat="1" applyFont="1" applyFill="1" applyBorder="1" applyAlignment="1">
      <alignment horizontal="left" vertical="center" wrapText="1"/>
    </xf>
    <xf numFmtId="3" fontId="2" fillId="8" borderId="4" xfId="0" applyNumberFormat="1" applyFont="1" applyFill="1" applyBorder="1" applyAlignment="1">
      <alignment horizontal="left" vertical="center" wrapText="1"/>
    </xf>
    <xf numFmtId="3" fontId="15" fillId="8" borderId="2" xfId="0" applyNumberFormat="1" applyFont="1" applyFill="1" applyBorder="1" applyAlignment="1">
      <alignment horizontal="left" vertical="center" wrapText="1"/>
    </xf>
    <xf numFmtId="3" fontId="15" fillId="8" borderId="3" xfId="0" applyNumberFormat="1" applyFont="1" applyFill="1" applyBorder="1" applyAlignment="1">
      <alignment horizontal="left" vertical="center" wrapText="1"/>
    </xf>
    <xf numFmtId="3" fontId="15" fillId="8" borderId="4" xfId="0" applyNumberFormat="1" applyFont="1" applyFill="1" applyBorder="1" applyAlignment="1">
      <alignment horizontal="left" vertical="center" wrapText="1"/>
    </xf>
    <xf numFmtId="3" fontId="1" fillId="10" borderId="2" xfId="0" applyNumberFormat="1" applyFont="1" applyFill="1" applyBorder="1" applyAlignment="1">
      <alignment horizontal="left" vertical="center" wrapText="1"/>
    </xf>
    <xf numFmtId="3" fontId="1" fillId="10" borderId="3" xfId="0" applyNumberFormat="1" applyFont="1" applyFill="1" applyBorder="1" applyAlignment="1">
      <alignment horizontal="left" vertical="center" wrapText="1"/>
    </xf>
    <xf numFmtId="3" fontId="1" fillId="10" borderId="4" xfId="0" applyNumberFormat="1" applyFont="1" applyFill="1" applyBorder="1" applyAlignment="1">
      <alignment horizontal="left" vertical="center" wrapText="1"/>
    </xf>
    <xf numFmtId="0" fontId="2" fillId="10" borderId="9" xfId="0" applyFont="1" applyFill="1" applyBorder="1" applyAlignment="1">
      <alignment horizontal="left" vertical="top" wrapText="1"/>
    </xf>
    <xf numFmtId="0" fontId="2" fillId="10" borderId="10" xfId="0" applyFont="1" applyFill="1" applyBorder="1" applyAlignment="1">
      <alignment horizontal="left" vertical="top" wrapText="1"/>
    </xf>
    <xf numFmtId="0" fontId="2" fillId="8" borderId="8" xfId="0" applyFont="1" applyFill="1" applyBorder="1" applyAlignment="1">
      <alignment horizontal="left" vertical="center" wrapText="1"/>
    </xf>
    <xf numFmtId="0" fontId="2" fillId="8" borderId="7" xfId="0" applyFont="1" applyFill="1" applyBorder="1" applyAlignment="1">
      <alignment horizontal="left" vertical="center" wrapText="1"/>
    </xf>
    <xf numFmtId="3" fontId="2" fillId="10" borderId="2" xfId="0" applyNumberFormat="1" applyFont="1" applyFill="1" applyBorder="1" applyAlignment="1">
      <alignment horizontal="left" vertical="center" wrapText="1"/>
    </xf>
    <xf numFmtId="3" fontId="2" fillId="10" borderId="3" xfId="0" applyNumberFormat="1" applyFont="1" applyFill="1" applyBorder="1" applyAlignment="1">
      <alignment horizontal="left" vertical="center" wrapText="1"/>
    </xf>
    <xf numFmtId="3" fontId="2" fillId="10" borderId="4" xfId="0" applyNumberFormat="1" applyFont="1" applyFill="1" applyBorder="1" applyAlignment="1">
      <alignment horizontal="left" vertical="center" wrapText="1"/>
    </xf>
    <xf numFmtId="0" fontId="6" fillId="11" borderId="1" xfId="0" applyFont="1" applyFill="1" applyBorder="1" applyAlignment="1">
      <alignment horizontal="center" vertical="center"/>
    </xf>
  </cellXfs>
  <cellStyles count="9">
    <cellStyle name="Accent2" xfId="8" builtinId="33"/>
    <cellStyle name="Comma" xfId="2" builtinId="3"/>
    <cellStyle name="Comma 2" xfId="4" xr:uid="{00000000-0005-0000-0000-000001000000}"/>
    <cellStyle name="Comma 2 2" xfId="7" xr:uid="{7EEE0B67-0799-4663-9D04-C9021262FFFB}"/>
    <cellStyle name="Currency" xfId="1" builtinId="4"/>
    <cellStyle name="Good" xfId="5" builtinId="26"/>
    <cellStyle name="Normal" xfId="0" builtinId="0"/>
    <cellStyle name="Note" xfId="6" builtinId="10"/>
    <cellStyle name="Percent" xfId="3" builtinId="5"/>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108"/>
  <sheetViews>
    <sheetView tabSelected="1" zoomScale="80" zoomScaleNormal="80" zoomScaleSheetLayoutView="100" workbookViewId="0">
      <pane ySplit="7" topLeftCell="A8" activePane="bottomLeft" state="frozen"/>
      <selection pane="bottomLeft" activeCell="G52" sqref="G52"/>
    </sheetView>
  </sheetViews>
  <sheetFormatPr defaultColWidth="8.81640625" defaultRowHeight="14.5" x14ac:dyDescent="0.35"/>
  <cols>
    <col min="1" max="1" width="8.81640625" style="9" customWidth="1"/>
    <col min="2" max="2" width="30.453125" style="9" customWidth="1"/>
    <col min="3" max="3" width="58.1796875" style="9" customWidth="1"/>
    <col min="4" max="4" width="15.7265625" style="8" customWidth="1"/>
    <col min="5" max="5" width="11.453125" style="8" customWidth="1"/>
    <col min="6" max="6" width="10.81640625" style="8" customWidth="1"/>
    <col min="7" max="7" width="31.453125" style="9" customWidth="1"/>
    <col min="8" max="8" width="15.7265625" style="63" bestFit="1" customWidth="1"/>
    <col min="9" max="9" width="15.81640625" style="63" customWidth="1"/>
    <col min="10" max="10" width="14.54296875" style="63" customWidth="1"/>
    <col min="11" max="11" width="14.81640625" style="63" customWidth="1"/>
    <col min="12" max="12" width="18" style="9" customWidth="1"/>
    <col min="13" max="13" width="23.54296875" style="9" customWidth="1"/>
    <col min="14" max="15" width="8.81640625" style="9"/>
    <col min="16" max="16" width="9.54296875" style="9" bestFit="1" customWidth="1"/>
    <col min="17" max="17" width="2.26953125" style="9" bestFit="1" customWidth="1"/>
    <col min="18" max="16384" width="8.81640625" style="9"/>
  </cols>
  <sheetData>
    <row r="1" spans="2:13" ht="18.5" x14ac:dyDescent="0.35">
      <c r="B1" s="7" t="s">
        <v>0</v>
      </c>
      <c r="C1" s="7"/>
    </row>
    <row r="2" spans="2:13" ht="15.5" x14ac:dyDescent="0.35">
      <c r="B2" s="10"/>
      <c r="C2" s="10"/>
    </row>
    <row r="3" spans="2:13" ht="15.5" x14ac:dyDescent="0.35">
      <c r="B3" s="10" t="s">
        <v>1</v>
      </c>
      <c r="C3" s="10"/>
    </row>
    <row r="4" spans="2:13" x14ac:dyDescent="0.35">
      <c r="D4" s="116" t="s">
        <v>2</v>
      </c>
      <c r="E4" s="116"/>
      <c r="F4" s="116"/>
      <c r="G4" s="117" t="s">
        <v>3</v>
      </c>
      <c r="H4" s="116" t="s">
        <v>4</v>
      </c>
      <c r="I4" s="116"/>
      <c r="J4" s="116" t="s">
        <v>5</v>
      </c>
      <c r="K4" s="116"/>
      <c r="L4" s="116" t="s">
        <v>6</v>
      </c>
      <c r="M4" s="116"/>
    </row>
    <row r="5" spans="2:13" ht="15.5" x14ac:dyDescent="0.35">
      <c r="B5" s="10" t="s">
        <v>7</v>
      </c>
      <c r="D5" s="116"/>
      <c r="E5" s="116"/>
      <c r="F5" s="116"/>
      <c r="G5" s="117"/>
      <c r="H5" s="116"/>
      <c r="I5" s="116"/>
      <c r="J5" s="116"/>
      <c r="K5" s="116"/>
      <c r="L5" s="116"/>
      <c r="M5" s="116"/>
    </row>
    <row r="6" spans="2:13" x14ac:dyDescent="0.35">
      <c r="D6" s="116"/>
      <c r="E6" s="116"/>
      <c r="F6" s="116"/>
      <c r="G6" s="117"/>
      <c r="H6" s="116"/>
      <c r="I6" s="116"/>
      <c r="J6" s="116"/>
      <c r="K6" s="116"/>
      <c r="L6" s="116"/>
      <c r="M6" s="116"/>
    </row>
    <row r="7" spans="2:13" ht="22.5" hidden="1" customHeight="1" x14ac:dyDescent="0.35">
      <c r="B7" s="11" t="s">
        <v>8</v>
      </c>
      <c r="C7" s="11" t="s">
        <v>9</v>
      </c>
      <c r="D7" s="96" t="s">
        <v>10</v>
      </c>
      <c r="E7" s="96" t="s">
        <v>11</v>
      </c>
      <c r="F7" s="96" t="s">
        <v>12</v>
      </c>
      <c r="G7" s="86" t="s">
        <v>13</v>
      </c>
      <c r="H7" s="96" t="s">
        <v>14</v>
      </c>
      <c r="I7" s="96" t="s">
        <v>15</v>
      </c>
      <c r="J7" s="96" t="s">
        <v>14</v>
      </c>
      <c r="K7" s="96" t="s">
        <v>15</v>
      </c>
      <c r="L7" s="96" t="s">
        <v>14</v>
      </c>
      <c r="M7" s="96" t="s">
        <v>15</v>
      </c>
    </row>
    <row r="8" spans="2:13" ht="15" x14ac:dyDescent="0.35">
      <c r="B8" s="127" t="s">
        <v>16</v>
      </c>
      <c r="C8" s="128"/>
      <c r="D8" s="128"/>
      <c r="E8" s="128"/>
      <c r="F8" s="128"/>
      <c r="G8" s="128"/>
      <c r="H8" s="128"/>
      <c r="I8" s="128"/>
      <c r="J8" s="84"/>
      <c r="K8" s="84"/>
      <c r="L8" s="84"/>
      <c r="M8" s="84"/>
    </row>
    <row r="9" spans="2:13" ht="15" x14ac:dyDescent="0.35">
      <c r="B9" s="129" t="s">
        <v>17</v>
      </c>
      <c r="C9" s="130"/>
      <c r="D9" s="130"/>
      <c r="E9" s="130"/>
      <c r="F9" s="130"/>
      <c r="G9" s="130"/>
      <c r="H9" s="130"/>
      <c r="I9" s="130"/>
      <c r="J9" s="85"/>
      <c r="K9" s="85"/>
      <c r="L9" s="85"/>
      <c r="M9" s="85"/>
    </row>
    <row r="10" spans="2:13" ht="31" x14ac:dyDescent="0.35">
      <c r="B10" s="27" t="s">
        <v>18</v>
      </c>
      <c r="C10" s="27" t="s">
        <v>19</v>
      </c>
      <c r="D10" s="28">
        <v>100000</v>
      </c>
      <c r="E10" s="28">
        <v>0</v>
      </c>
      <c r="F10" s="28">
        <v>0</v>
      </c>
      <c r="G10" s="52" t="s">
        <v>20</v>
      </c>
      <c r="H10" s="112">
        <v>153908.69</v>
      </c>
      <c r="I10" s="64"/>
      <c r="J10" s="64"/>
      <c r="K10" s="64"/>
      <c r="L10" s="64"/>
      <c r="M10" s="64"/>
    </row>
    <row r="11" spans="2:13" ht="62" x14ac:dyDescent="0.35">
      <c r="B11" s="27" t="s">
        <v>21</v>
      </c>
      <c r="C11" s="27" t="s">
        <v>22</v>
      </c>
      <c r="D11" s="28">
        <v>40000</v>
      </c>
      <c r="E11" s="28">
        <v>0</v>
      </c>
      <c r="F11" s="28">
        <v>0</v>
      </c>
      <c r="G11" s="52" t="s">
        <v>20</v>
      </c>
      <c r="H11" s="112">
        <v>32267.8</v>
      </c>
      <c r="I11" s="64"/>
      <c r="J11" s="64"/>
      <c r="K11" s="64"/>
      <c r="L11" s="64"/>
      <c r="M11" s="64"/>
    </row>
    <row r="12" spans="2:13" ht="31" x14ac:dyDescent="0.35">
      <c r="B12" s="27" t="s">
        <v>23</v>
      </c>
      <c r="C12" s="27" t="s">
        <v>24</v>
      </c>
      <c r="D12" s="29">
        <v>250000</v>
      </c>
      <c r="E12" s="28">
        <v>0</v>
      </c>
      <c r="F12" s="28">
        <v>0</v>
      </c>
      <c r="G12" s="52" t="s">
        <v>25</v>
      </c>
      <c r="H12" s="112">
        <v>261274.15</v>
      </c>
      <c r="I12" s="64"/>
      <c r="J12" s="64"/>
      <c r="K12" s="64"/>
      <c r="L12" s="64"/>
      <c r="M12" s="64"/>
    </row>
    <row r="13" spans="2:13" ht="46.5" x14ac:dyDescent="0.35">
      <c r="B13" s="27" t="s">
        <v>26</v>
      </c>
      <c r="C13" s="76" t="s">
        <v>27</v>
      </c>
      <c r="D13" s="29"/>
      <c r="E13" s="28"/>
      <c r="F13" s="28"/>
      <c r="G13" s="75"/>
      <c r="H13" s="112">
        <v>28652.35</v>
      </c>
      <c r="I13" s="64"/>
      <c r="J13" s="64"/>
      <c r="K13" s="64"/>
      <c r="L13" s="64"/>
      <c r="M13" s="64"/>
    </row>
    <row r="14" spans="2:13" ht="15.5" x14ac:dyDescent="0.35">
      <c r="B14" s="113" t="s">
        <v>28</v>
      </c>
      <c r="C14" s="114"/>
      <c r="D14" s="114"/>
      <c r="E14" s="114"/>
      <c r="F14" s="114"/>
      <c r="G14" s="114"/>
      <c r="H14" s="114"/>
      <c r="I14" s="115"/>
      <c r="J14" s="91"/>
      <c r="K14" s="91"/>
      <c r="L14" s="91"/>
      <c r="M14" s="91"/>
    </row>
    <row r="15" spans="2:13" ht="31" x14ac:dyDescent="0.35">
      <c r="B15" s="27" t="s">
        <v>29</v>
      </c>
      <c r="C15" s="30" t="s">
        <v>30</v>
      </c>
      <c r="D15" s="28">
        <v>20000</v>
      </c>
      <c r="E15" s="28">
        <v>0</v>
      </c>
      <c r="F15" s="28">
        <v>0</v>
      </c>
      <c r="G15" s="52" t="s">
        <v>31</v>
      </c>
      <c r="H15" s="64">
        <v>1755</v>
      </c>
      <c r="I15" s="64"/>
      <c r="J15" s="64"/>
      <c r="K15" s="64"/>
      <c r="L15" s="64"/>
      <c r="M15" s="64"/>
    </row>
    <row r="16" spans="2:13" ht="46.5" x14ac:dyDescent="0.35">
      <c r="B16" s="27" t="s">
        <v>29</v>
      </c>
      <c r="C16" s="30" t="s">
        <v>32</v>
      </c>
      <c r="D16" s="28"/>
      <c r="E16" s="28"/>
      <c r="F16" s="28"/>
      <c r="G16" s="52" t="s">
        <v>31</v>
      </c>
      <c r="H16" s="64">
        <v>50087</v>
      </c>
      <c r="I16" s="64"/>
      <c r="J16" s="64"/>
      <c r="K16" s="64"/>
      <c r="L16" s="64"/>
      <c r="M16" s="64"/>
    </row>
    <row r="17" spans="2:13" ht="77.5" x14ac:dyDescent="0.35">
      <c r="B17" s="27" t="s">
        <v>33</v>
      </c>
      <c r="C17" s="30" t="s">
        <v>34</v>
      </c>
      <c r="D17" s="31">
        <v>21492</v>
      </c>
      <c r="E17" s="28">
        <v>0</v>
      </c>
      <c r="F17" s="28">
        <v>0</v>
      </c>
      <c r="G17" s="52" t="s">
        <v>31</v>
      </c>
      <c r="H17" s="64">
        <v>30622</v>
      </c>
      <c r="I17" s="64"/>
      <c r="J17" s="64"/>
      <c r="K17" s="64"/>
      <c r="L17" s="64"/>
      <c r="M17" s="64"/>
    </row>
    <row r="18" spans="2:13" ht="62" x14ac:dyDescent="0.35">
      <c r="B18" s="27" t="s">
        <v>35</v>
      </c>
      <c r="C18" s="30" t="s">
        <v>36</v>
      </c>
      <c r="D18" s="28">
        <v>30000</v>
      </c>
      <c r="E18" s="28">
        <v>0</v>
      </c>
      <c r="F18" s="28">
        <v>0</v>
      </c>
      <c r="G18" s="52" t="s">
        <v>37</v>
      </c>
      <c r="H18" s="64"/>
      <c r="I18" s="64"/>
      <c r="J18" s="64"/>
      <c r="K18" s="64"/>
      <c r="L18" s="64"/>
      <c r="M18" s="64"/>
    </row>
    <row r="19" spans="2:13" ht="62" x14ac:dyDescent="0.35">
      <c r="B19" s="27" t="s">
        <v>38</v>
      </c>
      <c r="C19" s="30" t="s">
        <v>39</v>
      </c>
      <c r="D19" s="28">
        <v>20000</v>
      </c>
      <c r="E19" s="28">
        <v>0</v>
      </c>
      <c r="F19" s="28">
        <v>0</v>
      </c>
      <c r="G19" s="52" t="s">
        <v>40</v>
      </c>
      <c r="H19" s="64"/>
      <c r="I19" s="64"/>
      <c r="J19" s="64"/>
      <c r="K19" s="64"/>
      <c r="L19" s="64"/>
      <c r="M19" s="64"/>
    </row>
    <row r="20" spans="2:13" ht="46.5" x14ac:dyDescent="0.35">
      <c r="B20" s="27" t="s">
        <v>38</v>
      </c>
      <c r="C20" s="30" t="s">
        <v>41</v>
      </c>
      <c r="D20" s="28"/>
      <c r="E20" s="28"/>
      <c r="F20" s="28"/>
      <c r="G20" s="52" t="s">
        <v>40</v>
      </c>
      <c r="H20" s="64">
        <v>8790.7999999999993</v>
      </c>
      <c r="I20" s="64"/>
      <c r="J20" s="64"/>
      <c r="K20" s="64"/>
      <c r="L20" s="64"/>
      <c r="M20" s="64"/>
    </row>
    <row r="21" spans="2:13" ht="31" x14ac:dyDescent="0.35">
      <c r="B21" s="27" t="s">
        <v>42</v>
      </c>
      <c r="C21" s="30" t="s">
        <v>43</v>
      </c>
      <c r="D21" s="31">
        <v>5000</v>
      </c>
      <c r="E21" s="28">
        <v>0</v>
      </c>
      <c r="F21" s="28">
        <v>0</v>
      </c>
      <c r="G21" s="52" t="s">
        <v>44</v>
      </c>
      <c r="H21" s="64"/>
      <c r="I21" s="64"/>
      <c r="J21" s="64"/>
      <c r="K21" s="64"/>
      <c r="L21" s="64"/>
      <c r="M21" s="64"/>
    </row>
    <row r="22" spans="2:13" ht="62" x14ac:dyDescent="0.35">
      <c r="B22" s="27" t="s">
        <v>45</v>
      </c>
      <c r="C22" s="30" t="s">
        <v>46</v>
      </c>
      <c r="D22" s="31">
        <v>20000</v>
      </c>
      <c r="E22" s="28">
        <v>0</v>
      </c>
      <c r="F22" s="28">
        <v>60000</v>
      </c>
      <c r="G22" s="52" t="s">
        <v>47</v>
      </c>
      <c r="H22" s="64"/>
      <c r="I22" s="64"/>
      <c r="J22" s="64"/>
      <c r="K22" s="64"/>
      <c r="L22" s="64"/>
      <c r="M22" s="64">
        <v>59536</v>
      </c>
    </row>
    <row r="23" spans="2:13" ht="31" x14ac:dyDescent="0.35">
      <c r="B23" s="27" t="s">
        <v>48</v>
      </c>
      <c r="C23" s="27" t="s">
        <v>49</v>
      </c>
      <c r="D23" s="31">
        <v>180000</v>
      </c>
      <c r="E23" s="28">
        <v>0</v>
      </c>
      <c r="F23" s="28">
        <v>0</v>
      </c>
      <c r="G23" s="52" t="s">
        <v>47</v>
      </c>
      <c r="H23" s="64">
        <v>154619.12</v>
      </c>
      <c r="I23" s="64"/>
      <c r="J23" s="64"/>
      <c r="K23" s="64"/>
      <c r="L23" s="64"/>
      <c r="M23" s="64"/>
    </row>
    <row r="24" spans="2:13" ht="15.5" x14ac:dyDescent="0.35">
      <c r="B24" s="113" t="s">
        <v>50</v>
      </c>
      <c r="C24" s="114"/>
      <c r="D24" s="114"/>
      <c r="E24" s="114"/>
      <c r="F24" s="114"/>
      <c r="G24" s="114"/>
      <c r="H24" s="114"/>
      <c r="I24" s="115"/>
      <c r="J24" s="91"/>
      <c r="K24" s="91"/>
      <c r="L24" s="91"/>
      <c r="M24" s="91"/>
    </row>
    <row r="25" spans="2:13" ht="62" x14ac:dyDescent="0.35">
      <c r="B25" s="27" t="s">
        <v>51</v>
      </c>
      <c r="C25" s="30" t="s">
        <v>52</v>
      </c>
      <c r="D25" s="31">
        <v>60000</v>
      </c>
      <c r="E25" s="28">
        <v>0</v>
      </c>
      <c r="F25" s="28">
        <v>0</v>
      </c>
      <c r="G25" s="53" t="s">
        <v>44</v>
      </c>
      <c r="H25" s="64">
        <v>32650.02</v>
      </c>
      <c r="I25" s="64"/>
      <c r="J25" s="64"/>
      <c r="K25" s="64"/>
      <c r="L25" s="64"/>
      <c r="M25" s="64"/>
    </row>
    <row r="26" spans="2:13" ht="62" x14ac:dyDescent="0.35">
      <c r="B26" s="27" t="s">
        <v>53</v>
      </c>
      <c r="C26" s="30" t="s">
        <v>54</v>
      </c>
      <c r="D26" s="31">
        <v>60000</v>
      </c>
      <c r="E26" s="28">
        <v>0</v>
      </c>
      <c r="F26" s="28">
        <v>0</v>
      </c>
      <c r="G26" s="53" t="s">
        <v>55</v>
      </c>
      <c r="H26" s="64">
        <v>51528.160000000003</v>
      </c>
      <c r="I26" s="64"/>
      <c r="J26" s="64"/>
      <c r="K26" s="64"/>
      <c r="L26" s="64"/>
      <c r="M26" s="64"/>
    </row>
    <row r="27" spans="2:13" ht="15" x14ac:dyDescent="0.35">
      <c r="B27" s="47" t="s">
        <v>56</v>
      </c>
      <c r="C27" s="50"/>
      <c r="D27" s="47">
        <f>D26+D25+D23+D22+D21+D19+D18+D17+D15+D12+D11+D10</f>
        <v>806492</v>
      </c>
      <c r="E27" s="47">
        <f>E26+E25+E23+E22+E21+E19+E18+E17+E15+E12+E11+E10</f>
        <v>0</v>
      </c>
      <c r="F27" s="47">
        <f>F26+F25+F23+F22+F21+F19+F18+F17+F15+F12+F11+F10</f>
        <v>60000</v>
      </c>
      <c r="G27" s="51"/>
      <c r="H27" s="65">
        <f>SUM(H10,H11,H12,H13,H15,H16,H17,H18,H19,H20,H21,H22,H23,H25,H26)</f>
        <v>806155.09000000008</v>
      </c>
      <c r="I27" s="65"/>
      <c r="J27" s="65"/>
      <c r="K27" s="65"/>
      <c r="L27" s="65"/>
      <c r="M27" s="65">
        <v>59536</v>
      </c>
    </row>
    <row r="28" spans="2:13" ht="36" customHeight="1" x14ac:dyDescent="0.35">
      <c r="B28" s="131" t="s">
        <v>57</v>
      </c>
      <c r="C28" s="132"/>
      <c r="D28" s="132"/>
      <c r="E28" s="132"/>
      <c r="F28" s="132"/>
      <c r="G28" s="132"/>
      <c r="H28" s="132"/>
      <c r="I28" s="133"/>
      <c r="J28" s="92"/>
      <c r="K28" s="92"/>
      <c r="L28" s="92"/>
      <c r="M28" s="92"/>
    </row>
    <row r="29" spans="2:13" ht="15" x14ac:dyDescent="0.35">
      <c r="B29" s="118" t="s">
        <v>58</v>
      </c>
      <c r="C29" s="119"/>
      <c r="D29" s="119"/>
      <c r="E29" s="119"/>
      <c r="F29" s="119"/>
      <c r="G29" s="119"/>
      <c r="H29" s="119"/>
      <c r="I29" s="120"/>
      <c r="J29" s="93"/>
      <c r="K29" s="93"/>
      <c r="L29" s="93"/>
      <c r="M29" s="93"/>
    </row>
    <row r="30" spans="2:13" ht="15.5" x14ac:dyDescent="0.35">
      <c r="B30" s="37" t="s">
        <v>59</v>
      </c>
      <c r="C30" s="37" t="s">
        <v>60</v>
      </c>
      <c r="D30" s="39">
        <v>60000</v>
      </c>
      <c r="E30" s="38">
        <v>0</v>
      </c>
      <c r="F30" s="38">
        <v>0</v>
      </c>
      <c r="G30" s="74" t="s">
        <v>61</v>
      </c>
      <c r="H30" s="66">
        <v>21546.81</v>
      </c>
      <c r="I30" s="66"/>
      <c r="J30" s="66"/>
      <c r="K30" s="66"/>
      <c r="L30" s="66"/>
      <c r="M30" s="66"/>
    </row>
    <row r="31" spans="2:13" ht="46.5" x14ac:dyDescent="0.35">
      <c r="B31" s="37" t="s">
        <v>62</v>
      </c>
      <c r="C31" s="37" t="s">
        <v>63</v>
      </c>
      <c r="D31" s="39"/>
      <c r="E31" s="38"/>
      <c r="F31" s="38"/>
      <c r="G31" s="74" t="s">
        <v>64</v>
      </c>
      <c r="H31" s="66">
        <v>226338</v>
      </c>
      <c r="I31" s="66"/>
      <c r="J31" s="66"/>
      <c r="K31" s="66"/>
      <c r="L31" s="66"/>
      <c r="M31" s="66"/>
    </row>
    <row r="32" spans="2:13" ht="15.5" x14ac:dyDescent="0.35">
      <c r="B32" s="121" t="s">
        <v>65</v>
      </c>
      <c r="C32" s="122"/>
      <c r="D32" s="122"/>
      <c r="E32" s="122"/>
      <c r="F32" s="122"/>
      <c r="G32" s="122"/>
      <c r="H32" s="122"/>
      <c r="I32" s="123"/>
      <c r="J32" s="94"/>
      <c r="K32" s="94"/>
      <c r="L32" s="94"/>
      <c r="M32" s="94"/>
    </row>
    <row r="33" spans="2:17" ht="72.5" x14ac:dyDescent="0.35">
      <c r="B33" s="97" t="s">
        <v>66</v>
      </c>
      <c r="C33" s="97" t="s">
        <v>67</v>
      </c>
      <c r="D33" s="107">
        <v>30000</v>
      </c>
      <c r="E33" s="107">
        <v>150000</v>
      </c>
      <c r="F33" s="107">
        <v>150000</v>
      </c>
      <c r="G33" s="110" t="s">
        <v>68</v>
      </c>
      <c r="H33" s="109">
        <v>-85246.73</v>
      </c>
      <c r="I33" s="109"/>
      <c r="J33" s="109">
        <v>119899</v>
      </c>
      <c r="K33" s="109">
        <v>10000</v>
      </c>
      <c r="L33" s="109">
        <v>149681</v>
      </c>
      <c r="M33" s="109"/>
      <c r="P33" s="98"/>
    </row>
    <row r="34" spans="2:17" ht="51.75" customHeight="1" x14ac:dyDescent="0.35">
      <c r="B34" s="27" t="s">
        <v>69</v>
      </c>
      <c r="C34" s="30" t="s">
        <v>70</v>
      </c>
      <c r="D34" s="36">
        <v>50000</v>
      </c>
      <c r="E34" s="28">
        <v>0</v>
      </c>
      <c r="F34" s="28">
        <v>0</v>
      </c>
      <c r="G34" s="53" t="s">
        <v>71</v>
      </c>
      <c r="H34" s="66">
        <v>74100.710000000006</v>
      </c>
      <c r="I34" s="66"/>
      <c r="J34" s="66"/>
      <c r="K34" s="66"/>
      <c r="L34" s="66"/>
      <c r="M34" s="66"/>
    </row>
    <row r="35" spans="2:17" ht="45.75" customHeight="1" x14ac:dyDescent="0.35">
      <c r="B35" s="97" t="s">
        <v>72</v>
      </c>
      <c r="C35" s="97" t="s">
        <v>73</v>
      </c>
      <c r="D35" s="107"/>
      <c r="E35" s="107">
        <v>100000</v>
      </c>
      <c r="F35" s="107">
        <v>0</v>
      </c>
      <c r="G35" s="108" t="s">
        <v>74</v>
      </c>
      <c r="H35" s="109"/>
      <c r="I35" s="109"/>
      <c r="J35" s="109">
        <v>89729</v>
      </c>
      <c r="K35" s="109">
        <v>30607.47</v>
      </c>
      <c r="L35" s="109"/>
      <c r="M35" s="109"/>
      <c r="Q35" s="9" t="s">
        <v>75</v>
      </c>
    </row>
    <row r="36" spans="2:17" ht="43.5" x14ac:dyDescent="0.35">
      <c r="B36" s="97" t="s">
        <v>76</v>
      </c>
      <c r="C36" s="97" t="s">
        <v>77</v>
      </c>
      <c r="D36" s="107"/>
      <c r="E36" s="107">
        <v>50000</v>
      </c>
      <c r="F36" s="107">
        <v>0</v>
      </c>
      <c r="G36" s="108" t="s">
        <v>78</v>
      </c>
      <c r="H36" s="109"/>
      <c r="I36" s="109"/>
      <c r="J36" s="109">
        <v>85280</v>
      </c>
      <c r="K36" s="109">
        <v>63810.53</v>
      </c>
      <c r="L36" s="109"/>
      <c r="M36" s="109"/>
    </row>
    <row r="37" spans="2:17" ht="46.5" x14ac:dyDescent="0.35">
      <c r="B37" s="27" t="s">
        <v>79</v>
      </c>
      <c r="C37" s="32" t="s">
        <v>80</v>
      </c>
      <c r="D37" s="36">
        <v>110630</v>
      </c>
      <c r="E37" s="28">
        <v>0</v>
      </c>
      <c r="F37" s="28">
        <v>0</v>
      </c>
      <c r="G37" s="52" t="s">
        <v>78</v>
      </c>
      <c r="H37" s="66">
        <v>156549.26</v>
      </c>
      <c r="I37" s="66"/>
      <c r="J37" s="66"/>
      <c r="K37" s="66"/>
      <c r="L37" s="66"/>
      <c r="M37" s="66"/>
    </row>
    <row r="38" spans="2:17" ht="15" x14ac:dyDescent="0.35">
      <c r="B38" s="118" t="s">
        <v>81</v>
      </c>
      <c r="C38" s="119"/>
      <c r="D38" s="119"/>
      <c r="E38" s="119"/>
      <c r="F38" s="119"/>
      <c r="G38" s="119"/>
      <c r="H38" s="119"/>
      <c r="I38" s="120"/>
      <c r="J38" s="93"/>
      <c r="K38" s="93"/>
      <c r="L38" s="93"/>
      <c r="M38" s="93"/>
    </row>
    <row r="39" spans="2:17" ht="46.5" x14ac:dyDescent="0.35">
      <c r="B39" s="27" t="s">
        <v>82</v>
      </c>
      <c r="C39" s="30" t="s">
        <v>83</v>
      </c>
      <c r="D39" s="40">
        <v>200000</v>
      </c>
      <c r="E39" s="28">
        <v>0</v>
      </c>
      <c r="F39" s="28">
        <v>60000</v>
      </c>
      <c r="G39" s="52" t="s">
        <v>74</v>
      </c>
      <c r="H39" s="64">
        <v>164428.15</v>
      </c>
      <c r="I39" s="64"/>
      <c r="J39" s="64"/>
      <c r="K39" s="64"/>
      <c r="L39" s="64">
        <v>59265</v>
      </c>
      <c r="M39" s="64"/>
    </row>
    <row r="40" spans="2:17" ht="31" x14ac:dyDescent="0.35">
      <c r="B40" s="27" t="s">
        <v>84</v>
      </c>
      <c r="C40" s="30" t="s">
        <v>85</v>
      </c>
      <c r="D40" s="36"/>
      <c r="E40" s="28">
        <v>0</v>
      </c>
      <c r="F40" s="28">
        <v>50000</v>
      </c>
      <c r="G40" s="52" t="s">
        <v>74</v>
      </c>
      <c r="H40" s="64"/>
      <c r="I40" s="64"/>
      <c r="J40" s="64"/>
      <c r="K40" s="64"/>
      <c r="L40" s="64">
        <v>40000</v>
      </c>
      <c r="M40" s="64">
        <v>0</v>
      </c>
    </row>
    <row r="41" spans="2:17" ht="15" x14ac:dyDescent="0.35">
      <c r="B41" s="47" t="s">
        <v>86</v>
      </c>
      <c r="C41" s="47"/>
      <c r="D41" s="47">
        <f>D30+D33+D34+D35+D36+D37+D39+D40</f>
        <v>450630</v>
      </c>
      <c r="E41" s="47">
        <f>E30+E33+E34+E35+E36+E37+E39+E40</f>
        <v>300000</v>
      </c>
      <c r="F41" s="47">
        <f>F30+F33+F34+F35+F36+F37+F39+F40</f>
        <v>260000</v>
      </c>
      <c r="G41" s="49"/>
      <c r="H41" s="65">
        <f>SUM(H30,H31,H33,H34,H37,H39,H35,H36,H40)</f>
        <v>557716.20000000007</v>
      </c>
      <c r="I41" s="65">
        <f>I40+I39+I37+I36+I35+I34+I33+I30</f>
        <v>0</v>
      </c>
      <c r="J41" s="65">
        <f>SUM(J30,J31,J33,J34,J37,J39,J35,J36,J40)</f>
        <v>294908</v>
      </c>
      <c r="K41" s="65">
        <f>K40+K39+K37+K36+K35+K34+K33+K30</f>
        <v>104418</v>
      </c>
      <c r="L41" s="65">
        <f>SUM(L30,L31,L33,L34,L37,L39,L35,L36,L40)</f>
        <v>248946</v>
      </c>
      <c r="M41" s="65">
        <f>M40+M39+M37+M36+M35+M34+M33+M30</f>
        <v>0</v>
      </c>
    </row>
    <row r="42" spans="2:17" ht="31.5" customHeight="1" x14ac:dyDescent="0.35">
      <c r="B42" s="124" t="s">
        <v>87</v>
      </c>
      <c r="C42" s="125"/>
      <c r="D42" s="125"/>
      <c r="E42" s="125"/>
      <c r="F42" s="125"/>
      <c r="G42" s="125"/>
      <c r="H42" s="125"/>
      <c r="I42" s="126"/>
      <c r="J42" s="95"/>
      <c r="K42" s="95"/>
      <c r="L42" s="95"/>
      <c r="M42" s="95"/>
    </row>
    <row r="43" spans="2:17" ht="45" customHeight="1" x14ac:dyDescent="0.35">
      <c r="B43" s="113" t="s">
        <v>88</v>
      </c>
      <c r="C43" s="114"/>
      <c r="D43" s="114"/>
      <c r="E43" s="114"/>
      <c r="F43" s="114"/>
      <c r="G43" s="114"/>
      <c r="H43" s="114"/>
      <c r="I43" s="115"/>
      <c r="J43" s="91"/>
      <c r="K43" s="91"/>
      <c r="L43" s="91"/>
      <c r="M43" s="91"/>
    </row>
    <row r="44" spans="2:17" ht="31" x14ac:dyDescent="0.35">
      <c r="B44" s="27" t="s">
        <v>89</v>
      </c>
      <c r="C44" s="30" t="s">
        <v>90</v>
      </c>
      <c r="D44" s="36">
        <v>280000</v>
      </c>
      <c r="E44" s="28">
        <v>0</v>
      </c>
      <c r="F44" s="28">
        <v>0</v>
      </c>
      <c r="G44" s="52" t="s">
        <v>91</v>
      </c>
      <c r="H44" s="64">
        <v>252002.21</v>
      </c>
      <c r="I44" s="64"/>
      <c r="J44" s="64"/>
      <c r="K44" s="64"/>
      <c r="L44" s="64"/>
      <c r="M44" s="64"/>
    </row>
    <row r="45" spans="2:17" ht="31" x14ac:dyDescent="0.35">
      <c r="B45" s="27" t="s">
        <v>89</v>
      </c>
      <c r="C45" s="30" t="s">
        <v>92</v>
      </c>
      <c r="D45" s="36"/>
      <c r="E45" s="28"/>
      <c r="F45" s="28"/>
      <c r="G45" s="52" t="s">
        <v>91</v>
      </c>
      <c r="H45" s="64">
        <v>36026</v>
      </c>
      <c r="I45" s="64"/>
      <c r="J45" s="64"/>
      <c r="K45" s="64"/>
      <c r="L45" s="64"/>
      <c r="M45" s="64"/>
    </row>
    <row r="46" spans="2:17" ht="31" x14ac:dyDescent="0.35">
      <c r="B46" s="27" t="s">
        <v>93</v>
      </c>
      <c r="C46" s="30" t="s">
        <v>94</v>
      </c>
      <c r="D46" s="36">
        <v>70000</v>
      </c>
      <c r="E46" s="28">
        <v>0</v>
      </c>
      <c r="F46" s="28">
        <v>0</v>
      </c>
      <c r="G46" s="52" t="s">
        <v>91</v>
      </c>
      <c r="H46" s="64">
        <v>92117</v>
      </c>
      <c r="I46" s="64"/>
      <c r="J46" s="64"/>
      <c r="K46" s="64"/>
      <c r="L46" s="64"/>
      <c r="M46" s="64"/>
    </row>
    <row r="47" spans="2:17" ht="31" x14ac:dyDescent="0.35">
      <c r="B47" s="27" t="s">
        <v>93</v>
      </c>
      <c r="C47" s="30" t="s">
        <v>95</v>
      </c>
      <c r="D47" s="36"/>
      <c r="E47" s="28"/>
      <c r="F47" s="28"/>
      <c r="G47" s="52" t="s">
        <v>91</v>
      </c>
      <c r="H47" s="64">
        <v>58444</v>
      </c>
      <c r="I47" s="64"/>
      <c r="J47" s="64"/>
      <c r="K47" s="64"/>
      <c r="L47" s="64"/>
      <c r="M47" s="64"/>
    </row>
    <row r="48" spans="2:17" ht="31" x14ac:dyDescent="0.35">
      <c r="B48" s="27" t="s">
        <v>96</v>
      </c>
      <c r="C48" s="30" t="s">
        <v>97</v>
      </c>
      <c r="D48" s="36">
        <v>10000</v>
      </c>
      <c r="E48" s="28">
        <v>0</v>
      </c>
      <c r="F48" s="28">
        <v>0</v>
      </c>
      <c r="G48" s="52" t="s">
        <v>98</v>
      </c>
      <c r="H48" s="64">
        <v>6058.92</v>
      </c>
      <c r="I48" s="64"/>
      <c r="J48" s="64"/>
      <c r="K48" s="64"/>
      <c r="L48" s="64"/>
      <c r="M48" s="64"/>
    </row>
    <row r="49" spans="2:14" ht="31" x14ac:dyDescent="0.35">
      <c r="B49" s="27" t="s">
        <v>99</v>
      </c>
      <c r="C49" s="27" t="s">
        <v>100</v>
      </c>
      <c r="D49" s="36">
        <v>10000</v>
      </c>
      <c r="E49" s="28">
        <v>0</v>
      </c>
      <c r="F49" s="28">
        <v>0</v>
      </c>
      <c r="G49" s="52" t="s">
        <v>91</v>
      </c>
      <c r="H49" s="64"/>
      <c r="I49" s="64"/>
      <c r="J49" s="64"/>
      <c r="K49" s="64"/>
      <c r="L49" s="64"/>
      <c r="M49" s="64"/>
    </row>
    <row r="50" spans="2:14" ht="31" x14ac:dyDescent="0.35">
      <c r="B50" s="27" t="s">
        <v>101</v>
      </c>
      <c r="C50" s="27" t="s">
        <v>102</v>
      </c>
      <c r="D50" s="36">
        <v>0</v>
      </c>
      <c r="E50" s="28">
        <v>0</v>
      </c>
      <c r="F50" s="28">
        <v>0</v>
      </c>
      <c r="G50" s="52" t="s">
        <v>91</v>
      </c>
      <c r="H50" s="64"/>
      <c r="I50" s="64"/>
      <c r="J50" s="64"/>
      <c r="K50" s="64"/>
      <c r="L50" s="64"/>
      <c r="M50" s="64"/>
    </row>
    <row r="51" spans="2:14" ht="15.5" x14ac:dyDescent="0.35">
      <c r="B51" s="113" t="s">
        <v>103</v>
      </c>
      <c r="C51" s="114"/>
      <c r="D51" s="114"/>
      <c r="E51" s="114"/>
      <c r="F51" s="114"/>
      <c r="G51" s="114"/>
      <c r="H51" s="114"/>
      <c r="I51" s="115"/>
      <c r="J51" s="91"/>
      <c r="K51" s="91"/>
      <c r="L51" s="91"/>
      <c r="M51" s="91"/>
    </row>
    <row r="52" spans="2:14" ht="31" x14ac:dyDescent="0.35">
      <c r="B52" s="27" t="s">
        <v>104</v>
      </c>
      <c r="C52" s="30" t="s">
        <v>105</v>
      </c>
      <c r="D52" s="36">
        <v>20000</v>
      </c>
      <c r="E52" s="28">
        <v>0</v>
      </c>
      <c r="F52" s="28">
        <v>0</v>
      </c>
      <c r="G52" s="52" t="s">
        <v>106</v>
      </c>
      <c r="H52" s="64"/>
      <c r="I52" s="64"/>
      <c r="J52" s="64"/>
      <c r="K52" s="64"/>
      <c r="L52" s="64"/>
      <c r="M52" s="64"/>
    </row>
    <row r="53" spans="2:14" ht="31" x14ac:dyDescent="0.35">
      <c r="B53" s="27" t="s">
        <v>107</v>
      </c>
      <c r="C53" s="27" t="s">
        <v>108</v>
      </c>
      <c r="D53" s="36">
        <v>10000</v>
      </c>
      <c r="E53" s="28">
        <v>0</v>
      </c>
      <c r="F53" s="28">
        <v>0</v>
      </c>
      <c r="G53" s="52" t="s">
        <v>91</v>
      </c>
      <c r="H53" s="64"/>
      <c r="I53" s="64"/>
      <c r="J53" s="64"/>
      <c r="K53" s="64"/>
      <c r="L53" s="64"/>
      <c r="M53" s="64"/>
    </row>
    <row r="54" spans="2:14" ht="31" x14ac:dyDescent="0.35">
      <c r="B54" s="27" t="s">
        <v>109</v>
      </c>
      <c r="C54" s="30" t="s">
        <v>110</v>
      </c>
      <c r="D54" s="36">
        <v>10000</v>
      </c>
      <c r="E54" s="28">
        <v>0</v>
      </c>
      <c r="F54" s="28">
        <v>0</v>
      </c>
      <c r="G54" s="52" t="s">
        <v>111</v>
      </c>
      <c r="H54" s="64"/>
      <c r="I54" s="64"/>
      <c r="J54" s="64"/>
      <c r="K54" s="64"/>
      <c r="L54" s="64"/>
      <c r="M54" s="64"/>
    </row>
    <row r="55" spans="2:14" ht="31" x14ac:dyDescent="0.35">
      <c r="B55" s="33" t="s">
        <v>112</v>
      </c>
      <c r="C55" s="34" t="s">
        <v>113</v>
      </c>
      <c r="D55" s="36">
        <v>5000</v>
      </c>
      <c r="E55" s="35">
        <v>0</v>
      </c>
      <c r="F55" s="35">
        <v>0</v>
      </c>
      <c r="G55" s="52" t="s">
        <v>91</v>
      </c>
      <c r="H55" s="64">
        <v>235</v>
      </c>
      <c r="I55" s="64"/>
      <c r="J55" s="64"/>
      <c r="K55" s="64"/>
      <c r="L55" s="64"/>
      <c r="M55" s="64"/>
    </row>
    <row r="56" spans="2:14" ht="36.75" customHeight="1" x14ac:dyDescent="0.35">
      <c r="B56" s="113" t="s">
        <v>114</v>
      </c>
      <c r="C56" s="114"/>
      <c r="D56" s="114"/>
      <c r="E56" s="114"/>
      <c r="F56" s="114"/>
      <c r="G56" s="114"/>
      <c r="H56" s="114"/>
      <c r="I56" s="115"/>
      <c r="J56" s="91"/>
      <c r="K56" s="91"/>
      <c r="L56" s="91"/>
      <c r="M56" s="91"/>
    </row>
    <row r="57" spans="2:14" ht="46.5" x14ac:dyDescent="0.35">
      <c r="B57" s="33" t="s">
        <v>115</v>
      </c>
      <c r="C57" s="34" t="s">
        <v>116</v>
      </c>
      <c r="D57" s="36">
        <v>0</v>
      </c>
      <c r="E57" s="35">
        <v>0</v>
      </c>
      <c r="F57" s="35">
        <v>0</v>
      </c>
      <c r="G57" s="52" t="s">
        <v>117</v>
      </c>
      <c r="H57" s="64"/>
      <c r="I57" s="64"/>
      <c r="J57" s="64"/>
      <c r="K57" s="64"/>
      <c r="L57" s="64"/>
      <c r="M57" s="64"/>
    </row>
    <row r="58" spans="2:14" ht="15.5" x14ac:dyDescent="0.35">
      <c r="B58" s="27" t="s">
        <v>118</v>
      </c>
      <c r="C58" s="30" t="s">
        <v>119</v>
      </c>
      <c r="D58" s="39">
        <v>20000</v>
      </c>
      <c r="E58" s="28">
        <v>0</v>
      </c>
      <c r="F58" s="28">
        <v>0</v>
      </c>
      <c r="G58" s="52" t="s">
        <v>120</v>
      </c>
      <c r="H58" s="64">
        <v>25860.400000000001</v>
      </c>
      <c r="I58" s="64"/>
      <c r="J58" s="64"/>
      <c r="K58" s="64"/>
      <c r="L58" s="64"/>
      <c r="M58" s="64"/>
    </row>
    <row r="59" spans="2:14" ht="15.5" x14ac:dyDescent="0.35">
      <c r="B59" s="27" t="s">
        <v>121</v>
      </c>
      <c r="C59" s="30" t="s">
        <v>122</v>
      </c>
      <c r="D59" s="39">
        <v>100000</v>
      </c>
      <c r="E59" s="28">
        <v>0</v>
      </c>
      <c r="F59" s="28">
        <v>0</v>
      </c>
      <c r="G59" s="52" t="s">
        <v>123</v>
      </c>
      <c r="H59" s="64">
        <v>30784.639999999999</v>
      </c>
      <c r="I59" s="64"/>
      <c r="J59" s="64"/>
      <c r="K59" s="64"/>
      <c r="L59" s="64"/>
      <c r="M59" s="64"/>
    </row>
    <row r="60" spans="2:14" ht="15" x14ac:dyDescent="0.35">
      <c r="B60" s="47" t="s">
        <v>124</v>
      </c>
      <c r="C60" s="48"/>
      <c r="D60" s="47">
        <f>D59+D58+D57+D55+D54+D53+D52+D50+D49+D48+D46+D44</f>
        <v>535000</v>
      </c>
      <c r="E60" s="47">
        <f>E59+E58+E57+E55+E54+E53+E52+E50+E49+E48+E46+E44</f>
        <v>0</v>
      </c>
      <c r="F60" s="47">
        <f>F59+F58+F57+F55+F54+F53+F52+F50+F49+F48+F46+F44</f>
        <v>0</v>
      </c>
      <c r="G60" s="49"/>
      <c r="H60" s="69">
        <f t="shared" ref="H60:M60" si="0">SUM(H44,H45,H46,H47,H48,H49,H50,H52,H53,H54,H55,H57,H58,H59)</f>
        <v>501528.17</v>
      </c>
      <c r="I60" s="69"/>
      <c r="J60" s="69">
        <f t="shared" si="0"/>
        <v>0</v>
      </c>
      <c r="K60" s="69">
        <f t="shared" si="0"/>
        <v>0</v>
      </c>
      <c r="L60" s="69">
        <f t="shared" si="0"/>
        <v>0</v>
      </c>
      <c r="M60" s="69">
        <f t="shared" si="0"/>
        <v>0</v>
      </c>
    </row>
    <row r="61" spans="2:14" ht="15" x14ac:dyDescent="0.35">
      <c r="B61" s="54" t="s">
        <v>125</v>
      </c>
      <c r="C61" s="55">
        <f>D60+D41+D27</f>
        <v>1792122</v>
      </c>
      <c r="D61" s="55"/>
      <c r="E61" s="55"/>
      <c r="F61" s="55"/>
      <c r="G61" s="55"/>
      <c r="H61" s="70">
        <f>H60+H41+H27</f>
        <v>1865399.4600000002</v>
      </c>
      <c r="I61" s="70"/>
      <c r="J61" s="70">
        <f>J60+J41+J27</f>
        <v>294908</v>
      </c>
      <c r="K61" s="70"/>
      <c r="L61" s="70">
        <f>L60+L41+L27</f>
        <v>248946</v>
      </c>
      <c r="M61" s="70"/>
    </row>
    <row r="62" spans="2:14" ht="15" x14ac:dyDescent="0.35">
      <c r="B62" s="54" t="s">
        <v>126</v>
      </c>
      <c r="C62" s="55"/>
      <c r="D62" s="55"/>
      <c r="E62" s="55"/>
      <c r="F62" s="55"/>
      <c r="G62" s="55"/>
      <c r="H62" s="70"/>
      <c r="I62" s="67"/>
      <c r="J62" s="70"/>
      <c r="K62" s="67"/>
      <c r="L62" s="70"/>
      <c r="M62" s="67"/>
    </row>
    <row r="63" spans="2:14" ht="15.5" x14ac:dyDescent="0.35">
      <c r="B63" s="56" t="s">
        <v>127</v>
      </c>
      <c r="C63" s="57">
        <v>735654</v>
      </c>
      <c r="D63" s="58"/>
      <c r="E63" s="58"/>
      <c r="F63" s="58"/>
      <c r="G63" s="56"/>
      <c r="H63" s="70">
        <v>1209015</v>
      </c>
      <c r="I63" s="67"/>
      <c r="J63" s="70">
        <v>0</v>
      </c>
      <c r="K63" s="67"/>
      <c r="L63" s="70" t="e">
        <f>GETPIVOTDATA("USD Amount",#REF!,"Category","Payroll")</f>
        <v>#REF!</v>
      </c>
      <c r="M63" s="67"/>
    </row>
    <row r="64" spans="2:14" ht="15.5" x14ac:dyDescent="0.35">
      <c r="B64" s="56" t="s">
        <v>128</v>
      </c>
      <c r="C64" s="57">
        <v>380542</v>
      </c>
      <c r="D64" s="58"/>
      <c r="E64" s="58"/>
      <c r="F64" s="58"/>
      <c r="G64" s="56"/>
      <c r="H64" s="70">
        <v>588605</v>
      </c>
      <c r="I64" s="67"/>
      <c r="J64" s="70">
        <v>10101</v>
      </c>
      <c r="K64" s="67">
        <v>13359</v>
      </c>
      <c r="L64" s="70"/>
      <c r="M64" s="67"/>
      <c r="N64" s="73"/>
    </row>
    <row r="65" spans="2:13" ht="15.5" x14ac:dyDescent="0.35">
      <c r="B65" s="56" t="s">
        <v>129</v>
      </c>
      <c r="C65" s="57">
        <v>230000</v>
      </c>
      <c r="D65" s="58"/>
      <c r="E65" s="58"/>
      <c r="F65" s="58"/>
      <c r="G65" s="56"/>
      <c r="H65" s="70">
        <v>45915.5</v>
      </c>
      <c r="I65" s="67"/>
      <c r="J65" s="70">
        <v>0</v>
      </c>
      <c r="K65" s="67">
        <v>15000</v>
      </c>
      <c r="L65" s="70"/>
      <c r="M65" s="67"/>
    </row>
    <row r="66" spans="2:13" ht="30" x14ac:dyDescent="0.35">
      <c r="B66" s="61" t="s">
        <v>130</v>
      </c>
      <c r="C66" s="62"/>
      <c r="D66" s="61"/>
      <c r="E66" s="61"/>
      <c r="F66" s="61"/>
      <c r="G66" s="61"/>
      <c r="H66" s="71">
        <f>H63+H64+H65</f>
        <v>1843535.5</v>
      </c>
      <c r="I66" s="71"/>
      <c r="J66" s="71">
        <f>J63+J64+J65</f>
        <v>10101</v>
      </c>
      <c r="K66" s="71"/>
      <c r="L66" s="71" t="e">
        <f>L63+L64+L65</f>
        <v>#REF!</v>
      </c>
      <c r="M66" s="71"/>
    </row>
    <row r="67" spans="2:13" ht="15.5" x14ac:dyDescent="0.35">
      <c r="B67" s="59" t="s">
        <v>131</v>
      </c>
      <c r="C67" s="60"/>
      <c r="D67" s="59"/>
      <c r="E67" s="59"/>
      <c r="F67" s="59"/>
      <c r="G67" s="59"/>
      <c r="H67" s="72">
        <v>259880</v>
      </c>
      <c r="I67" s="68"/>
      <c r="J67" s="72">
        <v>12464.28</v>
      </c>
      <c r="K67" s="72">
        <v>12464.28</v>
      </c>
      <c r="L67" s="105" t="e">
        <f>GETPIVOTDATA("USD Amount",#REF!,"Activity Id","SUPPORT COST")+GETPIVOTDATA("USD Amount",#REF!,"Activity Id","PNG_SC_2020")</f>
        <v>#REF!</v>
      </c>
      <c r="M67" s="68"/>
    </row>
    <row r="68" spans="2:13" ht="15" x14ac:dyDescent="0.35">
      <c r="B68" s="61" t="s">
        <v>132</v>
      </c>
      <c r="C68" s="62"/>
      <c r="D68" s="61"/>
      <c r="E68" s="61"/>
      <c r="F68" s="61"/>
      <c r="G68" s="61"/>
      <c r="H68" s="71">
        <f>H61+H63+H64+H65+H67</f>
        <v>3968814.96</v>
      </c>
      <c r="I68" s="71">
        <f>SUM(I27,I41,I60,I64)</f>
        <v>0</v>
      </c>
      <c r="J68" s="111">
        <f>J61+J63+J64+J65+J67</f>
        <v>317473.28000000003</v>
      </c>
      <c r="K68" s="111">
        <f>SUM(K27,K41,K60,K64)</f>
        <v>117777</v>
      </c>
      <c r="L68" s="104">
        <v>416614</v>
      </c>
      <c r="M68" s="104">
        <v>59536</v>
      </c>
    </row>
    <row r="70" spans="2:13" x14ac:dyDescent="0.35">
      <c r="B70" s="8"/>
      <c r="C70" s="13"/>
      <c r="D70" s="13"/>
      <c r="E70" s="15"/>
      <c r="F70" s="9"/>
    </row>
    <row r="71" spans="2:13" x14ac:dyDescent="0.35">
      <c r="B71" s="13"/>
      <c r="C71" s="13"/>
      <c r="D71" s="13"/>
      <c r="E71" s="15"/>
      <c r="F71" s="9"/>
    </row>
    <row r="72" spans="2:13" x14ac:dyDescent="0.35">
      <c r="B72" s="8"/>
      <c r="C72" s="8"/>
      <c r="E72" s="15"/>
      <c r="F72" s="9"/>
    </row>
    <row r="73" spans="2:13" x14ac:dyDescent="0.35">
      <c r="B73" s="8"/>
      <c r="C73" s="8"/>
      <c r="E73" s="15"/>
      <c r="F73" s="9"/>
    </row>
    <row r="74" spans="2:13" x14ac:dyDescent="0.35">
      <c r="B74" s="14"/>
      <c r="C74" s="14"/>
      <c r="D74" s="14"/>
      <c r="E74" s="15"/>
      <c r="F74" s="9"/>
    </row>
    <row r="75" spans="2:13" x14ac:dyDescent="0.35">
      <c r="B75" s="8"/>
      <c r="C75" s="14"/>
      <c r="D75" s="14"/>
      <c r="E75" s="15"/>
      <c r="F75" s="9"/>
    </row>
    <row r="76" spans="2:13" x14ac:dyDescent="0.35">
      <c r="B76" s="8"/>
      <c r="C76" s="14"/>
      <c r="D76" s="14"/>
      <c r="E76" s="15"/>
      <c r="F76" s="9"/>
    </row>
    <row r="77" spans="2:13" x14ac:dyDescent="0.35">
      <c r="B77" s="8"/>
      <c r="C77" s="14"/>
      <c r="D77" s="14"/>
      <c r="E77" s="15"/>
      <c r="F77" s="9"/>
    </row>
    <row r="78" spans="2:13" x14ac:dyDescent="0.35">
      <c r="B78" s="8"/>
      <c r="C78" s="14"/>
      <c r="D78" s="14"/>
      <c r="E78" s="15"/>
      <c r="F78" s="9"/>
    </row>
    <row r="79" spans="2:13" x14ac:dyDescent="0.35">
      <c r="B79" s="8"/>
      <c r="C79" s="8"/>
      <c r="E79" s="15"/>
      <c r="F79" s="9"/>
    </row>
    <row r="80" spans="2:13" x14ac:dyDescent="0.35">
      <c r="B80" s="8"/>
      <c r="C80" s="8"/>
      <c r="E80" s="15"/>
      <c r="F80" s="9"/>
    </row>
    <row r="81" spans="2:6" x14ac:dyDescent="0.35">
      <c r="B81" s="8"/>
      <c r="C81" s="8"/>
      <c r="E81" s="41"/>
      <c r="F81" s="9"/>
    </row>
    <row r="82" spans="2:6" x14ac:dyDescent="0.35">
      <c r="B82" s="8"/>
      <c r="C82" s="8"/>
      <c r="E82" s="15"/>
      <c r="F82" s="9"/>
    </row>
    <row r="83" spans="2:6" x14ac:dyDescent="0.35">
      <c r="B83" s="8"/>
      <c r="C83" s="8"/>
      <c r="E83" s="15"/>
      <c r="F83" s="9"/>
    </row>
    <row r="84" spans="2:6" x14ac:dyDescent="0.35">
      <c r="B84" s="8"/>
      <c r="C84" s="8"/>
      <c r="E84" s="15"/>
      <c r="F84" s="9"/>
    </row>
    <row r="85" spans="2:6" x14ac:dyDescent="0.35">
      <c r="B85" s="8"/>
      <c r="C85" s="8"/>
      <c r="E85" s="15"/>
      <c r="F85" s="9"/>
    </row>
    <row r="86" spans="2:6" x14ac:dyDescent="0.35">
      <c r="B86" s="8"/>
      <c r="C86" s="8"/>
      <c r="E86" s="15"/>
      <c r="F86" s="9"/>
    </row>
    <row r="87" spans="2:6" x14ac:dyDescent="0.35">
      <c r="B87" s="8"/>
      <c r="C87" s="8"/>
      <c r="E87" s="15"/>
      <c r="F87" s="9"/>
    </row>
    <row r="88" spans="2:6" x14ac:dyDescent="0.35">
      <c r="B88" s="19"/>
      <c r="C88" s="13"/>
      <c r="D88" s="13"/>
      <c r="E88" s="15"/>
      <c r="F88" s="9"/>
    </row>
    <row r="89" spans="2:6" x14ac:dyDescent="0.35">
      <c r="B89" s="12"/>
      <c r="C89" s="8"/>
      <c r="E89" s="15"/>
      <c r="F89" s="9"/>
    </row>
    <row r="90" spans="2:6" x14ac:dyDescent="0.35">
      <c r="B90" s="13"/>
      <c r="C90" s="13"/>
      <c r="D90" s="13"/>
      <c r="E90" s="15"/>
      <c r="F90" s="9"/>
    </row>
    <row r="91" spans="2:6" x14ac:dyDescent="0.35">
      <c r="B91" s="8"/>
      <c r="C91" s="8"/>
      <c r="E91" s="15"/>
      <c r="F91" s="9"/>
    </row>
    <row r="92" spans="2:6" x14ac:dyDescent="0.35">
      <c r="B92" s="13"/>
      <c r="C92" s="8"/>
      <c r="E92" s="15"/>
      <c r="F92" s="9"/>
    </row>
    <row r="93" spans="2:6" x14ac:dyDescent="0.35">
      <c r="B93" s="8"/>
      <c r="C93" s="8"/>
      <c r="E93" s="15"/>
      <c r="F93" s="9"/>
    </row>
    <row r="94" spans="2:6" x14ac:dyDescent="0.35">
      <c r="B94" s="8"/>
      <c r="C94" s="8"/>
      <c r="E94" s="15"/>
      <c r="F94" s="9"/>
    </row>
    <row r="95" spans="2:6" x14ac:dyDescent="0.35">
      <c r="B95" s="8"/>
      <c r="C95" s="8"/>
      <c r="E95" s="15"/>
      <c r="F95" s="9"/>
    </row>
    <row r="96" spans="2:6" x14ac:dyDescent="0.35">
      <c r="B96" s="8"/>
      <c r="C96" s="8"/>
      <c r="E96" s="15"/>
      <c r="F96" s="9"/>
    </row>
    <row r="97" spans="2:6" x14ac:dyDescent="0.35">
      <c r="B97" s="8"/>
      <c r="C97" s="8"/>
      <c r="E97" s="15"/>
      <c r="F97" s="9"/>
    </row>
    <row r="98" spans="2:6" x14ac:dyDescent="0.35">
      <c r="B98" s="8"/>
      <c r="C98" s="8"/>
      <c r="E98" s="15"/>
      <c r="F98" s="9"/>
    </row>
    <row r="99" spans="2:6" x14ac:dyDescent="0.35">
      <c r="B99" s="8"/>
      <c r="C99" s="8"/>
      <c r="E99" s="15"/>
      <c r="F99" s="9"/>
    </row>
    <row r="100" spans="2:6" x14ac:dyDescent="0.35">
      <c r="B100" s="8"/>
      <c r="C100" s="8"/>
      <c r="E100" s="15"/>
      <c r="F100" s="9"/>
    </row>
    <row r="101" spans="2:6" x14ac:dyDescent="0.35">
      <c r="B101" s="8"/>
      <c r="C101" s="8"/>
      <c r="E101" s="15"/>
      <c r="F101" s="9"/>
    </row>
    <row r="102" spans="2:6" x14ac:dyDescent="0.35">
      <c r="B102" s="8"/>
      <c r="C102" s="8"/>
      <c r="E102" s="15"/>
      <c r="F102" s="9"/>
    </row>
    <row r="103" spans="2:6" x14ac:dyDescent="0.35">
      <c r="B103" s="8"/>
      <c r="C103" s="8"/>
      <c r="E103" s="15"/>
      <c r="F103" s="9"/>
    </row>
    <row r="104" spans="2:6" x14ac:dyDescent="0.35">
      <c r="B104" s="8"/>
      <c r="C104" s="8"/>
      <c r="E104" s="15"/>
      <c r="F104" s="9"/>
    </row>
    <row r="105" spans="2:6" x14ac:dyDescent="0.35">
      <c r="B105" s="8"/>
      <c r="C105" s="8"/>
      <c r="E105" s="15"/>
      <c r="F105" s="9"/>
    </row>
    <row r="106" spans="2:6" x14ac:dyDescent="0.35">
      <c r="B106" s="8"/>
      <c r="C106" s="8"/>
      <c r="E106" s="15"/>
      <c r="F106" s="9"/>
    </row>
    <row r="107" spans="2:6" x14ac:dyDescent="0.35">
      <c r="B107" s="8"/>
      <c r="C107" s="8"/>
      <c r="E107" s="15"/>
      <c r="F107" s="9"/>
    </row>
    <row r="108" spans="2:6" x14ac:dyDescent="0.35">
      <c r="B108" s="8"/>
      <c r="C108" s="8"/>
      <c r="E108" s="15"/>
      <c r="F108" s="9"/>
    </row>
  </sheetData>
  <mergeCells count="17">
    <mergeCell ref="J4:K6"/>
    <mergeCell ref="L4:M6"/>
    <mergeCell ref="B51:I51"/>
    <mergeCell ref="B56:I56"/>
    <mergeCell ref="D4:F6"/>
    <mergeCell ref="H4:I6"/>
    <mergeCell ref="G4:G6"/>
    <mergeCell ref="B29:I29"/>
    <mergeCell ref="B32:I32"/>
    <mergeCell ref="B38:I38"/>
    <mergeCell ref="B42:I42"/>
    <mergeCell ref="B43:I43"/>
    <mergeCell ref="B8:I8"/>
    <mergeCell ref="B9:I9"/>
    <mergeCell ref="B14:I14"/>
    <mergeCell ref="B24:I24"/>
    <mergeCell ref="B28:I28"/>
  </mergeCells>
  <pageMargins left="0.7" right="0.7" top="0.75" bottom="0.75" header="0.3" footer="0.3"/>
  <pageSetup paperSize="9" scale="51" orientation="landscape" r:id="rId1"/>
  <rowBreaks count="3" manualBreakCount="3">
    <brk id="25" max="5" man="1"/>
    <brk id="41" max="16383" man="1"/>
    <brk id="73"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29"/>
  <sheetViews>
    <sheetView zoomScale="86" zoomScaleNormal="86" workbookViewId="0">
      <selection activeCell="D16" sqref="D16"/>
    </sheetView>
  </sheetViews>
  <sheetFormatPr defaultColWidth="8.81640625" defaultRowHeight="14.5" x14ac:dyDescent="0.35"/>
  <cols>
    <col min="2" max="2" width="26.7265625" customWidth="1"/>
    <col min="3" max="3" width="14.7265625" customWidth="1"/>
    <col min="4" max="4" width="15.1796875" customWidth="1"/>
    <col min="5" max="6" width="13.1796875" customWidth="1"/>
    <col min="7" max="7" width="17.453125" customWidth="1"/>
    <col min="8" max="8" width="20.26953125" customWidth="1"/>
    <col min="9" max="9" width="13.7265625" bestFit="1" customWidth="1"/>
    <col min="10" max="10" width="15.81640625" customWidth="1"/>
    <col min="11" max="11" width="15" customWidth="1"/>
    <col min="13" max="13" width="13.81640625" customWidth="1"/>
    <col min="15" max="15" width="15" customWidth="1"/>
  </cols>
  <sheetData>
    <row r="1" spans="2:15" ht="15.5" x14ac:dyDescent="0.35">
      <c r="B1" s="1" t="s">
        <v>133</v>
      </c>
      <c r="C1" s="1"/>
      <c r="D1" s="1"/>
      <c r="E1" s="1"/>
      <c r="F1" s="1"/>
    </row>
    <row r="2" spans="2:15" x14ac:dyDescent="0.35">
      <c r="B2" s="2"/>
      <c r="C2" s="2"/>
      <c r="D2" s="2"/>
      <c r="E2" s="2"/>
      <c r="F2" s="2"/>
    </row>
    <row r="3" spans="2:15" x14ac:dyDescent="0.35">
      <c r="B3" s="2"/>
      <c r="C3" s="2"/>
      <c r="D3" s="2"/>
      <c r="E3" s="2"/>
      <c r="F3" s="2"/>
    </row>
    <row r="5" spans="2:15" ht="28" customHeight="1" x14ac:dyDescent="0.35">
      <c r="B5" s="134" t="s">
        <v>2</v>
      </c>
      <c r="C5" s="134"/>
      <c r="D5" s="134"/>
      <c r="E5" s="134"/>
      <c r="F5" s="134"/>
      <c r="G5" s="134"/>
      <c r="H5" s="134"/>
      <c r="I5" s="20"/>
    </row>
    <row r="6" spans="2:15" ht="39" x14ac:dyDescent="0.35">
      <c r="B6" s="44" t="s">
        <v>134</v>
      </c>
      <c r="C6" s="83" t="s">
        <v>135</v>
      </c>
      <c r="D6" s="83" t="s">
        <v>136</v>
      </c>
      <c r="E6" s="83" t="s">
        <v>137</v>
      </c>
      <c r="F6" s="44" t="s">
        <v>138</v>
      </c>
      <c r="G6" s="44" t="s">
        <v>139</v>
      </c>
      <c r="H6" s="44" t="s">
        <v>140</v>
      </c>
      <c r="I6" s="44" t="s">
        <v>141</v>
      </c>
      <c r="J6" s="99" t="s">
        <v>142</v>
      </c>
      <c r="K6" s="44" t="s">
        <v>143</v>
      </c>
    </row>
    <row r="7" spans="2:15" x14ac:dyDescent="0.35">
      <c r="B7" s="3" t="s">
        <v>144</v>
      </c>
      <c r="C7" s="42">
        <v>804220</v>
      </c>
      <c r="D7" s="4">
        <v>0</v>
      </c>
      <c r="E7" s="21">
        <v>0</v>
      </c>
      <c r="F7" s="5">
        <f>C7+D7+E7</f>
        <v>804220</v>
      </c>
      <c r="G7" s="45">
        <v>849980.51</v>
      </c>
      <c r="H7" s="45"/>
      <c r="I7" s="87">
        <v>0</v>
      </c>
      <c r="J7" s="100" t="e">
        <f>GETPIVOTDATA("USD Amount",#REF!,"Category","Payroll")</f>
        <v>#REF!</v>
      </c>
      <c r="K7" s="45"/>
    </row>
    <row r="8" spans="2:15" ht="26" x14ac:dyDescent="0.35">
      <c r="B8" s="3" t="s">
        <v>145</v>
      </c>
      <c r="C8" s="42">
        <v>138751</v>
      </c>
      <c r="D8" s="4">
        <v>80000</v>
      </c>
      <c r="E8" s="21">
        <v>25000</v>
      </c>
      <c r="F8" s="5">
        <f>C8+D8+E8</f>
        <v>243751</v>
      </c>
      <c r="G8" s="45">
        <v>14589.52</v>
      </c>
      <c r="H8" s="45"/>
      <c r="I8" s="90">
        <v>50168</v>
      </c>
      <c r="J8" s="101" t="e">
        <f>GETPIVOTDATA("USD Amount",#REF!,"Category","Services")</f>
        <v>#REF!</v>
      </c>
      <c r="K8" s="45"/>
    </row>
    <row r="9" spans="2:15" ht="39" x14ac:dyDescent="0.35">
      <c r="B9" s="3" t="s">
        <v>146</v>
      </c>
      <c r="C9" s="42">
        <v>300550</v>
      </c>
      <c r="D9" s="4">
        <v>35000</v>
      </c>
      <c r="E9" s="21">
        <v>0</v>
      </c>
      <c r="F9" s="5">
        <f t="shared" ref="F9:F16" si="0">SUM(C9:E9)</f>
        <v>335550</v>
      </c>
      <c r="G9" s="45">
        <v>369527.58</v>
      </c>
      <c r="H9" s="45">
        <v>862.35</v>
      </c>
      <c r="I9" s="87">
        <v>0</v>
      </c>
      <c r="J9" s="101"/>
      <c r="K9" s="45"/>
    </row>
    <row r="10" spans="2:15" x14ac:dyDescent="0.35">
      <c r="B10" s="3" t="s">
        <v>147</v>
      </c>
      <c r="C10" s="42">
        <v>1001851</v>
      </c>
      <c r="D10" s="4">
        <v>105000</v>
      </c>
      <c r="E10" s="21">
        <v>130000</v>
      </c>
      <c r="F10" s="5">
        <f t="shared" si="0"/>
        <v>1236851</v>
      </c>
      <c r="G10" s="45">
        <v>756326.26</v>
      </c>
      <c r="H10" s="45">
        <v>81322.27</v>
      </c>
      <c r="I10" s="87">
        <v>0</v>
      </c>
      <c r="J10" s="101" t="e">
        <f>GETPIVOTDATA("USD Amount",#REF!,"Category","Contract")</f>
        <v>#REF!</v>
      </c>
      <c r="K10" s="45">
        <v>59536</v>
      </c>
    </row>
    <row r="11" spans="2:15" x14ac:dyDescent="0.35">
      <c r="B11" s="3" t="s">
        <v>148</v>
      </c>
      <c r="C11" s="42">
        <v>780878</v>
      </c>
      <c r="D11" s="4">
        <v>130000</v>
      </c>
      <c r="E11" s="21">
        <v>115000</v>
      </c>
      <c r="F11" s="5">
        <f t="shared" si="0"/>
        <v>1025878</v>
      </c>
      <c r="G11" s="46">
        <v>705135.41</v>
      </c>
      <c r="H11" s="46"/>
      <c r="I11" s="88">
        <v>129460.11</v>
      </c>
      <c r="J11" s="102" t="e">
        <f>GETPIVOTDATA("USD Amount",#REF!,"Category","Travel")</f>
        <v>#REF!</v>
      </c>
      <c r="K11" s="46"/>
    </row>
    <row r="12" spans="2:15" ht="26" x14ac:dyDescent="0.35">
      <c r="B12" s="3" t="s">
        <v>149</v>
      </c>
      <c r="C12" s="42">
        <v>290093</v>
      </c>
      <c r="D12" s="4">
        <v>60000</v>
      </c>
      <c r="E12" s="21">
        <v>175000</v>
      </c>
      <c r="F12" s="5">
        <f t="shared" si="0"/>
        <v>525093</v>
      </c>
      <c r="G12" s="45">
        <v>106596.31</v>
      </c>
      <c r="H12" s="45"/>
      <c r="I12" s="87">
        <v>0</v>
      </c>
      <c r="J12" s="101">
        <v>0</v>
      </c>
      <c r="K12" s="45"/>
      <c r="O12" s="6"/>
    </row>
    <row r="13" spans="2:15" ht="26" x14ac:dyDescent="0.35">
      <c r="B13" s="3" t="s">
        <v>150</v>
      </c>
      <c r="C13" s="42">
        <v>436555</v>
      </c>
      <c r="D13" s="4">
        <v>0</v>
      </c>
      <c r="E13" s="21">
        <v>0</v>
      </c>
      <c r="F13" s="5">
        <f t="shared" si="0"/>
        <v>436555</v>
      </c>
      <c r="G13" s="45">
        <v>808129.1</v>
      </c>
      <c r="H13" s="45">
        <v>74145.279999999999</v>
      </c>
      <c r="I13" s="45">
        <v>13349.56</v>
      </c>
      <c r="J13" s="101">
        <v>212815</v>
      </c>
      <c r="K13" s="45"/>
      <c r="O13" s="6"/>
    </row>
    <row r="14" spans="2:15" x14ac:dyDescent="0.35">
      <c r="B14" s="24" t="s">
        <v>151</v>
      </c>
      <c r="C14" s="43">
        <f>SUM(C7:C13)</f>
        <v>3752898</v>
      </c>
      <c r="D14" s="77">
        <f>SUM(D7:D13)</f>
        <v>410000</v>
      </c>
      <c r="E14" s="78">
        <f>SUM(E7:E13)</f>
        <v>445000</v>
      </c>
      <c r="F14" s="79">
        <f t="shared" si="0"/>
        <v>4607898</v>
      </c>
      <c r="G14" s="80">
        <f>SUM(G7:G13)</f>
        <v>3610284.6900000004</v>
      </c>
      <c r="H14" s="25"/>
      <c r="I14" s="25">
        <v>189729.11</v>
      </c>
      <c r="J14" s="103"/>
      <c r="K14" s="25"/>
    </row>
    <row r="15" spans="2:15" ht="26" x14ac:dyDescent="0.35">
      <c r="B15" s="3" t="s">
        <v>152</v>
      </c>
      <c r="C15" s="42">
        <v>262702</v>
      </c>
      <c r="D15" s="4">
        <v>33250</v>
      </c>
      <c r="E15" s="22">
        <v>31150</v>
      </c>
      <c r="F15" s="23">
        <f t="shared" si="0"/>
        <v>327102</v>
      </c>
      <c r="G15" s="45">
        <v>248409.18</v>
      </c>
      <c r="H15" s="45"/>
      <c r="I15" s="89">
        <v>12464.28</v>
      </c>
      <c r="J15" s="101" t="e">
        <f>GETPIVOTDATA("USD Amount",#REF!,"Category","Support Cost")</f>
        <v>#REF!</v>
      </c>
      <c r="K15" s="45"/>
    </row>
    <row r="16" spans="2:15" x14ac:dyDescent="0.35">
      <c r="B16" s="24" t="s">
        <v>153</v>
      </c>
      <c r="C16" s="43">
        <f>SUM(C14:C15)</f>
        <v>4015600</v>
      </c>
      <c r="D16" s="77">
        <f>SUM(D14:D15)</f>
        <v>443250</v>
      </c>
      <c r="E16" s="78">
        <f>SUM(E14:E15)</f>
        <v>476150</v>
      </c>
      <c r="F16" s="81">
        <f t="shared" si="0"/>
        <v>4935000</v>
      </c>
      <c r="G16" s="82">
        <f>SUM(G14:G15)</f>
        <v>3858693.8700000006</v>
      </c>
      <c r="H16" s="82">
        <f>SUM(H7:H15)</f>
        <v>156329.90000000002</v>
      </c>
      <c r="I16" s="82">
        <f t="shared" ref="I16" si="1">SUM(I7:I15)</f>
        <v>395171.06</v>
      </c>
      <c r="J16" s="106">
        <v>416614</v>
      </c>
      <c r="K16" s="106">
        <v>59536</v>
      </c>
      <c r="M16" s="6"/>
    </row>
    <row r="18" spans="2:10" x14ac:dyDescent="0.35">
      <c r="B18" s="6"/>
      <c r="C18" s="16"/>
      <c r="D18" s="6"/>
      <c r="E18" s="6"/>
      <c r="F18" s="18"/>
      <c r="J18" s="17"/>
    </row>
    <row r="19" spans="2:10" x14ac:dyDescent="0.35">
      <c r="B19" s="18"/>
      <c r="C19" s="18"/>
      <c r="D19" s="18"/>
      <c r="E19" s="18"/>
      <c r="F19" s="18"/>
      <c r="G19" s="6"/>
      <c r="I19" s="6"/>
    </row>
    <row r="20" spans="2:10" x14ac:dyDescent="0.35">
      <c r="B20" s="18"/>
      <c r="C20" s="18"/>
      <c r="D20" s="18"/>
      <c r="E20" s="18"/>
      <c r="F20" s="18"/>
      <c r="H20" s="6"/>
      <c r="J20" s="6"/>
    </row>
    <row r="21" spans="2:10" x14ac:dyDescent="0.35">
      <c r="B21" s="18"/>
      <c r="C21" s="18"/>
      <c r="D21" s="18"/>
      <c r="E21" s="18"/>
      <c r="F21" s="18"/>
    </row>
    <row r="22" spans="2:10" x14ac:dyDescent="0.35">
      <c r="B22" s="18"/>
      <c r="C22" s="18"/>
      <c r="D22" s="18"/>
      <c r="E22" s="18"/>
      <c r="F22" s="18"/>
    </row>
    <row r="23" spans="2:10" x14ac:dyDescent="0.35">
      <c r="B23" s="18"/>
      <c r="C23" s="18"/>
      <c r="D23" s="18"/>
      <c r="E23" s="18"/>
      <c r="F23" s="18"/>
    </row>
    <row r="24" spans="2:10" x14ac:dyDescent="0.35">
      <c r="B24" s="18"/>
      <c r="C24" s="18"/>
      <c r="D24" s="18"/>
      <c r="E24" s="18"/>
      <c r="F24" s="18"/>
    </row>
    <row r="25" spans="2:10" x14ac:dyDescent="0.35">
      <c r="C25" s="18"/>
      <c r="D25" s="18"/>
      <c r="E25" s="18"/>
      <c r="F25" s="18"/>
    </row>
    <row r="26" spans="2:10" x14ac:dyDescent="0.35">
      <c r="C26" s="18"/>
      <c r="D26" s="18"/>
      <c r="E26" s="18"/>
      <c r="F26" s="18"/>
    </row>
    <row r="27" spans="2:10" x14ac:dyDescent="0.35">
      <c r="C27" s="18"/>
      <c r="D27" s="18"/>
      <c r="E27" s="18"/>
      <c r="F27" s="18"/>
    </row>
    <row r="28" spans="2:10" x14ac:dyDescent="0.35">
      <c r="C28" s="18"/>
      <c r="D28" s="18"/>
      <c r="E28" s="18"/>
      <c r="F28" s="18"/>
    </row>
    <row r="29" spans="2:10" x14ac:dyDescent="0.35">
      <c r="E29" s="17"/>
      <c r="F29" s="26"/>
    </row>
  </sheetData>
  <mergeCells count="2">
    <mergeCell ref="B5:F5"/>
    <mergeCell ref="G5:H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MPTF_00006_00543</ProjectId>
    <FundCode xmlns="f9695bc1-6109-4dcd-a27a-f8a0370b00e2">MPTF_00006</FundCode>
    <Comments xmlns="f9695bc1-6109-4dcd-a27a-f8a0370b00e2">Annual Progress Report-Finance Report Annex</Comments>
    <Active xmlns="f9695bc1-6109-4dcd-a27a-f8a0370b00e2">Yes</Active>
    <DocumentDate xmlns="b1528a4b-5ccb-40f7-a09e-43427183cd95">2022-11-28T08:00:00+00:00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A531D28F-521C-4466-8124-596B190E5034}"/>
</file>

<file path=customXml/itemProps2.xml><?xml version="1.0" encoding="utf-8"?>
<ds:datastoreItem xmlns:ds="http://schemas.openxmlformats.org/officeDocument/2006/customXml" ds:itemID="{E83B4BD3-A6D1-4B13-84AA-D812DF753F1A}">
  <ds:schemaRefs>
    <ds:schemaRef ds:uri="http://schemas.microsoft.com/sharepoint/v3/contenttype/forms"/>
  </ds:schemaRefs>
</ds:datastoreItem>
</file>

<file path=customXml/itemProps3.xml><?xml version="1.0" encoding="utf-8"?>
<ds:datastoreItem xmlns:ds="http://schemas.openxmlformats.org/officeDocument/2006/customXml" ds:itemID="{8F2DFAF4-8807-4056-9497-3792BF576E6D}">
  <ds:schemaRefs>
    <ds:schemaRef ds:uri="http://schemas.microsoft.com/office/2006/metadata/properties"/>
    <ds:schemaRef ds:uri="http://schemas.microsoft.com/office/infopath/2007/PartnerControls"/>
    <ds:schemaRef ds:uri="141f5637-0a33-4028-807c-f5803c1bf85a"/>
    <ds:schemaRef ds:uri="e7f3aafd-c765-413f-9fbd-fe491f67af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Expenditure report by activity</vt:lpstr>
      <vt:lpstr>Expenditure report by Categorie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PNG_00111260_Financial report_Nov22.xlsx</dc:title>
  <dc:subject/>
  <dc:creator>Jelena Zelenovic</dc:creator>
  <cp:keywords/>
  <dc:description/>
  <cp:lastModifiedBy>Ahmed Awil</cp:lastModifiedBy>
  <cp:revision/>
  <dcterms:created xsi:type="dcterms:W3CDTF">2017-11-15T21:17:43Z</dcterms:created>
  <dcterms:modified xsi:type="dcterms:W3CDTF">2022-11-14T22:18:00Z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