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smillomono\OneDrive - International Organization for Migration - IOM\Desktop\audio\"/>
    </mc:Choice>
  </mc:AlternateContent>
  <xr:revisionPtr revIDLastSave="0" documentId="8_{40198C67-31D2-4EB7-BED8-4DF2043F7C3F}" xr6:coauthVersionLast="47" xr6:coauthVersionMax="47" xr10:uidLastSave="{00000000-0000-0000-0000-000000000000}"/>
  <bookViews>
    <workbookView xWindow="-120" yWindow="-120" windowWidth="20730" windowHeight="11310" xr2:uid="{00000000-000D-0000-FFFF-FFFF00000000}"/>
  </bookViews>
  <sheets>
    <sheet name="1) Budget Table" sheetId="1" r:id="rId1"/>
    <sheet name="2) Budget by category " sheetId="9" r:id="rId2"/>
    <sheet name="3) Explanatory Notes" sheetId="3" r:id="rId3"/>
    <sheet name="4) -For PBSO Use-" sheetId="6" r:id="rId4"/>
    <sheet name="5) -For MPTF Use-" sheetId="4" r:id="rId5"/>
    <sheet name="Dropdowns" sheetId="8" state="hidden" r:id="rId6"/>
    <sheet name="Sheet2" sheetId="7" state="hidden" r:id="rId7"/>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TEST0">#REF!</definedName>
    <definedName name="TESTHKEY">#REF!</definedName>
    <definedName name="TESTKEYS">#REF!</definedName>
    <definedName name="TESTVK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7" i="1" l="1"/>
  <c r="O195" i="1"/>
  <c r="O196" i="1"/>
  <c r="O194" i="1"/>
  <c r="L196" i="1"/>
  <c r="M196" i="1"/>
  <c r="N196" i="1"/>
  <c r="M194" i="1"/>
  <c r="N194" i="1"/>
  <c r="L194" i="1"/>
  <c r="K196" i="1"/>
  <c r="K194" i="1"/>
  <c r="M199" i="1"/>
  <c r="M200" i="1"/>
  <c r="D203" i="1"/>
  <c r="D200" i="1"/>
  <c r="H25" i="4"/>
  <c r="F21" i="4"/>
  <c r="F25" i="4"/>
  <c r="F24" i="4"/>
  <c r="F23" i="4"/>
  <c r="F22" i="4"/>
  <c r="G17" i="4"/>
  <c r="F17" i="4"/>
  <c r="F16" i="4"/>
  <c r="F15" i="4"/>
  <c r="D14" i="4"/>
  <c r="E14" i="4"/>
  <c r="F14" i="4"/>
  <c r="C14" i="4"/>
  <c r="D13" i="4"/>
  <c r="G13" i="4" s="1"/>
  <c r="E13" i="4"/>
  <c r="F13" i="4"/>
  <c r="C13" i="4"/>
  <c r="D12" i="4"/>
  <c r="E12" i="4"/>
  <c r="F12" i="4"/>
  <c r="C12" i="4"/>
  <c r="D11" i="4"/>
  <c r="E11" i="4"/>
  <c r="F11" i="4"/>
  <c r="C11" i="4"/>
  <c r="G11" i="4" s="1"/>
  <c r="D10" i="4"/>
  <c r="E10" i="4"/>
  <c r="F10" i="4"/>
  <c r="C10" i="4"/>
  <c r="G10" i="4" s="1"/>
  <c r="G9" i="4"/>
  <c r="G14" i="4"/>
  <c r="G8" i="4"/>
  <c r="D9" i="4"/>
  <c r="E9" i="4"/>
  <c r="F9" i="4"/>
  <c r="C9" i="4"/>
  <c r="D8" i="4"/>
  <c r="E8" i="4"/>
  <c r="F8" i="4"/>
  <c r="C8" i="4"/>
  <c r="G12" i="4" l="1"/>
  <c r="C15" i="4"/>
  <c r="C16" i="4" s="1"/>
  <c r="F201" i="9" l="1"/>
  <c r="F213" i="9" s="1"/>
  <c r="G201" i="9"/>
  <c r="E201" i="9"/>
  <c r="E213" i="9" s="1"/>
  <c r="G213" i="9"/>
  <c r="G38" i="1"/>
  <c r="G21" i="1"/>
  <c r="G28" i="1"/>
  <c r="M28" i="1"/>
  <c r="L21" i="1"/>
  <c r="M21" i="1"/>
  <c r="K28" i="1"/>
  <c r="E212" i="9"/>
  <c r="E211" i="9"/>
  <c r="F211" i="9"/>
  <c r="G211" i="9"/>
  <c r="D211" i="9" l="1"/>
  <c r="H211" i="9" s="1"/>
  <c r="D212" i="9"/>
  <c r="H212" i="9" s="1"/>
  <c r="H198" i="9"/>
  <c r="H199" i="9"/>
  <c r="H200" i="9"/>
  <c r="H106" i="9"/>
  <c r="H107" i="9"/>
  <c r="H108" i="9"/>
  <c r="H110" i="9"/>
  <c r="H111" i="9"/>
  <c r="H112" i="9"/>
  <c r="H95" i="9"/>
  <c r="H96" i="9"/>
  <c r="H97" i="9"/>
  <c r="H99" i="9"/>
  <c r="H100" i="9"/>
  <c r="H101" i="9"/>
  <c r="H84" i="9"/>
  <c r="H85" i="9"/>
  <c r="H86" i="9"/>
  <c r="H88" i="9"/>
  <c r="H89" i="9"/>
  <c r="H90" i="9"/>
  <c r="H73" i="9"/>
  <c r="H74" i="9"/>
  <c r="H75" i="9"/>
  <c r="H77" i="9"/>
  <c r="H78" i="9"/>
  <c r="H79" i="9"/>
  <c r="H62" i="9"/>
  <c r="H63" i="9"/>
  <c r="H64" i="9"/>
  <c r="H66" i="9"/>
  <c r="H67" i="9"/>
  <c r="H68" i="9"/>
  <c r="G46" i="9"/>
  <c r="G57" i="9"/>
  <c r="H50" i="9"/>
  <c r="H51" i="9"/>
  <c r="H52" i="9"/>
  <c r="H54" i="9"/>
  <c r="H55" i="9"/>
  <c r="H56" i="9"/>
  <c r="G49" i="9"/>
  <c r="G27" i="9"/>
  <c r="H39" i="9"/>
  <c r="H40" i="9"/>
  <c r="H41" i="9"/>
  <c r="H43" i="9"/>
  <c r="H44" i="9"/>
  <c r="H45" i="9"/>
  <c r="G38" i="9"/>
  <c r="H28" i="9"/>
  <c r="H29" i="9"/>
  <c r="H30" i="9"/>
  <c r="H32" i="9"/>
  <c r="H33" i="9"/>
  <c r="H34" i="9"/>
  <c r="H17" i="9"/>
  <c r="H18" i="9"/>
  <c r="H19" i="9"/>
  <c r="H21" i="9"/>
  <c r="H22" i="9"/>
  <c r="H23" i="9"/>
  <c r="G212" i="9"/>
  <c r="E197" i="9"/>
  <c r="E209" i="9" s="1"/>
  <c r="F197" i="9"/>
  <c r="F209" i="9" s="1"/>
  <c r="G197" i="9"/>
  <c r="G209" i="9" s="1"/>
  <c r="E196" i="9"/>
  <c r="E208" i="9" s="1"/>
  <c r="F196" i="9"/>
  <c r="F208" i="9" s="1"/>
  <c r="G196" i="9"/>
  <c r="G208" i="9" s="1"/>
  <c r="F195" i="9"/>
  <c r="F207" i="9" s="1"/>
  <c r="E195" i="9"/>
  <c r="E207" i="9" s="1"/>
  <c r="G195" i="9"/>
  <c r="G113" i="9"/>
  <c r="E109" i="9"/>
  <c r="F109" i="9"/>
  <c r="G109" i="9"/>
  <c r="D109" i="9"/>
  <c r="E98" i="9"/>
  <c r="F98" i="9"/>
  <c r="G98" i="9"/>
  <c r="G102" i="9" s="1"/>
  <c r="D98" i="9"/>
  <c r="H98" i="9" s="1"/>
  <c r="E87" i="9"/>
  <c r="F87" i="9"/>
  <c r="G87" i="9"/>
  <c r="G91" i="9" s="1"/>
  <c r="D87" i="9"/>
  <c r="H87" i="9" s="1"/>
  <c r="G76" i="9"/>
  <c r="G80" i="9" s="1"/>
  <c r="F76" i="9"/>
  <c r="H76" i="9" s="1"/>
  <c r="G65" i="9"/>
  <c r="G69" i="9" s="1"/>
  <c r="F65" i="9"/>
  <c r="H65" i="9" s="1"/>
  <c r="E31" i="9"/>
  <c r="E20" i="9"/>
  <c r="H20" i="9" s="1"/>
  <c r="N68" i="1"/>
  <c r="N69" i="1"/>
  <c r="N70" i="1"/>
  <c r="N62" i="1"/>
  <c r="N61" i="1"/>
  <c r="N66" i="1" s="1"/>
  <c r="N168" i="1"/>
  <c r="N169" i="1"/>
  <c r="N171" i="1"/>
  <c r="N172" i="1"/>
  <c r="N173" i="1"/>
  <c r="N174" i="1"/>
  <c r="N167" i="1"/>
  <c r="N95" i="1"/>
  <c r="N94" i="1"/>
  <c r="N102" i="1" s="1"/>
  <c r="N85" i="1"/>
  <c r="N86" i="1"/>
  <c r="N84" i="1"/>
  <c r="N79" i="1"/>
  <c r="N80" i="1"/>
  <c r="N78" i="1"/>
  <c r="N81" i="1" s="1"/>
  <c r="N52" i="1"/>
  <c r="N53" i="1"/>
  <c r="N58" i="1" s="1"/>
  <c r="N51" i="1"/>
  <c r="N31" i="1"/>
  <c r="N32" i="1"/>
  <c r="N33" i="1"/>
  <c r="N30" i="1"/>
  <c r="N24" i="1"/>
  <c r="N28" i="1" s="1"/>
  <c r="N25" i="1"/>
  <c r="N23" i="1"/>
  <c r="N17" i="1"/>
  <c r="N18" i="1"/>
  <c r="N16" i="1"/>
  <c r="L28" i="1"/>
  <c r="L38" i="1"/>
  <c r="M38" i="1"/>
  <c r="K58" i="1"/>
  <c r="L58" i="1"/>
  <c r="M58" i="1"/>
  <c r="K66" i="1"/>
  <c r="L66" i="1"/>
  <c r="M66" i="1"/>
  <c r="L76" i="1"/>
  <c r="M76" i="1"/>
  <c r="K81" i="1"/>
  <c r="L81" i="1"/>
  <c r="M81" i="1"/>
  <c r="K92" i="1"/>
  <c r="L92" i="1"/>
  <c r="M92" i="1"/>
  <c r="K102" i="1"/>
  <c r="L102" i="1"/>
  <c r="M102" i="1"/>
  <c r="K175" i="1"/>
  <c r="L175" i="1"/>
  <c r="M175" i="1"/>
  <c r="H109" i="9" l="1"/>
  <c r="N92" i="1"/>
  <c r="G207" i="9"/>
  <c r="G202" i="9"/>
  <c r="G210" i="9"/>
  <c r="F210" i="9"/>
  <c r="E210" i="9"/>
  <c r="E214" i="9" s="1"/>
  <c r="E215" i="9" s="1"/>
  <c r="N76" i="1"/>
  <c r="N38" i="1"/>
  <c r="N21" i="1"/>
  <c r="G214" i="9" l="1"/>
  <c r="G215" i="9" s="1"/>
  <c r="G216" i="9" s="1"/>
  <c r="G16" i="9" l="1"/>
  <c r="K76" i="1" l="1"/>
  <c r="K38" i="1"/>
  <c r="K21" i="1"/>
  <c r="J102" i="1" l="1"/>
  <c r="J92" i="1"/>
  <c r="J38" i="1"/>
  <c r="J170" i="1"/>
  <c r="N170" i="1" s="1"/>
  <c r="N175" i="1" s="1"/>
  <c r="D174" i="1"/>
  <c r="D173" i="1"/>
  <c r="D172" i="1"/>
  <c r="D171" i="1"/>
  <c r="H171" i="1" s="1"/>
  <c r="D170" i="1"/>
  <c r="D169" i="1"/>
  <c r="D168" i="1"/>
  <c r="D167" i="1"/>
  <c r="D53" i="1"/>
  <c r="H53" i="1" s="1"/>
  <c r="D52" i="1"/>
  <c r="H52" i="1" s="1"/>
  <c r="D51" i="1"/>
  <c r="D33" i="1"/>
  <c r="D32" i="1"/>
  <c r="H32" i="1" s="1"/>
  <c r="D31" i="1"/>
  <c r="D30" i="1"/>
  <c r="D23" i="1"/>
  <c r="D31" i="9" s="1"/>
  <c r="H174" i="1"/>
  <c r="D202" i="1"/>
  <c r="H170" i="1"/>
  <c r="H169" i="1"/>
  <c r="H168" i="1"/>
  <c r="H31" i="1"/>
  <c r="G81" i="1"/>
  <c r="G83" i="9" s="1"/>
  <c r="G76" i="1"/>
  <c r="G58" i="1"/>
  <c r="G186" i="1" s="1"/>
  <c r="H33" i="1"/>
  <c r="H24" i="1"/>
  <c r="H25" i="1"/>
  <c r="H23" i="1"/>
  <c r="H17" i="1"/>
  <c r="H18" i="1"/>
  <c r="H16" i="1"/>
  <c r="I21" i="1" s="1"/>
  <c r="E175" i="1"/>
  <c r="F175" i="1"/>
  <c r="G175" i="1"/>
  <c r="G194" i="9" s="1"/>
  <c r="H172" i="1"/>
  <c r="H173" i="1"/>
  <c r="H167" i="1"/>
  <c r="G102" i="1"/>
  <c r="G105" i="9" s="1"/>
  <c r="H95" i="1"/>
  <c r="H94" i="1"/>
  <c r="G92" i="1"/>
  <c r="G94" i="9" s="1"/>
  <c r="H85" i="1"/>
  <c r="H86" i="1"/>
  <c r="H84" i="1"/>
  <c r="H79" i="1"/>
  <c r="H80" i="1"/>
  <c r="H78" i="1"/>
  <c r="H69" i="1"/>
  <c r="H70" i="1"/>
  <c r="H68" i="1"/>
  <c r="H62" i="1"/>
  <c r="H61" i="1"/>
  <c r="I66" i="1" s="1"/>
  <c r="G66" i="1"/>
  <c r="H51" i="1" l="1"/>
  <c r="D53" i="9"/>
  <c r="H53" i="9" s="1"/>
  <c r="D201" i="9"/>
  <c r="H31" i="9"/>
  <c r="G72" i="9"/>
  <c r="G61" i="9"/>
  <c r="H30" i="1"/>
  <c r="I38" i="1" s="1"/>
  <c r="D42" i="9"/>
  <c r="H42" i="9" s="1"/>
  <c r="G187" i="1"/>
  <c r="G188" i="1" s="1"/>
  <c r="G195" i="1" s="1"/>
  <c r="D210" i="9" l="1"/>
  <c r="H210" i="9" s="1"/>
  <c r="H201" i="9"/>
  <c r="D213" i="9"/>
  <c r="G194" i="1"/>
  <c r="G197" i="1" s="1"/>
  <c r="D196" i="9"/>
  <c r="D197" i="9"/>
  <c r="D195" i="9"/>
  <c r="J21" i="1"/>
  <c r="J28" i="1"/>
  <c r="J58" i="1"/>
  <c r="J66" i="1"/>
  <c r="J76" i="1"/>
  <c r="J81" i="1"/>
  <c r="J175" i="1"/>
  <c r="D207" i="9" l="1"/>
  <c r="H207" i="9" s="1"/>
  <c r="H195" i="9"/>
  <c r="D208" i="9"/>
  <c r="H208" i="9" s="1"/>
  <c r="H196" i="9"/>
  <c r="D209" i="9"/>
  <c r="H209" i="9" s="1"/>
  <c r="H197" i="9"/>
  <c r="H213" i="9"/>
  <c r="F212" i="9"/>
  <c r="F206" i="9"/>
  <c r="E206" i="9"/>
  <c r="D206" i="9"/>
  <c r="F202" i="9"/>
  <c r="E202" i="9"/>
  <c r="F191" i="9"/>
  <c r="E191" i="9"/>
  <c r="D191" i="9"/>
  <c r="H190" i="9"/>
  <c r="H189" i="9"/>
  <c r="H188" i="9"/>
  <c r="H187" i="9"/>
  <c r="H186" i="9"/>
  <c r="H185" i="9"/>
  <c r="H184" i="9"/>
  <c r="F180" i="9"/>
  <c r="E180" i="9"/>
  <c r="D180" i="9"/>
  <c r="H179" i="9"/>
  <c r="H178" i="9"/>
  <c r="H177" i="9"/>
  <c r="H176" i="9"/>
  <c r="H175" i="9"/>
  <c r="H174" i="9"/>
  <c r="H173" i="9"/>
  <c r="F169" i="9"/>
  <c r="E169" i="9"/>
  <c r="D169" i="9"/>
  <c r="H168" i="9"/>
  <c r="H167" i="9"/>
  <c r="H166" i="9"/>
  <c r="H165" i="9"/>
  <c r="H164" i="9"/>
  <c r="H163" i="9"/>
  <c r="H162" i="9"/>
  <c r="F158" i="9"/>
  <c r="E158" i="9"/>
  <c r="D158" i="9"/>
  <c r="H157" i="9"/>
  <c r="H156" i="9"/>
  <c r="H155" i="9"/>
  <c r="H154" i="9"/>
  <c r="H153" i="9"/>
  <c r="H152" i="9"/>
  <c r="H151" i="9"/>
  <c r="F146" i="9"/>
  <c r="E146" i="9"/>
  <c r="D146" i="9"/>
  <c r="H145" i="9"/>
  <c r="H144" i="9"/>
  <c r="H143" i="9"/>
  <c r="H142" i="9"/>
  <c r="H141" i="9"/>
  <c r="H140" i="9"/>
  <c r="H139" i="9"/>
  <c r="F135" i="9"/>
  <c r="E135" i="9"/>
  <c r="D135" i="9"/>
  <c r="H134" i="9"/>
  <c r="H133" i="9"/>
  <c r="H132" i="9"/>
  <c r="H131" i="9"/>
  <c r="H130" i="9"/>
  <c r="H129" i="9"/>
  <c r="H128" i="9"/>
  <c r="F124" i="9"/>
  <c r="E124" i="9"/>
  <c r="D124" i="9"/>
  <c r="H123" i="9"/>
  <c r="H122" i="9"/>
  <c r="H121" i="9"/>
  <c r="H120" i="9"/>
  <c r="H119" i="9"/>
  <c r="H118" i="9"/>
  <c r="H117" i="9"/>
  <c r="F113" i="9"/>
  <c r="E113" i="9"/>
  <c r="D113" i="9"/>
  <c r="H113" i="9" s="1"/>
  <c r="F102" i="9"/>
  <c r="E102" i="9"/>
  <c r="D102" i="9"/>
  <c r="H102" i="9" s="1"/>
  <c r="F91" i="9"/>
  <c r="D91" i="9"/>
  <c r="F80" i="9"/>
  <c r="H80" i="9" s="1"/>
  <c r="E80" i="9"/>
  <c r="F69" i="9"/>
  <c r="H69" i="9" s="1"/>
  <c r="E69" i="9"/>
  <c r="F57" i="9"/>
  <c r="E57" i="9"/>
  <c r="D57" i="9"/>
  <c r="H57" i="9" s="1"/>
  <c r="F46" i="9"/>
  <c r="E46" i="9"/>
  <c r="D46" i="9"/>
  <c r="H46" i="9" s="1"/>
  <c r="F35" i="9"/>
  <c r="D35" i="9"/>
  <c r="F24" i="9"/>
  <c r="D24" i="9"/>
  <c r="F13" i="9"/>
  <c r="E13" i="9"/>
  <c r="D13" i="9"/>
  <c r="H146" i="9" l="1"/>
  <c r="H124" i="9"/>
  <c r="D69" i="9"/>
  <c r="E91" i="9"/>
  <c r="H91" i="9" s="1"/>
  <c r="H191" i="9"/>
  <c r="H180" i="9"/>
  <c r="D80" i="9"/>
  <c r="H135" i="9"/>
  <c r="H169" i="9"/>
  <c r="H158" i="9"/>
  <c r="F214" i="9"/>
  <c r="F215" i="9" s="1"/>
  <c r="F216" i="9" s="1"/>
  <c r="E24" i="9"/>
  <c r="H24" i="9" s="1"/>
  <c r="E35" i="9"/>
  <c r="H35" i="9" s="1"/>
  <c r="D202" i="9"/>
  <c r="H202" i="9" s="1"/>
  <c r="E216" i="9" l="1"/>
  <c r="D214" i="9"/>
  <c r="H214" i="9" s="1"/>
  <c r="D215" i="9" l="1"/>
  <c r="D216" i="9" l="1"/>
  <c r="H216" i="9" s="1"/>
  <c r="H215" i="9"/>
  <c r="H24" i="4"/>
  <c r="H23" i="4"/>
  <c r="H22" i="4"/>
  <c r="I197" i="1" l="1"/>
  <c r="D21" i="4" l="1"/>
  <c r="E21" i="4"/>
  <c r="C21" i="4"/>
  <c r="D7" i="4"/>
  <c r="E7" i="4"/>
  <c r="C7" i="4"/>
  <c r="D144" i="1" l="1"/>
  <c r="D161" i="9" s="1"/>
  <c r="E144" i="1"/>
  <c r="E161" i="9" s="1"/>
  <c r="E193" i="1"/>
  <c r="F193" i="1"/>
  <c r="D193" i="1"/>
  <c r="E185" i="1"/>
  <c r="F185" i="1"/>
  <c r="D185" i="1"/>
  <c r="H160" i="1"/>
  <c r="H163" i="1"/>
  <c r="H162" i="1"/>
  <c r="H161" i="1"/>
  <c r="H159" i="1"/>
  <c r="H158" i="1"/>
  <c r="H157" i="1"/>
  <c r="H156" i="1"/>
  <c r="H153" i="1"/>
  <c r="H152" i="1"/>
  <c r="H151" i="1"/>
  <c r="H150" i="1"/>
  <c r="H149" i="1"/>
  <c r="H148" i="1"/>
  <c r="H147" i="1"/>
  <c r="H146" i="1"/>
  <c r="H143" i="1"/>
  <c r="H142" i="1"/>
  <c r="H141" i="1"/>
  <c r="H140" i="1"/>
  <c r="H139" i="1"/>
  <c r="H138" i="1"/>
  <c r="H137" i="1"/>
  <c r="H136" i="1"/>
  <c r="H133" i="1"/>
  <c r="H132" i="1"/>
  <c r="H131" i="1"/>
  <c r="H130" i="1"/>
  <c r="H129" i="1"/>
  <c r="H128" i="1"/>
  <c r="H127" i="1"/>
  <c r="H126" i="1"/>
  <c r="H121" i="1"/>
  <c r="H120" i="1"/>
  <c r="H119" i="1"/>
  <c r="H118" i="1"/>
  <c r="H117" i="1"/>
  <c r="H116" i="1"/>
  <c r="H115" i="1"/>
  <c r="H114" i="1"/>
  <c r="H111" i="1"/>
  <c r="H110" i="1"/>
  <c r="H109" i="1"/>
  <c r="H108" i="1"/>
  <c r="H107" i="1"/>
  <c r="H106" i="1"/>
  <c r="H105" i="1"/>
  <c r="H104" i="1"/>
  <c r="H101" i="1"/>
  <c r="H100" i="1"/>
  <c r="H99" i="1"/>
  <c r="H98" i="1"/>
  <c r="H97" i="1"/>
  <c r="H96" i="1"/>
  <c r="H91" i="1"/>
  <c r="H90" i="1"/>
  <c r="H89" i="1"/>
  <c r="H88" i="1"/>
  <c r="H87" i="1"/>
  <c r="H75" i="1"/>
  <c r="H74" i="1"/>
  <c r="H73" i="1"/>
  <c r="H72" i="1"/>
  <c r="H71" i="1"/>
  <c r="H65" i="1"/>
  <c r="H64" i="1"/>
  <c r="H63" i="1"/>
  <c r="H57" i="1"/>
  <c r="H56" i="1"/>
  <c r="H55" i="1"/>
  <c r="H54" i="1"/>
  <c r="H47" i="1"/>
  <c r="H46" i="1"/>
  <c r="H45" i="1"/>
  <c r="H44" i="1"/>
  <c r="H43" i="1"/>
  <c r="H42" i="1"/>
  <c r="H41" i="1"/>
  <c r="H40" i="1"/>
  <c r="H37" i="1"/>
  <c r="H36" i="1"/>
  <c r="H35" i="1"/>
  <c r="H34" i="1"/>
  <c r="H26" i="1"/>
  <c r="H27" i="1"/>
  <c r="H19" i="1"/>
  <c r="H20" i="1"/>
  <c r="E194" i="9"/>
  <c r="F194" i="9"/>
  <c r="D175" i="1"/>
  <c r="D194" i="9" s="1"/>
  <c r="H194" i="9" l="1"/>
  <c r="I58" i="1"/>
  <c r="I81" i="1"/>
  <c r="I28" i="1"/>
  <c r="H175" i="1"/>
  <c r="H122" i="1"/>
  <c r="H28" i="1"/>
  <c r="H58" i="1"/>
  <c r="H81" i="1"/>
  <c r="H112" i="1"/>
  <c r="H144" i="1"/>
  <c r="I164" i="1"/>
  <c r="H48" i="1"/>
  <c r="H76" i="1"/>
  <c r="I154" i="1"/>
  <c r="H66" i="1"/>
  <c r="H92" i="1"/>
  <c r="H102" i="1"/>
  <c r="H134" i="1"/>
  <c r="H154" i="1"/>
  <c r="I92" i="1"/>
  <c r="I112" i="1"/>
  <c r="I48" i="1"/>
  <c r="I122" i="1"/>
  <c r="I175" i="1"/>
  <c r="I134" i="1"/>
  <c r="I144" i="1"/>
  <c r="I102" i="1"/>
  <c r="I76" i="1"/>
  <c r="H164" i="1"/>
  <c r="H38" i="1"/>
  <c r="H21" i="1"/>
  <c r="D199" i="1" l="1"/>
  <c r="E15" i="4"/>
  <c r="E164" i="1"/>
  <c r="E183" i="9" s="1"/>
  <c r="F164" i="1"/>
  <c r="F183" i="9" s="1"/>
  <c r="E154" i="1"/>
  <c r="E172" i="9" s="1"/>
  <c r="F154" i="1"/>
  <c r="F172" i="9" s="1"/>
  <c r="F144" i="1"/>
  <c r="F161" i="9" s="1"/>
  <c r="H161" i="9" s="1"/>
  <c r="E134" i="1"/>
  <c r="E150" i="9" s="1"/>
  <c r="F134" i="1"/>
  <c r="F150" i="9" s="1"/>
  <c r="E122" i="1"/>
  <c r="E138" i="9" s="1"/>
  <c r="F122" i="1"/>
  <c r="F138" i="9" s="1"/>
  <c r="E112" i="1"/>
  <c r="E127" i="9" s="1"/>
  <c r="F112" i="1"/>
  <c r="F127" i="9" s="1"/>
  <c r="E102" i="1"/>
  <c r="F102" i="1"/>
  <c r="F105" i="9" s="1"/>
  <c r="E92" i="1"/>
  <c r="E94" i="9" s="1"/>
  <c r="F92" i="1"/>
  <c r="F94" i="9" s="1"/>
  <c r="E81" i="1"/>
  <c r="E83" i="9" s="1"/>
  <c r="F81" i="1"/>
  <c r="F83" i="9" s="1"/>
  <c r="E76" i="1"/>
  <c r="F76" i="1"/>
  <c r="E66" i="1"/>
  <c r="F66" i="1"/>
  <c r="E58" i="1"/>
  <c r="F58" i="1"/>
  <c r="E48" i="1"/>
  <c r="E49" i="9" s="1"/>
  <c r="F48" i="1"/>
  <c r="F49" i="9" s="1"/>
  <c r="E38" i="1"/>
  <c r="E38" i="9" s="1"/>
  <c r="F38" i="1"/>
  <c r="F38" i="9" s="1"/>
  <c r="E28" i="1"/>
  <c r="E186" i="1" s="1"/>
  <c r="F28" i="1"/>
  <c r="D28" i="1"/>
  <c r="F21" i="1"/>
  <c r="F16" i="9" s="1"/>
  <c r="E21" i="1"/>
  <c r="E16" i="9" s="1"/>
  <c r="F72" i="9" l="1"/>
  <c r="F61" i="9"/>
  <c r="F186" i="1"/>
  <c r="E72" i="9"/>
  <c r="E61" i="9"/>
  <c r="E116" i="9"/>
  <c r="E105" i="9"/>
  <c r="E27" i="9"/>
  <c r="F27" i="9"/>
  <c r="D27" i="9"/>
  <c r="E16" i="4"/>
  <c r="E17" i="4" s="1"/>
  <c r="C17" i="4"/>
  <c r="D15" i="4"/>
  <c r="H27" i="9" l="1"/>
  <c r="G15" i="4"/>
  <c r="G16" i="4" s="1"/>
  <c r="D16" i="4"/>
  <c r="D17" i="4" s="1"/>
  <c r="F187" i="1"/>
  <c r="E187" i="1"/>
  <c r="D164" i="1"/>
  <c r="D183" i="9" s="1"/>
  <c r="H183" i="9" s="1"/>
  <c r="D154" i="1"/>
  <c r="D172" i="9" s="1"/>
  <c r="H172" i="9" s="1"/>
  <c r="D134" i="1"/>
  <c r="D150" i="9" s="1"/>
  <c r="H150" i="9" s="1"/>
  <c r="D122" i="1"/>
  <c r="D138" i="9" s="1"/>
  <c r="H138" i="9" s="1"/>
  <c r="D112" i="1"/>
  <c r="D127" i="9" s="1"/>
  <c r="H127" i="9" s="1"/>
  <c r="D102" i="1"/>
  <c r="D92" i="1"/>
  <c r="D94" i="9" s="1"/>
  <c r="H94" i="9" s="1"/>
  <c r="D81" i="1"/>
  <c r="D83" i="9" s="1"/>
  <c r="H83" i="9" s="1"/>
  <c r="D76" i="1"/>
  <c r="D66" i="1"/>
  <c r="D58" i="1"/>
  <c r="D49" i="9" s="1"/>
  <c r="H49" i="9" s="1"/>
  <c r="D48" i="1"/>
  <c r="D38" i="1"/>
  <c r="D38" i="9" s="1"/>
  <c r="H38" i="9" s="1"/>
  <c r="D21" i="1"/>
  <c r="D116" i="9" l="1"/>
  <c r="H116" i="9" s="1"/>
  <c r="D105" i="9"/>
  <c r="H105" i="9" s="1"/>
  <c r="D72" i="9"/>
  <c r="H72" i="9" s="1"/>
  <c r="D61" i="9"/>
  <c r="H61" i="9" s="1"/>
  <c r="D16" i="9"/>
  <c r="H16" i="9" s="1"/>
  <c r="D186" i="1"/>
  <c r="H186" i="1" s="1"/>
  <c r="F188" i="1"/>
  <c r="E188" i="1"/>
  <c r="C29" i="6"/>
  <c r="C40" i="6"/>
  <c r="C18" i="6"/>
  <c r="C7" i="6"/>
  <c r="D10" i="6" s="1"/>
  <c r="F196" i="1" l="1"/>
  <c r="E24" i="4" s="1"/>
  <c r="F195" i="1"/>
  <c r="E23" i="4" s="1"/>
  <c r="F194" i="1"/>
  <c r="E196" i="1"/>
  <c r="D24" i="4" s="1"/>
  <c r="E195" i="1"/>
  <c r="D23" i="4" s="1"/>
  <c r="E194" i="1"/>
  <c r="D45" i="6"/>
  <c r="D47" i="6"/>
  <c r="D46" i="6"/>
  <c r="D43" i="6"/>
  <c r="D44" i="6"/>
  <c r="D34" i="6"/>
  <c r="D36" i="6"/>
  <c r="D32" i="6"/>
  <c r="D33" i="6"/>
  <c r="D35" i="6"/>
  <c r="D24" i="6"/>
  <c r="D25" i="6"/>
  <c r="D21" i="6"/>
  <c r="D22" i="6"/>
  <c r="D23" i="6"/>
  <c r="D12" i="6"/>
  <c r="D11" i="6"/>
  <c r="D14" i="6"/>
  <c r="D13" i="6"/>
  <c r="D187" i="1"/>
  <c r="E197" i="1" l="1"/>
  <c r="D25" i="4" s="1"/>
  <c r="F197" i="1"/>
  <c r="E25" i="4" s="1"/>
  <c r="H187" i="1"/>
  <c r="H188" i="1" s="1"/>
  <c r="E22" i="4"/>
  <c r="D22" i="4"/>
  <c r="D188" i="1"/>
  <c r="C30" i="6"/>
  <c r="C41" i="6"/>
  <c r="C19" i="6"/>
  <c r="C8" i="6"/>
  <c r="D196" i="1" l="1"/>
  <c r="H196" i="1" s="1"/>
  <c r="D195" i="1"/>
  <c r="D194" i="1"/>
  <c r="H195" i="1" l="1"/>
  <c r="G23" i="4" s="1"/>
  <c r="C22" i="4"/>
  <c r="H194" i="1"/>
  <c r="G24" i="4"/>
  <c r="C24" i="4"/>
  <c r="D197" i="1"/>
  <c r="C25" i="4" s="1"/>
  <c r="C23" i="4"/>
  <c r="H197" i="1" l="1"/>
  <c r="G25" i="4" s="1"/>
  <c r="G22" i="4"/>
</calcChain>
</file>

<file path=xl/sharedStrings.xml><?xml version="1.0" encoding="utf-8"?>
<sst xmlns="http://schemas.openxmlformats.org/spreadsheetml/2006/main" count="867" uniqueCount="626">
  <si>
    <t xml:space="preserve">OUTCOME 1: </t>
  </si>
  <si>
    <t>Output 1.1:</t>
  </si>
  <si>
    <t>Activity 1.1.1:</t>
  </si>
  <si>
    <t>Activity 1.1.2:</t>
  </si>
  <si>
    <t>Activity 1.1.3:</t>
  </si>
  <si>
    <t>Output 1.2:</t>
  </si>
  <si>
    <t>Output 1.3:</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</si>
  <si>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</si>
  <si>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</si>
  <si>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</si>
  <si>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</si>
  <si>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</si>
  <si>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</si>
  <si>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</si>
  <si>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</si>
  <si>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</si>
  <si>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</si>
  <si>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</si>
  <si>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</si>
  <si>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</si>
  <si>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</si>
  <si>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</si>
  <si>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</si>
  <si>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</si>
  <si>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</si>
  <si>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</si>
  <si>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</si>
  <si>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</si>
  <si>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</si>
  <si>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</si>
  <si>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</si>
  <si>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</si>
  <si>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1.1.7</t>
  </si>
  <si>
    <t>Activity 1.1.8</t>
  </si>
  <si>
    <t>Activity 1.2.3</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</si>
  <si>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</si>
  <si>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</si>
  <si>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</si>
  <si>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</si>
  <si>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</si>
  <si>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</si>
  <si>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</si>
  <si>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</si>
  <si>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</si>
  <si>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</si>
  <si>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</si>
  <si>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</si>
  <si>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</si>
  <si>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</si>
  <si>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</si>
  <si>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</si>
  <si>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</si>
  <si>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</si>
  <si>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</si>
  <si>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</si>
  <si>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</si>
  <si>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</si>
  <si>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</si>
  <si>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</si>
  <si>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Activity 2.1.2</t>
  </si>
  <si>
    <t>Activity 2.1.1</t>
  </si>
  <si>
    <t>Activity 2.1.5</t>
  </si>
  <si>
    <t>Activity 2.1.6</t>
  </si>
  <si>
    <t>Activity 2.1.7</t>
  </si>
  <si>
    <t>Activity 2.1.8</t>
  </si>
  <si>
    <t>Output 2.2</t>
  </si>
  <si>
    <t>Activity 2.2.1</t>
  </si>
  <si>
    <t>Activity 2.2.2</t>
  </si>
  <si>
    <t>Activity 2.2.3</t>
  </si>
  <si>
    <t>Activity 2.2.6</t>
  </si>
  <si>
    <t>Activity 2.2.7</t>
  </si>
  <si>
    <t>Activity 2.2.8</t>
  </si>
  <si>
    <t>Activity 2.3.4</t>
  </si>
  <si>
    <t>Activity 2.3.5</t>
  </si>
  <si>
    <t>Activity 2.3.6</t>
  </si>
  <si>
    <t>Activity 2.3.7</t>
  </si>
  <si>
    <t>Activity 2.3.8</t>
  </si>
  <si>
    <t>Activity 3.1.4</t>
  </si>
  <si>
    <t>Activity 3.1.5</t>
  </si>
  <si>
    <t>Activity 3.1.6</t>
  </si>
  <si>
    <t>Activity 3.1.7</t>
  </si>
  <si>
    <t>Activity 3.1.8</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</si>
  <si>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</si>
  <si>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</si>
  <si>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</si>
  <si>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</si>
  <si>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</si>
  <si>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</si>
  <si>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</si>
  <si>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</si>
  <si>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</si>
  <si>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</si>
  <si>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</si>
  <si>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</si>
  <si>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</si>
  <si>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</si>
  <si>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</si>
  <si>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</si>
  <si>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</si>
  <si>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</si>
  <si>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</si>
  <si>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</si>
  <si>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</si>
  <si>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</si>
  <si>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</si>
  <si>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</si>
  <si>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</si>
  <si>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</si>
  <si>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</si>
  <si>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</si>
  <si>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</si>
  <si>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</si>
  <si>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</si>
  <si>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</si>
  <si>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</si>
  <si>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</si>
  <si>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</si>
  <si>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</si>
  <si>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</si>
  <si>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</si>
  <si>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</si>
  <si>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</si>
  <si>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</si>
  <si>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</si>
  <si>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</si>
  <si>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</si>
  <si>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</si>
  <si>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</si>
  <si>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</si>
  <si>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</si>
  <si>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</si>
  <si>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</si>
  <si>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</si>
  <si>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</si>
  <si>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</si>
  <si>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</si>
  <si>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</si>
  <si>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</si>
  <si>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</si>
  <si>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</si>
  <si>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</si>
  <si>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</si>
  <si>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</si>
  <si>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</si>
  <si>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</si>
  <si>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</si>
  <si>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</si>
  <si>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</si>
  <si>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</si>
  <si>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</si>
  <si>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</si>
  <si>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</si>
  <si>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</si>
  <si>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</si>
  <si>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</si>
  <si>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</si>
  <si>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</si>
  <si>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</si>
  <si>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</si>
  <si>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</si>
  <si>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</si>
  <si>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</si>
  <si>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</si>
  <si>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</si>
  <si>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</si>
  <si>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</si>
  <si>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</si>
  <si>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</si>
  <si>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</si>
  <si>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</si>
  <si>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</si>
  <si>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</si>
  <si>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</si>
  <si>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</si>
  <si>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</si>
  <si>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</si>
  <si>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</si>
  <si>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</si>
  <si>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</si>
  <si>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</si>
  <si>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</si>
  <si>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</si>
  <si>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</si>
  <si>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</si>
  <si>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</si>
  <si>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</si>
  <si>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</si>
  <si>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</si>
  <si>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</si>
  <si>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</si>
  <si>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</si>
  <si>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</si>
  <si>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</si>
  <si>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</si>
  <si>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</si>
  <si>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</si>
  <si>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</si>
  <si>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</si>
  <si>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</si>
  <si>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</si>
  <si>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</si>
  <si>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</si>
  <si>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</si>
  <si>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</si>
  <si>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</si>
  <si>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</si>
  <si>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</si>
  <si>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</si>
  <si>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</si>
  <si>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</si>
  <si>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</si>
  <si>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</si>
  <si>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</si>
  <si>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</si>
  <si>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</si>
  <si>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</si>
  <si>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</si>
  <si>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</si>
  <si>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</si>
  <si>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</si>
  <si>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</si>
  <si>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</si>
  <si>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</si>
  <si>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</si>
  <si>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</si>
  <si>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</si>
  <si>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</si>
  <si>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</si>
  <si>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</si>
  <si>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</si>
  <si>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</si>
  <si>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</si>
  <si>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</si>
  <si>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</si>
  <si>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</si>
  <si>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</si>
  <si>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</si>
  <si>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</si>
  <si>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</si>
  <si>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</si>
  <si>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</si>
  <si>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</si>
  <si>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</si>
  <si>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</si>
  <si>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</si>
  <si>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</si>
  <si>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</si>
  <si>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</si>
  <si>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</si>
  <si>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</si>
  <si>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</si>
  <si>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</si>
  <si>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</si>
  <si>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</si>
  <si>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</si>
  <si>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</si>
  <si>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</si>
  <si>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</si>
  <si>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</si>
  <si>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</si>
  <si>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</si>
  <si>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</si>
  <si>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</si>
  <si>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</si>
  <si>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</si>
  <si>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</si>
  <si>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</si>
  <si>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</si>
  <si>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</si>
  <si>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</si>
  <si>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</si>
  <si>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</si>
  <si>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</si>
  <si>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</si>
  <si>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</si>
  <si>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</si>
  <si>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</si>
  <si>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</si>
  <si>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</si>
  <si>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</si>
  <si>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</si>
  <si>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</si>
  <si>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</si>
  <si>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</si>
  <si>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</si>
  <si>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</si>
  <si>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</si>
  <si>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</si>
  <si>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</si>
  <si>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</si>
  <si>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</si>
  <si>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</si>
  <si>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</si>
  <si>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</si>
  <si>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</si>
  <si>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</si>
  <si>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</si>
  <si>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</si>
  <si>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</si>
  <si>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</si>
  <si>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</si>
  <si>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</si>
  <si>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</si>
  <si>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</si>
  <si>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</si>
  <si>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</si>
  <si>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</si>
  <si>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</si>
  <si>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</si>
  <si>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</si>
  <si>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</si>
  <si>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</si>
  <si>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</si>
  <si>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</si>
  <si>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</si>
  <si>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</si>
  <si>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</si>
  <si>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</si>
  <si>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</si>
  <si>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</si>
  <si>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</si>
  <si>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</si>
  <si>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</si>
  <si>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</si>
  <si>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</si>
  <si>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</si>
  <si>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</si>
  <si>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</si>
  <si>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</si>
  <si>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</si>
  <si>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</si>
  <si>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</si>
  <si>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</si>
  <si>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</si>
  <si>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</si>
  <si>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</si>
  <si>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</si>
  <si>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</si>
  <si>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</si>
  <si>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</si>
  <si>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</si>
  <si>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</si>
  <si>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</si>
  <si>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</si>
  <si>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</si>
  <si>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</si>
  <si>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</si>
  <si>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</si>
  <si>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</si>
  <si>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</si>
  <si>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</si>
  <si>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</si>
  <si>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</si>
  <si>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</si>
  <si>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</si>
  <si>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</si>
  <si>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</si>
  <si>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</si>
  <si>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</si>
  <si>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</si>
  <si>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</si>
  <si>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</si>
  <si>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</si>
  <si>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</si>
  <si>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</si>
  <si>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</si>
  <si>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</si>
  <si>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</si>
  <si>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</si>
  <si>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</si>
  <si>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</si>
  <si>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</si>
  <si>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</si>
  <si>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</si>
  <si>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</si>
  <si>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</si>
  <si>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</si>
  <si>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</si>
  <si>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</si>
  <si>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</si>
  <si>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</si>
  <si>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</si>
  <si>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</si>
  <si>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</si>
  <si>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</si>
  <si>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</si>
  <si>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</si>
  <si>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</si>
  <si>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</si>
  <si>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</si>
  <si>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</si>
  <si>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</si>
  <si>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</si>
  <si>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</si>
  <si>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</si>
  <si>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</si>
  <si>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</si>
  <si>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</si>
  <si>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</si>
  <si>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</si>
  <si>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</si>
  <si>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</si>
  <si>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</si>
  <si>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</si>
  <si>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</si>
  <si>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</si>
  <si>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</si>
  <si>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</si>
  <si>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</si>
  <si>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</si>
  <si>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</si>
  <si>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</si>
  <si>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</si>
  <si>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</si>
  <si>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</si>
  <si>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</si>
  <si>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</si>
  <si>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</si>
  <si>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</si>
  <si>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</si>
  <si>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</si>
  <si>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</si>
  <si>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</si>
  <si>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</si>
  <si>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</si>
  <si>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</si>
  <si>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</si>
  <si>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</si>
  <si>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</si>
  <si>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</si>
  <si>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</si>
  <si>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</si>
  <si>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</si>
  <si>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</si>
  <si>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</si>
  <si>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</si>
  <si>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</si>
  <si>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</si>
  <si>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</si>
  <si>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</si>
  <si>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</si>
  <si>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</si>
  <si>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</si>
  <si>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</si>
  <si>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</si>
  <si>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</si>
  <si>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</si>
  <si>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</si>
  <si>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</si>
  <si>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</si>
  <si>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</si>
  <si>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</si>
  <si>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</si>
  <si>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</si>
  <si>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</si>
  <si>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</si>
  <si>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</si>
  <si>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</si>
  <si>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</si>
  <si>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</si>
  <si>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</si>
  <si>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</si>
  <si>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</si>
  <si>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</si>
  <si>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</si>
  <si>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</si>
  <si>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</si>
  <si>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</si>
  <si>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</si>
  <si>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</si>
  <si>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</si>
  <si>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</si>
  <si>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</si>
  <si>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</si>
  <si>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</si>
  <si>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</si>
  <si>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</si>
  <si>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</si>
  <si>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</si>
  <si>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</si>
  <si>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</si>
  <si>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</si>
  <si>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</si>
  <si>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</si>
  <si>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</si>
  <si>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</si>
  <si>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</si>
  <si>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</si>
  <si>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</si>
  <si>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</si>
  <si>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</si>
  <si>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</si>
  <si>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</si>
  <si>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</si>
  <si>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</si>
  <si>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</si>
  <si>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</si>
  <si>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</si>
  <si>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</si>
  <si>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</si>
  <si>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</si>
  <si>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</si>
  <si>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</si>
  <si>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</si>
  <si>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</si>
  <si>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</si>
  <si>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</si>
  <si>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</si>
  <si>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</si>
  <si>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</si>
  <si>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</si>
  <si>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</si>
  <si>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</si>
  <si>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</si>
  <si>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</si>
  <si>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</si>
  <si>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</si>
  <si>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</si>
  <si>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</si>
  <si>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</si>
  <si>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</si>
  <si>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</si>
  <si>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</si>
  <si>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</si>
  <si>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</si>
  <si>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</si>
  <si>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</si>
  <si>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</si>
  <si>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</si>
  <si>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</si>
  <si>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</si>
  <si>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</si>
  <si>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</si>
  <si>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</si>
  <si>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</si>
  <si>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</si>
  <si>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</si>
  <si>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</si>
  <si>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</si>
  <si>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</si>
  <si>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</si>
  <si>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</si>
  <si>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</si>
  <si>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</si>
  <si>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 xml:space="preserve">Evaluation finale du projet par une cabinet indépendant </t>
  </si>
  <si>
    <t>Total of expenses</t>
  </si>
  <si>
    <t>Annex D - PBF .Consolider la Cohésion Sociale transfrontalière entre la Côte d’Ivoire et la Guinée pour une meilleure compréhension et anticipation des risques et le renforcement de la confiance et de la collaboration entre les acteurs locaux (CoSocFront). Forestière</t>
  </si>
  <si>
    <t>OIM-GUINEE</t>
  </si>
  <si>
    <t>OIM-CÔTE D'IVOIE</t>
  </si>
  <si>
    <t>FAO-GUINEE</t>
  </si>
  <si>
    <r>
      <t xml:space="preserve">Recipient Organization 4 </t>
    </r>
    <r>
      <rPr>
        <sz val="12"/>
        <color theme="1"/>
        <rFont val="Calibri"/>
        <family val="2"/>
        <scheme val="minor"/>
      </rPr>
      <t>Budget</t>
    </r>
  </si>
  <si>
    <t>FAO-CÔTE D'IVOIRE</t>
  </si>
  <si>
    <t>Cartographie : Organisation d’ateliers visant à discuter de la méthodologie et outils de suivi des transhumances (TTT) de l’OIM à l’ensemble des partenaires identifiés. Ces ateliers sont l’occasion de confirmer le calendrier et le sens des transhumance, de cartographier les couloirs de transhumance et de localiser les points de comptage qui seront utiles à la mise en œuvre de l’outil de comptage du TTT et les zones de tension requérant la mise en place de l’outil d’alerte du TTT.</t>
  </si>
  <si>
    <t>Comptage : Mise en œuvre de l’outil de comptage du TTT le long de la frontière Guinée – Côte d’Ivoire au cours des périodes de transhumance, permettant d’estimer le nombre d’animaux et d’éleveurs effectuant la transhumance et passant cette frontière (Collecte de données - Comptage (8 points/6 mois par an)</t>
  </si>
  <si>
    <t>Alerte: Mise en place du système d’alerte précoce du TTT afin de fournir des informations rapides quant aux mouvements et évènements risquant de déstabiliser les zones de travail du projet (Alerte (3 zones/18 mois))</t>
  </si>
  <si>
    <t xml:space="preserve">Réalisation d'une étude de base pour compléter l’état des lieux des conflits intercommunautaires et cartographier les différentes structures ou mecanisme   œuvrant dans la consolidation de la paix et la cohesion sociale dans la zone frontalière Guinée - Côte d'ivoire (Liste des acteurs et mise en réseau pour l’utilisation des rapports et des informations liés aux systèmes TTT en vue de prévenir les conflits liés aux déplacements et arrivées des transhumants) </t>
  </si>
  <si>
    <t>Rapports de comptage produits à l’issue de chaque cycle de transhumance (montée et descente par année). Les rapports d’alertes sont systématiquement transmis à un point focal qui les analyse puis les transmet aux divers acteurs susceptibles de mettre en œuvre des actions visant à prévenir ou atténuer les conflits</t>
  </si>
  <si>
    <t>A la fin de chaque cycle de transhumance (une fois par an), les différents acteurs identifiés sont réunis pour que leur soit présentée la méthodologie et les résultats du TTT, qu’ils se les approprient et que cela les guide en matière de prise de décisions futures.</t>
  </si>
  <si>
    <t>Organisation de quatre sessions (100 participants par session) de vulgarisation des textes relatifs à la transhumance et au déplacement du bétail en langues locales dans les deux pays à l’intention des autorités, membres des structures concernées par l’élevage et l’agriculture</t>
  </si>
  <si>
    <t>Promotion des activités de prévention et résolution des conflits à travers l’appui aux pactes sociaux et les pratiques qui renforcent les relations de paix entre les communautés transfrontalières</t>
  </si>
  <si>
    <t>Réalisation d'une étude de faisabilité, d'identification et de traçage des couloirs de transhumance (y compris les infrastructures à réaliser).</t>
  </si>
  <si>
    <t>Diagnostic des infrastructures existantes, des opportunités en formation et cartographie des acteurs associatifs sur la zone cible.</t>
  </si>
  <si>
    <t>Renforcement des capacités (matériel, réhabilitation d'infrastructures, gestion de centre de jeunes, activités sociales…) de deux (2) centres multifonctionnels. (1 par pays).</t>
  </si>
  <si>
    <t>Formation en entreprenariat et soutien aux initiatives socio-culturelles de 200 jeunes (100 par pays) et fourniture de kits adaptés.</t>
  </si>
  <si>
    <t xml:space="preserve">Identifier les groupements et les membres des groupements d’intérêt économique des femmes et des jeunes </t>
  </si>
  <si>
    <t>Former les membres des groupements en microprojet, en vie associative et développement organisationnel, technique de négociation et de gestion pacifique des conflits.</t>
  </si>
  <si>
    <t>Mettre en place des comités mixtes de jeunes (femmes et hommes) pour l’identification des micro-projets agricoles transfrontaliers de cohésion sociale</t>
  </si>
  <si>
    <t xml:space="preserve">Appui à la production et à l’aménagement de parcelle agricole communautaire pour renforcer la cohésion sociale </t>
  </si>
  <si>
    <t xml:space="preserve">La sécurité communautaireLes communautés (liée à la transhumance et l’accès aux ressources naturelles) des zones frontalières entre la Guinée et la Côte d’Ivoire  ont une meilleure compréhension des enjeux et dynamiques  liés à la transhumance et l’accès aux ressources naturelles autour de cette zone. </t>
  </si>
  <si>
    <t xml:space="preserve">L’ outil de suivi  des transhumances (TTT) est mis en place et opérationnel  dans les zones frontalières entre la Guinée et la Côte d’Ivoire </t>
  </si>
  <si>
    <t xml:space="preserve">Les données et analyses issues du système d’alerte et de comptage (TTT) fournissent des informations pertinentes aux autorités et acteurs locaux permettant de réduire les risques de conflits entre éleveurs et agriculteurs sur les zones transfrontalières du projet et d’assurer une transhumance pacifiée. </t>
  </si>
  <si>
    <t>Les cadres de concertation et de coordination entre les communautés et les autorités administratives et locales des deux pays sont organisés en tenant compte des dispositifs régionaux, encouragent la participation des jeunes et des femmes, et se mobilisent sur la base des informations collectées pour fonder leurs décisions et prévenir de potentiels conflits.</t>
  </si>
  <si>
    <t xml:space="preserve">Ateliers transfrontaliers rassemblant les comités/mécanismes communautaires de part et d’autre (et en commun) de la frontière afin d’identifier les défis communs et les bonnes pratiques permettant d’y répondre </t>
  </si>
  <si>
    <t xml:space="preserve">Développement et mise en œuvre d'un plan de communication et de sensibilisation à la résolution des conflits et à la consolidation de la paix liées à la transhumance et sensible à la participation des jeunes et des femmes </t>
  </si>
  <si>
    <t>Création d’un cadre de concertation/coopération transfrontalier qui définit les responsabilités et les mesures à prendre en matière de prévention de conflit et de gestion des ressources naturelles, en coordination avec les autorités locales</t>
  </si>
  <si>
    <t xml:space="preserve">Réalisation de six campagnes de sensibilisation relative à la transhumance dans la zone transfrontalière à travers plusieurs méthodologies (focus groupes- radios communautaires, sensibilisation de masse avec des affiches ; boites à images) </t>
  </si>
  <si>
    <t xml:space="preserve">Les acteurs (dont les chefs traditionnels) sont formés, informés et s’accordent sur les règlementations relatives à la gestion des ressources naturelles, à la gestion de la transhumance et au foncier rural avec une attention particulière au genre, </t>
  </si>
  <si>
    <t xml:space="preserve"> Mise en place et vulgarisation de calendriers agro-pastoraux transfrontaliers dans les zones conflictogènes </t>
  </si>
  <si>
    <t xml:space="preserve"> Les communautés dans la zone frontalière entre la Guinée et la Côte d’Ivoire adoptent des solutions aux conflits issues des cadres de concertation et de l’analyse des données </t>
  </si>
  <si>
    <t>Les couloirs et autres infrastructures de transhumance sont viabilisés avec l’appui des communautés/autorités concourant au renforcement de la confiance entre les autorités et les populations riveraines.</t>
  </si>
  <si>
    <t>Réalisation du balisage et réhabilitation des couloirs de transhumance et des infrastructures de viabilisation dans les deux (2) pays (4 points d'eau ; 4 parcs de vaccination ; 2 aires de repos ; 2 zones astrales de 10 ha scarifiées, postes d’entrée à bétail.</t>
  </si>
  <si>
    <t>Les centres multifonctionnels d'activités socio-économiques/cellule d'appui conseils pour les jeunes filles et garçons sont créés et/ou renforcés et fonctionnels.</t>
  </si>
  <si>
    <t>Output 2.3</t>
  </si>
  <si>
    <t>Activity 2.3.1</t>
  </si>
  <si>
    <t>Activity 2.3.2</t>
  </si>
  <si>
    <t>Activity 2.3.3</t>
  </si>
  <si>
    <t xml:space="preserve">Appuyer la mise en place de Groupements d’Intérêt Economiques (GIE) de 200 (100 par pays) Jeunes et des femmes en tenant compte des opportunités économique de la zone </t>
  </si>
  <si>
    <t>Des chaînes de valeurs autour des filières porteuses comme la pisciculture, les produits forestiers non ligneux et les produits maraichers sont développées, prenant compte des opportunités/complémentarités des marchés frontaliers et soutiennent l’économie verte en faveur des groupements de femmes et de jeunes.</t>
  </si>
  <si>
    <t>Output 2.4</t>
  </si>
  <si>
    <t>Des micro-projets agricoles transfrontaliers de cohésion sociale respectueux de l’environnement sont développés entre les communautés transfrontalières.</t>
  </si>
  <si>
    <t>Appuyer l’organisation de sessions d’identification des micro-projets agricoles transfrontaliers de cohésion sociale et d’utilité communautaires à travers un comité local mis en place à cet effet</t>
  </si>
  <si>
    <t>Accompagner le financement de 10 micro-projets agricoles transfrontaliers viables et à haut impact communautaire en faveur de la paix et de la cohésion sociale</t>
  </si>
  <si>
    <t>Activity 2.4.1</t>
  </si>
  <si>
    <t>Activity 2.4.2</t>
  </si>
  <si>
    <t>Activity 2.4.3</t>
  </si>
  <si>
    <t>Output 2.5:</t>
  </si>
  <si>
    <t xml:space="preserve">Des parcelles agricoles communautaires sont mises en valeur en adoptant des itinéraires techniques résilientes au changement climatique et sécurisées (notamment pour les femmes) </t>
  </si>
  <si>
    <t>Activity 2.5.1</t>
  </si>
  <si>
    <t>Activity 2.5.2</t>
  </si>
  <si>
    <t xml:space="preserve">Organisation /redynamisation de quatre marchés transfrontaliers (2) par pays </t>
  </si>
  <si>
    <t>1 Coordinateur/3 Chargé de projet/4 Assistants/1 M&amp;E</t>
  </si>
  <si>
    <t>Fournitures et autres matériels de bureau (Forfait) (ordinateur portable, appareil photo numérique, vidéo projecteur</t>
  </si>
  <si>
    <t>Equipement vehicule et mobilier -Carburant</t>
  </si>
  <si>
    <t>Frais généraux d fonctionnement et autres coûts directs (Locaux, communication, sécurité, assurance et autres charges communes)</t>
  </si>
  <si>
    <t>Achat vehicule</t>
  </si>
  <si>
    <t xml:space="preserve">Suivi et visibilité du projet </t>
  </si>
  <si>
    <t xml:space="preserve">Budget Enquête </t>
  </si>
  <si>
    <t>Budget Enquête de perception</t>
  </si>
  <si>
    <t>Recipient Organization 4</t>
  </si>
  <si>
    <t>FAO-CÔTE D'IIVOIRE</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</si>
  <si>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</si>
  <si>
    <t xml:space="preserve"> FAO-CÔTE D'Ivoire</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</si>
  <si>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</si>
  <si>
    <t xml:space="preserve"> FAO-GUINEE</t>
  </si>
  <si>
    <t>OIM-CÔTE D'Ivoire</t>
  </si>
  <si>
    <t>FAO-CÖTE D'IVOIRE</t>
  </si>
  <si>
    <t>Recipient Agency 4</t>
  </si>
  <si>
    <t>Annex D - PBF Project Budget: Consolider la Cohésion Sociale transfrontalière entre la Côte d’Ivoire et la Guinée pour une meilleure compréhension et anticipation des risques et le renforcement de la confiance et de la collaboration entre les acteurs locaux (CoSocFront). Forestière</t>
  </si>
  <si>
    <t>Output 2.5</t>
  </si>
  <si>
    <t>Recip Agency 4</t>
  </si>
  <si>
    <t>TOTAL EXPENDITURES</t>
  </si>
  <si>
    <t>OIM-GUINEA</t>
  </si>
  <si>
    <t xml:space="preserve">OIM-Côte d'ivoire </t>
  </si>
  <si>
    <t>FAO-GUINEA</t>
  </si>
  <si>
    <t>FAO-CÔTE D'IOIR</t>
  </si>
  <si>
    <t>Delivery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</si>
</sst>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_-[$$-409]* #,##0.00_ ;_-[$$-409]* \-#,##0.00\ ;_-[$$-409]* &quot;-&quot;??_ ;_-@_ "/>
    <numFmt numFmtId="166" formatCode="_-[$$-409]* #,##0_ ;_-[$$-409]* \-#,##0\ ;_-[$$-409]* &quot;-&quot;_ ;_-@_ "/>
    <numFmt numFmtId="167" formatCode="_-[$$-409]* #,##0.00_ ;_-[$$-409]* \-#,##0.00\ ;_-[$$-409]*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sz val="11"/>
      <color theme="1"/>
      <name val="Calibri"/>
      <family val="2"/>
      <charset val="238"/>
      <scheme val="minor"/>
    </font>
    <font>
      <sz val="10"/>
      <name val="Calibri"/>
      <family val="2"/>
    </font>
    <font>
      <sz val="12"/>
      <name val="Calibri"/>
      <family val="2"/>
    </font>
    <font>
      <sz val="11"/>
      <color rgb="FF000000"/>
      <name val="Times New Roman"/>
      <family val="1"/>
    </font>
    <font>
      <sz val="14"/>
      <color theme="1"/>
      <name val="Calibri"/>
      <family val="2"/>
      <scheme val="minor"/>
    </font>
    <font>
      <b/>
      <sz val="18"/>
      <color theme="1"/>
      <name val="Calibri"/>
      <family val="2"/>
      <scheme val="minor"/>
    </font>
    <font>
      <b/>
      <sz val="26"/>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59999389629810485"/>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20" fillId="0" borderId="0"/>
  </cellStyleXfs>
  <cellXfs count="322">
    <xf numFmtId="0" fontId="0" fillId="0" borderId="0" xfId="0"/>
    <xf numFmtId="0" fontId="6"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2" borderId="3" xfId="1" applyFont="1" applyFill="1" applyBorder="1" applyAlignment="1" applyProtection="1">
      <alignment horizontal="center" vertical="center" wrapText="1"/>
    </xf>
    <xf numFmtId="44" fontId="8"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44" fontId="2" fillId="4" borderId="3" xfId="1" applyFont="1" applyFill="1" applyBorder="1" applyAlignment="1" applyProtection="1">
      <alignment wrapText="1"/>
    </xf>
    <xf numFmtId="44" fontId="6" fillId="3" borderId="0" xfId="0" applyNumberFormat="1" applyFont="1" applyFill="1" applyAlignment="1">
      <alignment vertical="center" wrapText="1"/>
    </xf>
    <xf numFmtId="44" fontId="2" fillId="0" borderId="0" xfId="0" applyNumberFormat="1" applyFont="1" applyAlignment="1">
      <alignment wrapText="1"/>
    </xf>
    <xf numFmtId="44" fontId="7" fillId="0" borderId="0" xfId="1" applyFont="1" applyFill="1" applyBorder="1" applyAlignment="1">
      <alignment horizontal="right" vertical="center" wrapText="1"/>
    </xf>
    <xf numFmtId="44" fontId="2" fillId="2" borderId="3" xfId="0" applyNumberFormat="1" applyFont="1" applyFill="1" applyBorder="1" applyAlignment="1">
      <alignment wrapText="1"/>
    </xf>
    <xf numFmtId="0" fontId="7" fillId="2" borderId="38" xfId="0" applyFont="1" applyFill="1" applyBorder="1" applyAlignment="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lignment vertical="center" wrapText="1"/>
    </xf>
    <xf numFmtId="44" fontId="6" fillId="2" borderId="3" xfId="0" applyNumberFormat="1"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4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44" fontId="6" fillId="2" borderId="9" xfId="0" applyNumberFormat="1" applyFont="1" applyFill="1" applyBorder="1" applyAlignment="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8" xfId="0" applyFont="1" applyFill="1" applyBorder="1" applyAlignment="1">
      <alignment vertical="center" wrapText="1"/>
    </xf>
    <xf numFmtId="0" fontId="8" fillId="2" borderId="12" xfId="0" applyFont="1" applyFill="1" applyBorder="1" applyAlignment="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8" xfId="0" applyFont="1" applyFill="1" applyBorder="1" applyAlignment="1">
      <alignment horizontal="center" wrapText="1"/>
    </xf>
    <xf numFmtId="44" fontId="2" fillId="2" borderId="37"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6" fillId="2" borderId="13" xfId="0" applyNumberFormat="1" applyFont="1" applyFill="1" applyBorder="1" applyAlignment="1">
      <alignment wrapText="1"/>
    </xf>
    <xf numFmtId="44" fontId="6" fillId="2" borderId="8" xfId="1" applyFont="1" applyFill="1" applyBorder="1" applyAlignment="1" applyProtection="1">
      <alignment wrapText="1"/>
    </xf>
    <xf numFmtId="44" fontId="6" fillId="2" borderId="51" xfId="1" applyFont="1" applyFill="1" applyBorder="1" applyAlignment="1" applyProtection="1">
      <alignment wrapText="1"/>
    </xf>
    <xf numFmtId="44" fontId="2" fillId="2" borderId="52"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0" fontId="1" fillId="2" borderId="3" xfId="0" applyFont="1" applyFill="1" applyBorder="1" applyAlignment="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44" fontId="1" fillId="2" borderId="3" xfId="1" applyFont="1" applyFill="1" applyBorder="1" applyAlignment="1">
      <alignment vertical="center" wrapText="1"/>
    </xf>
    <xf numFmtId="44" fontId="3" fillId="2" borderId="13" xfId="0" applyNumberFormat="1" applyFont="1" applyFill="1" applyBorder="1"/>
    <xf numFmtId="0" fontId="2" fillId="2" borderId="4" xfId="0" applyFont="1" applyFill="1" applyBorder="1" applyAlignment="1">
      <alignment horizontal="center" vertical="center" wrapText="1"/>
    </xf>
    <xf numFmtId="44" fontId="2" fillId="2" borderId="4" xfId="2" applyNumberFormat="1" applyFont="1" applyFill="1" applyBorder="1" applyAlignment="1">
      <alignment vertical="center" wrapText="1"/>
    </xf>
    <xf numFmtId="44" fontId="3" fillId="2" borderId="53" xfId="0" applyNumberFormat="1" applyFont="1" applyFill="1" applyBorder="1"/>
    <xf numFmtId="0" fontId="6" fillId="2" borderId="16" xfId="0" applyFont="1" applyFill="1" applyBorder="1"/>
    <xf numFmtId="4" fontId="21" fillId="3" borderId="3" xfId="3" applyNumberFormat="1" applyFont="1" applyFill="1" applyBorder="1" applyAlignment="1" applyProtection="1">
      <alignment horizontal="right" vertical="center"/>
      <protection locked="0"/>
    </xf>
    <xf numFmtId="0" fontId="2" fillId="0" borderId="0" xfId="0" applyFont="1" applyAlignment="1">
      <alignment horizontal="center" vertical="center" wrapText="1"/>
    </xf>
    <xf numFmtId="12" fontId="6" fillId="0" borderId="38" xfId="0" applyNumberFormat="1" applyFont="1" applyBorder="1" applyAlignment="1" applyProtection="1">
      <alignment wrapText="1"/>
      <protection locked="0"/>
    </xf>
    <xf numFmtId="44" fontId="1" fillId="0" borderId="38" xfId="0" applyNumberFormat="1" applyFont="1" applyBorder="1" applyAlignment="1" applyProtection="1">
      <alignment wrapText="1"/>
      <protection locked="0"/>
    </xf>
    <xf numFmtId="4" fontId="22" fillId="3" borderId="3" xfId="3" applyNumberFormat="1" applyFont="1" applyFill="1" applyBorder="1" applyAlignment="1" applyProtection="1">
      <alignment horizontal="right" vertical="center"/>
      <protection locked="0"/>
    </xf>
    <xf numFmtId="164" fontId="0" fillId="2" borderId="14" xfId="2" applyNumberFormat="1" applyFont="1" applyFill="1" applyBorder="1" applyAlignment="1">
      <alignment wrapText="1"/>
    </xf>
    <xf numFmtId="0" fontId="2" fillId="2" borderId="38" xfId="0" applyFont="1" applyFill="1" applyBorder="1" applyAlignment="1">
      <alignment horizontal="center" vertical="center" wrapText="1"/>
    </xf>
    <xf numFmtId="0" fontId="1" fillId="0" borderId="3" xfId="0" applyFont="1" applyBorder="1" applyAlignment="1" applyProtection="1">
      <alignment horizontal="left" vertical="top" wrapText="1"/>
      <protection locked="0"/>
    </xf>
    <xf numFmtId="0" fontId="14" fillId="6" borderId="0" xfId="0" applyFont="1" applyFill="1" applyAlignment="1">
      <alignment horizontal="left" wrapText="1"/>
    </xf>
    <xf numFmtId="0" fontId="23" fillId="0" borderId="0" xfId="0" applyFont="1" applyAlignment="1">
      <alignment wrapText="1"/>
    </xf>
    <xf numFmtId="0" fontId="23" fillId="0" borderId="3" xfId="0" applyFont="1" applyBorder="1" applyAlignment="1">
      <alignment vertical="top" wrapText="1"/>
    </xf>
    <xf numFmtId="0" fontId="1" fillId="2" borderId="3" xfId="0" applyFont="1" applyFill="1" applyBorder="1" applyAlignment="1">
      <alignment vertical="center" wrapText="1"/>
    </xf>
    <xf numFmtId="165" fontId="0" fillId="0" borderId="0" xfId="0" applyNumberFormat="1" applyAlignment="1">
      <alignment wrapText="1"/>
    </xf>
    <xf numFmtId="165" fontId="0" fillId="6" borderId="15" xfId="0" applyNumberFormat="1" applyFill="1" applyBorder="1" applyAlignment="1">
      <alignment wrapText="1"/>
    </xf>
    <xf numFmtId="165" fontId="14" fillId="6" borderId="0" xfId="0" applyNumberFormat="1" applyFont="1" applyFill="1" applyAlignment="1">
      <alignment horizontal="left" wrapText="1"/>
    </xf>
    <xf numFmtId="165" fontId="2" fillId="2" borderId="3" xfId="0" applyNumberFormat="1" applyFont="1" applyFill="1" applyBorder="1" applyAlignment="1">
      <alignment horizontal="center" vertical="center" wrapText="1"/>
    </xf>
    <xf numFmtId="165" fontId="6" fillId="2" borderId="3" xfId="0" applyNumberFormat="1" applyFont="1" applyFill="1" applyBorder="1" applyAlignment="1">
      <alignment horizontal="center" vertical="center" wrapText="1"/>
    </xf>
    <xf numFmtId="165" fontId="6" fillId="0" borderId="3" xfId="2" applyNumberFormat="1" applyFont="1" applyBorder="1" applyAlignment="1" applyProtection="1">
      <alignment horizontal="center" vertical="center" wrapText="1"/>
      <protection locked="0"/>
    </xf>
    <xf numFmtId="165" fontId="6" fillId="3" borderId="3" xfId="2"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165" fontId="1" fillId="0" borderId="3" xfId="2" applyNumberFormat="1" applyFont="1" applyBorder="1" applyAlignment="1" applyProtection="1">
      <alignment horizontal="center" vertical="center" wrapText="1"/>
      <protection locked="0"/>
    </xf>
    <xf numFmtId="165" fontId="6" fillId="3" borderId="0" xfId="1" applyNumberFormat="1" applyFont="1" applyFill="1" applyBorder="1" applyAlignment="1" applyProtection="1">
      <alignment horizontal="center" vertical="center" wrapText="1"/>
      <protection locked="0"/>
    </xf>
    <xf numFmtId="165" fontId="6" fillId="3" borderId="0" xfId="1" applyNumberFormat="1" applyFont="1" applyFill="1" applyBorder="1" applyAlignment="1" applyProtection="1">
      <alignment vertical="center" wrapText="1"/>
      <protection locked="0"/>
    </xf>
    <xf numFmtId="165" fontId="6" fillId="0" borderId="3" xfId="2" applyNumberFormat="1" applyFont="1" applyBorder="1" applyAlignment="1" applyProtection="1">
      <alignment vertical="center" wrapText="1"/>
      <protection locked="0"/>
    </xf>
    <xf numFmtId="165" fontId="2" fillId="3" borderId="0" xfId="0" applyNumberFormat="1" applyFont="1" applyFill="1" applyAlignment="1" applyProtection="1">
      <alignment vertical="center" wrapText="1"/>
      <protection locked="0"/>
    </xf>
    <xf numFmtId="165" fontId="6" fillId="3" borderId="0" xfId="0" applyNumberFormat="1" applyFont="1" applyFill="1" applyAlignment="1" applyProtection="1">
      <alignment vertical="center" wrapText="1"/>
      <protection locked="0"/>
    </xf>
    <xf numFmtId="165" fontId="6" fillId="0" borderId="0" xfId="0" applyNumberFormat="1" applyFont="1" applyAlignment="1" applyProtection="1">
      <alignment vertical="center" wrapText="1"/>
      <protection locked="0"/>
    </xf>
    <xf numFmtId="165" fontId="2" fillId="3" borderId="0" xfId="0" applyNumberFormat="1" applyFont="1" applyFill="1" applyAlignment="1">
      <alignment vertical="center" wrapText="1"/>
    </xf>
    <xf numFmtId="165" fontId="2" fillId="3" borderId="0" xfId="2" applyNumberFormat="1" applyFont="1" applyFill="1" applyBorder="1" applyAlignment="1" applyProtection="1">
      <alignment vertical="center" wrapText="1"/>
      <protection locked="0"/>
    </xf>
    <xf numFmtId="165" fontId="2" fillId="3" borderId="0" xfId="2" applyNumberFormat="1" applyFont="1" applyFill="1" applyBorder="1" applyAlignment="1" applyProtection="1">
      <alignment horizontal="right" vertical="center" wrapText="1"/>
      <protection locked="0"/>
    </xf>
    <xf numFmtId="165" fontId="2" fillId="0" borderId="0" xfId="0" applyNumberFormat="1" applyFont="1" applyAlignment="1">
      <alignment vertical="center" wrapText="1"/>
    </xf>
    <xf numFmtId="165" fontId="2" fillId="2" borderId="44" xfId="0" applyNumberFormat="1" applyFont="1" applyFill="1" applyBorder="1" applyAlignment="1">
      <alignment vertical="center" wrapText="1"/>
    </xf>
    <xf numFmtId="165" fontId="0" fillId="2" borderId="49" xfId="0" applyNumberFormat="1" applyFill="1" applyBorder="1" applyAlignment="1">
      <alignment wrapText="1"/>
    </xf>
    <xf numFmtId="0" fontId="2" fillId="2" borderId="46" xfId="1" applyNumberFormat="1" applyFont="1" applyFill="1" applyBorder="1" applyAlignment="1" applyProtection="1">
      <alignment horizontal="center" vertical="center" wrapText="1"/>
    </xf>
    <xf numFmtId="0" fontId="24" fillId="0" borderId="3" xfId="0" applyFont="1" applyBorder="1" applyAlignment="1" applyProtection="1">
      <alignment horizontal="left" vertical="top" wrapText="1"/>
      <protection locked="0"/>
    </xf>
    <xf numFmtId="0" fontId="24" fillId="0" borderId="0" xfId="0" applyFont="1" applyAlignment="1">
      <alignment wrapText="1"/>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9" fontId="6" fillId="0" borderId="3" xfId="2" applyFont="1" applyBorder="1" applyAlignment="1" applyProtection="1">
      <alignment horizontal="right" vertical="center" wrapText="1"/>
      <protection locked="0"/>
    </xf>
    <xf numFmtId="165" fontId="21" fillId="3" borderId="3" xfId="3" applyNumberFormat="1" applyFont="1" applyFill="1" applyBorder="1" applyAlignment="1" applyProtection="1">
      <alignment horizontal="right" vertical="center"/>
      <protection locked="0"/>
    </xf>
    <xf numFmtId="166" fontId="2" fillId="2" borderId="39" xfId="1" applyNumberFormat="1" applyFont="1" applyFill="1" applyBorder="1" applyAlignment="1" applyProtection="1">
      <alignment vertical="center" wrapText="1"/>
    </xf>
    <xf numFmtId="167" fontId="2" fillId="2" borderId="4" xfId="1" applyNumberFormat="1" applyFont="1" applyFill="1" applyBorder="1" applyAlignment="1" applyProtection="1">
      <alignment vertical="center" wrapText="1"/>
    </xf>
    <xf numFmtId="44" fontId="1" fillId="0" borderId="3" xfId="1" applyFont="1" applyBorder="1" applyAlignment="1" applyProtection="1">
      <alignment vertical="center" wrapText="1"/>
      <protection locked="0"/>
    </xf>
    <xf numFmtId="165" fontId="1" fillId="2" borderId="3" xfId="0" applyNumberFormat="1" applyFont="1" applyFill="1" applyBorder="1" applyAlignment="1">
      <alignment horizontal="center" vertical="center" wrapText="1"/>
    </xf>
    <xf numFmtId="165" fontId="0" fillId="0" borderId="0" xfId="0" applyNumberFormat="1"/>
    <xf numFmtId="165" fontId="2" fillId="2" borderId="5" xfId="1" applyNumberFormat="1" applyFont="1" applyFill="1" applyBorder="1" applyAlignment="1" applyProtection="1">
      <alignment horizontal="center" vertical="center" wrapText="1"/>
    </xf>
    <xf numFmtId="165" fontId="2" fillId="4" borderId="3" xfId="1" applyNumberFormat="1" applyFont="1" applyFill="1" applyBorder="1" applyAlignment="1" applyProtection="1">
      <alignment vertical="center" wrapText="1"/>
    </xf>
    <xf numFmtId="165" fontId="2" fillId="3" borderId="3" xfId="0" applyNumberFormat="1" applyFont="1" applyFill="1" applyBorder="1" applyAlignment="1">
      <alignment horizontal="center" vertical="center" wrapText="1"/>
    </xf>
    <xf numFmtId="165" fontId="1" fillId="3" borderId="0" xfId="0" applyNumberFormat="1" applyFont="1" applyFill="1" applyBorder="1" applyAlignment="1" applyProtection="1">
      <alignment vertical="center" wrapText="1"/>
      <protection locked="0"/>
    </xf>
    <xf numFmtId="165" fontId="2" fillId="3" borderId="0" xfId="0" applyNumberFormat="1" applyFont="1" applyFill="1" applyBorder="1" applyAlignment="1" applyProtection="1">
      <alignment vertical="center" wrapText="1"/>
      <protection locked="0"/>
    </xf>
    <xf numFmtId="0" fontId="2" fillId="6" borderId="0" xfId="0" applyFont="1" applyFill="1" applyBorder="1" applyAlignment="1">
      <alignment horizontal="left" wrapText="1"/>
    </xf>
    <xf numFmtId="0" fontId="2" fillId="2" borderId="38" xfId="1" applyNumberFormat="1" applyFont="1" applyFill="1" applyBorder="1" applyAlignment="1" applyProtection="1">
      <alignment horizontal="center" vertical="center" wrapText="1"/>
    </xf>
    <xf numFmtId="44" fontId="2" fillId="4" borderId="4" xfId="1" applyFont="1" applyFill="1" applyBorder="1" applyAlignment="1">
      <alignment wrapText="1"/>
    </xf>
    <xf numFmtId="44" fontId="2" fillId="2" borderId="46" xfId="0" applyNumberFormat="1" applyFont="1" applyFill="1" applyBorder="1" applyAlignment="1">
      <alignment horizontal="center" wrapText="1"/>
    </xf>
    <xf numFmtId="0" fontId="2" fillId="2" borderId="3" xfId="0" applyFont="1" applyFill="1" applyBorder="1" applyAlignment="1">
      <alignment horizontal="center" wrapText="1"/>
    </xf>
    <xf numFmtId="165" fontId="2" fillId="3" borderId="3" xfId="1" applyNumberFormat="1" applyFont="1" applyFill="1" applyBorder="1" applyAlignment="1" applyProtection="1">
      <alignment horizontal="center" vertical="center" wrapText="1"/>
    </xf>
    <xf numFmtId="44" fontId="1" fillId="2" borderId="38" xfId="0" applyNumberFormat="1" applyFont="1" applyFill="1" applyBorder="1" applyAlignment="1">
      <alignment wrapText="1"/>
    </xf>
    <xf numFmtId="165" fontId="2" fillId="3" borderId="3" xfId="2" applyNumberFormat="1" applyFont="1" applyFill="1" applyBorder="1" applyAlignment="1" applyProtection="1">
      <alignment horizontal="center" vertical="center" wrapText="1"/>
      <protection locked="0"/>
    </xf>
    <xf numFmtId="44" fontId="1" fillId="2" borderId="8" xfId="1" applyFont="1" applyFill="1" applyBorder="1" applyAlignment="1" applyProtection="1">
      <alignment wrapText="1"/>
    </xf>
    <xf numFmtId="9" fontId="3" fillId="2" borderId="3" xfId="2" applyFont="1" applyFill="1" applyBorder="1"/>
    <xf numFmtId="165" fontId="2" fillId="3" borderId="3" xfId="0" applyNumberFormat="1" applyFont="1" applyFill="1" applyBorder="1" applyAlignment="1">
      <alignment vertical="center" wrapText="1"/>
    </xf>
    <xf numFmtId="165" fontId="2" fillId="3" borderId="3" xfId="2" applyNumberFormat="1" applyFont="1" applyFill="1" applyBorder="1" applyAlignment="1" applyProtection="1">
      <alignment vertical="center" wrapText="1"/>
      <protection locked="0"/>
    </xf>
    <xf numFmtId="165" fontId="2" fillId="3" borderId="3" xfId="2" applyNumberFormat="1" applyFont="1" applyFill="1" applyBorder="1" applyAlignment="1" applyProtection="1">
      <alignment horizontal="right" vertical="center" wrapText="1"/>
      <protection locked="0"/>
    </xf>
    <xf numFmtId="165" fontId="0" fillId="0" borderId="3" xfId="0" applyNumberFormat="1" applyBorder="1" applyAlignment="1">
      <alignment vertical="center"/>
    </xf>
    <xf numFmtId="0" fontId="6" fillId="0" borderId="3" xfId="0" applyFont="1" applyBorder="1" applyAlignment="1">
      <alignment vertical="center" wrapText="1"/>
    </xf>
    <xf numFmtId="165" fontId="6" fillId="0" borderId="3" xfId="0" applyNumberFormat="1" applyFont="1" applyBorder="1" applyAlignment="1">
      <alignment vertical="center" wrapText="1"/>
    </xf>
    <xf numFmtId="165" fontId="6" fillId="9" borderId="3" xfId="0" applyNumberFormat="1" applyFont="1" applyFill="1" applyBorder="1" applyAlignment="1">
      <alignment vertical="center" wrapText="1"/>
    </xf>
    <xf numFmtId="164" fontId="0" fillId="10" borderId="3" xfId="2" applyNumberFormat="1" applyFont="1" applyFill="1" applyBorder="1" applyAlignment="1">
      <alignment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0" fontId="4" fillId="6" borderId="20" xfId="0" applyFont="1" applyFill="1" applyBorder="1" applyAlignment="1">
      <alignment horizontal="left" wrapText="1"/>
    </xf>
    <xf numFmtId="0" fontId="2" fillId="2" borderId="5"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5" fontId="26" fillId="8" borderId="54" xfId="0" applyNumberFormat="1" applyFont="1" applyFill="1" applyBorder="1" applyAlignment="1">
      <alignment horizontal="center" vertical="center" wrapText="1"/>
    </xf>
    <xf numFmtId="165" fontId="26" fillId="8" borderId="0" xfId="0" applyNumberFormat="1" applyFont="1" applyFill="1" applyBorder="1" applyAlignment="1">
      <alignment horizontal="center" vertical="center" wrapText="1"/>
    </xf>
    <xf numFmtId="0" fontId="25" fillId="11" borderId="4" xfId="0" applyFont="1" applyFill="1" applyBorder="1" applyAlignment="1" applyProtection="1">
      <alignment horizontal="center" vertical="center" wrapText="1"/>
      <protection locked="0"/>
    </xf>
    <xf numFmtId="0" fontId="25" fillId="11" borderId="1" xfId="0" applyFont="1" applyFill="1" applyBorder="1" applyAlignment="1" applyProtection="1">
      <alignment horizontal="center" vertical="center" wrapText="1"/>
      <protection locked="0"/>
    </xf>
    <xf numFmtId="0" fontId="25" fillId="11" borderId="2" xfId="0" applyFont="1" applyFill="1" applyBorder="1" applyAlignment="1" applyProtection="1">
      <alignment horizontal="center" vertical="center" wrapText="1"/>
      <protection locked="0"/>
    </xf>
    <xf numFmtId="0" fontId="18" fillId="0" borderId="0" xfId="0" applyFont="1" applyAlignment="1">
      <alignment horizontal="left" vertical="top" wrapText="1"/>
    </xf>
    <xf numFmtId="0" fontId="2" fillId="0" borderId="0" xfId="0" applyFont="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10" xfId="0" applyFont="1" applyFill="1" applyBorder="1" applyAlignment="1">
      <alignment horizontal="center" vertical="center" wrapText="1"/>
    </xf>
    <xf numFmtId="44" fontId="2" fillId="2" borderId="31"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49" fontId="2" fillId="3" borderId="3"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15" xfId="0" applyFont="1" applyFill="1" applyBorder="1" applyAlignment="1">
      <alignment horizontal="center" wrapText="1"/>
    </xf>
    <xf numFmtId="0" fontId="2" fillId="2" borderId="21" xfId="0" applyFont="1" applyFill="1" applyBorder="1" applyAlignment="1">
      <alignment horizontal="center" wrapText="1"/>
    </xf>
    <xf numFmtId="0" fontId="2" fillId="2" borderId="2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0" xfId="0" applyFont="1" applyFill="1" applyBorder="1" applyAlignment="1">
      <alignment horizontal="left" wrapText="1"/>
    </xf>
    <xf numFmtId="0" fontId="4" fillId="6" borderId="11"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41"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4">
    <cellStyle name="Monétaire" xfId="1" builtinId="4"/>
    <cellStyle name="Normal" xfId="0" builtinId="0"/>
    <cellStyle name="Normal 2" xfId="3" xr:uid="{0DB47FDE-EF45-4C74-AD1C-E9A7A92DF0A2}"/>
    <cellStyle name="Pourcentage" xfId="2" builtinId="5"/>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P218"/>
  <sheetViews>
    <sheetView showGridLines="0" showZeros="0" tabSelected="1" topLeftCell="C187" zoomScale="48" zoomScaleNormal="48" workbookViewId="0">
      <selection activeCell="K196" sqref="K196"/>
    </sheetView>
  </sheetViews>
  <sheetFormatPr baseColWidth="10" defaultColWidth="9.140625" defaultRowHeight="15" x14ac:dyDescent="0.25"/>
  <cols>
    <col min="1" max="1" width="9.140625" style="34"/>
    <col min="2" max="2" width="30.85546875" style="34" customWidth="1"/>
    <col min="3" max="3" width="32.42578125" style="34" customWidth="1"/>
    <col min="4" max="4" width="23.140625" style="34" customWidth="1"/>
    <col min="5" max="5" width="27.42578125" style="34" customWidth="1"/>
    <col min="6" max="6" width="23.140625" style="34" customWidth="1"/>
    <col min="7" max="7" width="27.42578125" style="34" customWidth="1"/>
    <col min="8" max="8" width="23.140625" style="34" customWidth="1"/>
    <col min="9" max="9" width="22.42578125" style="34" customWidth="1"/>
    <col min="10" max="14" width="22.42578125" style="177" customWidth="1"/>
    <col min="15" max="15" width="30.140625" style="34" customWidth="1"/>
    <col min="16" max="16" width="18.85546875" style="34" customWidth="1"/>
    <col min="17" max="17" width="9.140625" style="34"/>
    <col min="18" max="18" width="17.85546875" style="34" customWidth="1"/>
    <col min="19" max="19" width="26.42578125" style="34" customWidth="1"/>
    <col min="20" max="20" width="22.42578125" style="34" customWidth="1"/>
    <col min="21" max="21" width="29.85546875" style="34" customWidth="1"/>
    <col min="22" max="22" width="23.42578125" style="34" customWidth="1"/>
    <col min="23" max="23" width="18.42578125" style="34" customWidth="1"/>
    <col min="24" max="24" width="17.42578125" style="34" customWidth="1"/>
    <col min="25" max="25" width="25.140625" style="34" customWidth="1"/>
    <col min="26" max="16384" width="9.140625" style="34"/>
  </cols>
  <sheetData>
    <row r="2" spans="2:16" ht="101.1" customHeight="1" x14ac:dyDescent="0.25">
      <c r="B2" s="255" t="s">
        <v>546</v>
      </c>
      <c r="C2" s="255"/>
      <c r="D2" s="255"/>
      <c r="E2" s="255"/>
      <c r="F2" s="255"/>
      <c r="G2" s="255"/>
      <c r="H2" s="255"/>
      <c r="I2" s="255"/>
      <c r="J2" s="255"/>
      <c r="K2" s="255"/>
      <c r="L2" s="255"/>
      <c r="M2" s="255"/>
      <c r="N2" s="255"/>
      <c r="O2" s="255"/>
    </row>
    <row r="3" spans="2:16" ht="15.75" x14ac:dyDescent="0.25">
      <c r="B3" s="36"/>
    </row>
    <row r="4" spans="2:16" ht="16.5" thickBot="1" x14ac:dyDescent="0.3">
      <c r="B4" s="36"/>
    </row>
    <row r="5" spans="2:16" ht="36.75" customHeight="1" x14ac:dyDescent="0.55000000000000004">
      <c r="B5" s="106" t="s">
        <v>13</v>
      </c>
      <c r="C5" s="107"/>
      <c r="D5" s="107"/>
      <c r="E5" s="107"/>
      <c r="F5" s="107"/>
      <c r="G5" s="107"/>
      <c r="H5" s="107"/>
      <c r="I5" s="108"/>
      <c r="J5" s="178"/>
      <c r="K5" s="178"/>
      <c r="L5" s="178"/>
      <c r="M5" s="178"/>
      <c r="N5" s="178"/>
      <c r="O5" s="109"/>
    </row>
    <row r="6" spans="2:16" ht="175.5" customHeight="1" thickBot="1" x14ac:dyDescent="0.4">
      <c r="B6" s="236" t="s">
        <v>534</v>
      </c>
      <c r="C6" s="237"/>
      <c r="D6" s="237"/>
      <c r="E6" s="237"/>
      <c r="F6" s="237"/>
      <c r="G6" s="237"/>
      <c r="H6" s="237"/>
      <c r="I6" s="237"/>
      <c r="J6" s="237"/>
      <c r="K6" s="237"/>
      <c r="L6" s="237"/>
      <c r="M6" s="237"/>
      <c r="N6" s="237"/>
      <c r="O6" s="238"/>
    </row>
    <row r="7" spans="2:16" x14ac:dyDescent="0.25">
      <c r="B7" s="37"/>
    </row>
    <row r="8" spans="2:16" ht="15.75" thickBot="1" x14ac:dyDescent="0.3"/>
    <row r="9" spans="2:16" ht="27" customHeight="1" thickBot="1" x14ac:dyDescent="0.45">
      <c r="B9" s="242" t="s">
        <v>144</v>
      </c>
      <c r="C9" s="243"/>
      <c r="D9" s="243"/>
      <c r="E9" s="243"/>
      <c r="F9" s="243"/>
      <c r="G9" s="243"/>
      <c r="H9" s="243"/>
      <c r="I9" s="244"/>
      <c r="J9" s="179"/>
      <c r="K9" s="179"/>
      <c r="L9" s="179"/>
      <c r="M9" s="179"/>
      <c r="N9" s="179"/>
      <c r="O9" s="173"/>
    </row>
    <row r="11" spans="2:16" ht="25.5" customHeight="1" x14ac:dyDescent="0.25">
      <c r="D11" s="38"/>
      <c r="E11" s="38"/>
      <c r="F11" s="38"/>
      <c r="G11" s="38"/>
      <c r="H11" s="38"/>
      <c r="O11" s="35"/>
      <c r="P11" s="35"/>
    </row>
    <row r="12" spans="2:16" ht="133.5" customHeight="1" x14ac:dyDescent="0.25">
      <c r="B12" s="44" t="s">
        <v>528</v>
      </c>
      <c r="C12" s="44" t="s">
        <v>529</v>
      </c>
      <c r="D12" s="44" t="s">
        <v>530</v>
      </c>
      <c r="E12" s="44" t="s">
        <v>531</v>
      </c>
      <c r="F12" s="44" t="s">
        <v>532</v>
      </c>
      <c r="G12" s="26" t="s">
        <v>550</v>
      </c>
      <c r="H12" s="26" t="s">
        <v>57</v>
      </c>
      <c r="I12" s="155" t="s">
        <v>533</v>
      </c>
      <c r="J12" s="208" t="s">
        <v>538</v>
      </c>
      <c r="K12" s="155" t="s">
        <v>538</v>
      </c>
      <c r="L12" s="155" t="s">
        <v>612</v>
      </c>
      <c r="M12" s="155" t="s">
        <v>610</v>
      </c>
      <c r="N12" s="180" t="s">
        <v>545</v>
      </c>
      <c r="O12" s="44" t="s">
        <v>18</v>
      </c>
      <c r="P12" s="43"/>
    </row>
    <row r="13" spans="2:16" ht="38.1" customHeight="1" x14ac:dyDescent="0.25">
      <c r="B13" s="44"/>
      <c r="C13" s="44"/>
      <c r="D13" s="69" t="s">
        <v>547</v>
      </c>
      <c r="E13" s="69" t="s">
        <v>548</v>
      </c>
      <c r="F13" s="69" t="s">
        <v>549</v>
      </c>
      <c r="G13" s="69" t="s">
        <v>551</v>
      </c>
      <c r="H13" s="26"/>
      <c r="I13" s="44"/>
      <c r="J13" s="212" t="s">
        <v>547</v>
      </c>
      <c r="K13" s="212" t="s">
        <v>614</v>
      </c>
      <c r="L13" s="212" t="s">
        <v>613</v>
      </c>
      <c r="M13" s="212" t="s">
        <v>611</v>
      </c>
      <c r="N13" s="181"/>
      <c r="O13" s="44"/>
      <c r="P13" s="43"/>
    </row>
    <row r="14" spans="2:16" ht="51" customHeight="1" x14ac:dyDescent="0.25">
      <c r="B14" s="90" t="s">
        <v>0</v>
      </c>
      <c r="C14" s="276" t="s">
        <v>568</v>
      </c>
      <c r="D14" s="276"/>
      <c r="E14" s="276"/>
      <c r="F14" s="276"/>
      <c r="G14" s="276"/>
      <c r="H14" s="276"/>
      <c r="I14" s="276"/>
      <c r="J14" s="276"/>
      <c r="K14" s="276"/>
      <c r="L14" s="276"/>
      <c r="M14" s="276"/>
      <c r="N14" s="276"/>
      <c r="O14" s="276"/>
      <c r="P14" s="18"/>
    </row>
    <row r="15" spans="2:16" ht="51" customHeight="1" x14ac:dyDescent="0.25">
      <c r="B15" s="90" t="s">
        <v>1</v>
      </c>
      <c r="C15" s="247" t="s">
        <v>569</v>
      </c>
      <c r="D15" s="248"/>
      <c r="E15" s="248"/>
      <c r="F15" s="248"/>
      <c r="G15" s="248"/>
      <c r="H15" s="248"/>
      <c r="I15" s="248"/>
      <c r="J15" s="248"/>
      <c r="K15" s="248"/>
      <c r="L15" s="248"/>
      <c r="M15" s="248"/>
      <c r="N15" s="248"/>
      <c r="O15" s="248"/>
      <c r="P15" s="46"/>
    </row>
    <row r="16" spans="2:16" ht="147.94999999999999" customHeight="1" x14ac:dyDescent="0.25">
      <c r="B16" s="137" t="s">
        <v>2</v>
      </c>
      <c r="C16" s="172" t="s">
        <v>552</v>
      </c>
      <c r="D16" s="19"/>
      <c r="E16" s="19">
        <v>80200</v>
      </c>
      <c r="F16" s="19"/>
      <c r="G16" s="19"/>
      <c r="H16" s="19">
        <f>SUM(D16:G16)</f>
        <v>80200</v>
      </c>
      <c r="I16" s="19">
        <v>0.3</v>
      </c>
      <c r="J16" s="19"/>
      <c r="K16" s="19">
        <v>72586.53</v>
      </c>
      <c r="L16" s="182"/>
      <c r="M16" s="182"/>
      <c r="N16" s="182">
        <f>+SUM(J16,K16,L16,M16)</f>
        <v>72586.53</v>
      </c>
      <c r="O16" s="104"/>
      <c r="P16" s="47"/>
    </row>
    <row r="17" spans="1:16" ht="173.25" x14ac:dyDescent="0.25">
      <c r="B17" s="137" t="s">
        <v>3</v>
      </c>
      <c r="C17" s="172" t="s">
        <v>553</v>
      </c>
      <c r="D17" s="19"/>
      <c r="E17" s="19">
        <v>224020</v>
      </c>
      <c r="F17" s="19"/>
      <c r="G17" s="19"/>
      <c r="H17" s="19">
        <f t="shared" ref="H17:H18" si="0">SUM(D17:G17)</f>
        <v>224020</v>
      </c>
      <c r="I17" s="19">
        <v>0.3</v>
      </c>
      <c r="J17" s="19"/>
      <c r="K17" s="19">
        <v>208073.34</v>
      </c>
      <c r="L17" s="182"/>
      <c r="M17" s="182"/>
      <c r="N17" s="182">
        <f t="shared" ref="N17:N18" si="1">+SUM(J17,K17,L17,M17)</f>
        <v>208073.34</v>
      </c>
      <c r="O17" s="104"/>
      <c r="P17" s="47"/>
    </row>
    <row r="18" spans="1:16" ht="126" x14ac:dyDescent="0.25">
      <c r="B18" s="137" t="s">
        <v>4</v>
      </c>
      <c r="C18" s="172" t="s">
        <v>554</v>
      </c>
      <c r="D18" s="19"/>
      <c r="E18" s="19">
        <v>49400</v>
      </c>
      <c r="F18" s="19"/>
      <c r="G18" s="19"/>
      <c r="H18" s="19">
        <f t="shared" si="0"/>
        <v>49400</v>
      </c>
      <c r="I18" s="19">
        <v>0.3</v>
      </c>
      <c r="J18" s="19"/>
      <c r="K18" s="19">
        <v>34678.9</v>
      </c>
      <c r="L18" s="182"/>
      <c r="M18" s="182"/>
      <c r="N18" s="182">
        <f t="shared" si="1"/>
        <v>34678.9</v>
      </c>
      <c r="O18" s="104"/>
      <c r="P18" s="47"/>
    </row>
    <row r="19" spans="1:16" ht="15.75" hidden="1" x14ac:dyDescent="0.25">
      <c r="B19" s="137" t="s">
        <v>32</v>
      </c>
      <c r="C19" s="42"/>
      <c r="D19" s="20"/>
      <c r="E19" s="19"/>
      <c r="F19" s="19"/>
      <c r="G19" s="19"/>
      <c r="H19" s="19">
        <f t="shared" ref="H19:H20" si="2">SUM(D19:F19)</f>
        <v>0</v>
      </c>
      <c r="I19" s="19"/>
      <c r="J19" s="19"/>
      <c r="K19" s="19"/>
      <c r="L19" s="183"/>
      <c r="M19" s="183"/>
      <c r="N19" s="183"/>
      <c r="O19" s="105"/>
      <c r="P19" s="47"/>
    </row>
    <row r="20" spans="1:16" ht="15.75" hidden="1" x14ac:dyDescent="0.25">
      <c r="A20" s="35"/>
      <c r="B20" s="137" t="s">
        <v>33</v>
      </c>
      <c r="C20" s="42"/>
      <c r="D20" s="20"/>
      <c r="E20" s="19"/>
      <c r="F20" s="19"/>
      <c r="G20" s="19"/>
      <c r="H20" s="19">
        <f t="shared" si="2"/>
        <v>0</v>
      </c>
      <c r="I20" s="19"/>
      <c r="J20" s="19"/>
      <c r="K20" s="19"/>
      <c r="L20" s="183"/>
      <c r="M20" s="183"/>
      <c r="N20" s="183"/>
      <c r="O20" s="105"/>
    </row>
    <row r="21" spans="1:16" ht="15.75" x14ac:dyDescent="0.25">
      <c r="A21" s="35"/>
      <c r="C21" s="90" t="s">
        <v>143</v>
      </c>
      <c r="D21" s="21">
        <f>SUM(D16:D20)</f>
        <v>0</v>
      </c>
      <c r="E21" s="19">
        <f>SUM(E16:E20)</f>
        <v>353620</v>
      </c>
      <c r="F21" s="19">
        <f>SUM(F16:F20)</f>
        <v>0</v>
      </c>
      <c r="G21" s="19">
        <f>SUM(G16:G20)</f>
        <v>0</v>
      </c>
      <c r="H21" s="19">
        <f>SUM(H16:H20)</f>
        <v>353620</v>
      </c>
      <c r="I21" s="19">
        <f>(I16*H16)+(I17*H17)+(I18*H18)</f>
        <v>106086</v>
      </c>
      <c r="J21" s="19">
        <f>SUM(J16:J20)</f>
        <v>0</v>
      </c>
      <c r="K21" s="19">
        <f>SUM(K16:K20)</f>
        <v>315338.77</v>
      </c>
      <c r="L21" s="222">
        <f t="shared" ref="L21:M21" si="3">SUM(L16:L20)</f>
        <v>0</v>
      </c>
      <c r="M21" s="222">
        <f t="shared" si="3"/>
        <v>0</v>
      </c>
      <c r="N21" s="220">
        <f t="shared" ref="N21" si="4">SUM(N16:N20)</f>
        <v>315338.77</v>
      </c>
      <c r="O21" s="105"/>
      <c r="P21" s="48"/>
    </row>
    <row r="22" spans="1:16" ht="51" customHeight="1" x14ac:dyDescent="0.25">
      <c r="A22" s="35"/>
      <c r="B22" s="90" t="s">
        <v>5</v>
      </c>
      <c r="C22" s="245" t="s">
        <v>570</v>
      </c>
      <c r="D22" s="246"/>
      <c r="E22" s="246"/>
      <c r="F22" s="246"/>
      <c r="G22" s="246"/>
      <c r="H22" s="246"/>
      <c r="I22" s="246"/>
      <c r="J22" s="246"/>
      <c r="K22" s="246"/>
      <c r="L22" s="246"/>
      <c r="M22" s="246"/>
      <c r="N22" s="246"/>
      <c r="O22" s="246"/>
      <c r="P22" s="46"/>
    </row>
    <row r="23" spans="1:16" ht="73.5" customHeight="1" x14ac:dyDescent="0.25">
      <c r="A23" s="35"/>
      <c r="B23" s="137" t="s">
        <v>37</v>
      </c>
      <c r="C23" s="172" t="s">
        <v>555</v>
      </c>
      <c r="D23" s="19">
        <f>80000</f>
        <v>80000</v>
      </c>
      <c r="E23" s="19"/>
      <c r="F23" s="19"/>
      <c r="G23" s="19"/>
      <c r="H23" s="121">
        <f>SUM(D23:G23)</f>
        <v>80000</v>
      </c>
      <c r="I23" s="203">
        <v>0.4</v>
      </c>
      <c r="J23" s="209">
        <v>0</v>
      </c>
      <c r="K23" s="182"/>
      <c r="L23" s="182"/>
      <c r="M23" s="182"/>
      <c r="N23" s="182">
        <f>SUM(J23,K23,L23,M23)</f>
        <v>0</v>
      </c>
      <c r="O23" s="104"/>
      <c r="P23" s="47"/>
    </row>
    <row r="24" spans="1:16" ht="95.1" customHeight="1" x14ac:dyDescent="0.25">
      <c r="A24" s="35"/>
      <c r="B24" s="137" t="s">
        <v>38</v>
      </c>
      <c r="C24" s="175" t="s">
        <v>556</v>
      </c>
      <c r="D24" s="19"/>
      <c r="E24" s="19">
        <v>12000</v>
      </c>
      <c r="F24" s="19"/>
      <c r="G24" s="19"/>
      <c r="H24" s="19">
        <f t="shared" ref="H24:H25" si="5">SUM(D24:G24)</f>
        <v>12000</v>
      </c>
      <c r="I24" s="19">
        <v>0.3</v>
      </c>
      <c r="J24" s="19"/>
      <c r="K24" s="19">
        <v>6935.76</v>
      </c>
      <c r="L24" s="182"/>
      <c r="M24" s="182"/>
      <c r="N24" s="182">
        <f t="shared" ref="N24:N25" si="6">SUM(J24,K24,L24,M24)</f>
        <v>6935.76</v>
      </c>
      <c r="O24" s="104"/>
      <c r="P24" s="47"/>
    </row>
    <row r="25" spans="1:16" ht="86.45" customHeight="1" x14ac:dyDescent="0.25">
      <c r="A25" s="35"/>
      <c r="B25" s="137" t="s">
        <v>34</v>
      </c>
      <c r="C25" s="174" t="s">
        <v>557</v>
      </c>
      <c r="D25" s="19"/>
      <c r="E25" s="19">
        <v>38900</v>
      </c>
      <c r="F25" s="19"/>
      <c r="G25" s="19"/>
      <c r="H25" s="19">
        <f t="shared" si="5"/>
        <v>38900</v>
      </c>
      <c r="I25" s="19">
        <v>0.2</v>
      </c>
      <c r="J25" s="19"/>
      <c r="K25" s="19">
        <v>27743.1</v>
      </c>
      <c r="L25" s="182"/>
      <c r="M25" s="182"/>
      <c r="N25" s="182">
        <f t="shared" si="6"/>
        <v>27743.1</v>
      </c>
      <c r="O25" s="104"/>
      <c r="P25" s="47"/>
    </row>
    <row r="26" spans="1:16" ht="15.75" hidden="1" x14ac:dyDescent="0.25">
      <c r="A26" s="35"/>
      <c r="B26" s="137" t="s">
        <v>35</v>
      </c>
      <c r="C26" s="42"/>
      <c r="D26" s="20"/>
      <c r="E26" s="20"/>
      <c r="F26" s="20"/>
      <c r="G26" s="20"/>
      <c r="H26" s="121">
        <f t="shared" ref="H26:H27" si="7">SUM(D26:F26)</f>
        <v>0</v>
      </c>
      <c r="I26" s="119"/>
      <c r="J26" s="183"/>
      <c r="K26" s="183"/>
      <c r="L26" s="183"/>
      <c r="M26" s="183"/>
      <c r="N26" s="183"/>
      <c r="O26" s="105"/>
      <c r="P26" s="47"/>
    </row>
    <row r="27" spans="1:16" ht="15.75" hidden="1" x14ac:dyDescent="0.25">
      <c r="A27" s="35"/>
      <c r="B27" s="137" t="s">
        <v>36</v>
      </c>
      <c r="C27" s="42"/>
      <c r="D27" s="20"/>
      <c r="E27" s="20"/>
      <c r="F27" s="20"/>
      <c r="G27" s="20"/>
      <c r="H27" s="121">
        <f t="shared" si="7"/>
        <v>0</v>
      </c>
      <c r="I27" s="119"/>
      <c r="J27" s="183"/>
      <c r="K27" s="183"/>
      <c r="L27" s="183"/>
      <c r="M27" s="183"/>
      <c r="N27" s="183"/>
      <c r="O27" s="105"/>
      <c r="P27" s="47"/>
    </row>
    <row r="28" spans="1:16" ht="15.75" x14ac:dyDescent="0.25">
      <c r="A28" s="35"/>
      <c r="C28" s="90" t="s">
        <v>143</v>
      </c>
      <c r="D28" s="23">
        <f>SUM(D23:D27)</f>
        <v>80000</v>
      </c>
      <c r="E28" s="23">
        <f>SUM(E23:E27)</f>
        <v>50900</v>
      </c>
      <c r="F28" s="23">
        <f>SUM(F23:F27)</f>
        <v>0</v>
      </c>
      <c r="G28" s="23">
        <f>SUM(G23:G27)</f>
        <v>0</v>
      </c>
      <c r="H28" s="23">
        <f>SUM(H23:H27)</f>
        <v>130900</v>
      </c>
      <c r="I28" s="21">
        <f>(I23*H23)+(I24*H24)+(I25*H25)</f>
        <v>43380</v>
      </c>
      <c r="J28" s="210">
        <f>SUM(J23:J27)</f>
        <v>0</v>
      </c>
      <c r="K28" s="210">
        <f>SUM(K23:K27)</f>
        <v>34678.86</v>
      </c>
      <c r="L28" s="220">
        <f t="shared" ref="L28:N28" si="8">SUM(L24:L27)</f>
        <v>0</v>
      </c>
      <c r="M28" s="220">
        <f t="shared" si="8"/>
        <v>0</v>
      </c>
      <c r="N28" s="220">
        <f t="shared" si="8"/>
        <v>34678.86</v>
      </c>
      <c r="O28" s="105"/>
      <c r="P28" s="48"/>
    </row>
    <row r="29" spans="1:16" ht="51" customHeight="1" x14ac:dyDescent="0.25">
      <c r="A29" s="35"/>
      <c r="B29" s="90" t="s">
        <v>6</v>
      </c>
      <c r="C29" s="245" t="s">
        <v>571</v>
      </c>
      <c r="D29" s="246"/>
      <c r="E29" s="246"/>
      <c r="F29" s="246"/>
      <c r="G29" s="246"/>
      <c r="H29" s="246"/>
      <c r="I29" s="246"/>
      <c r="J29" s="246"/>
      <c r="K29" s="246"/>
      <c r="L29" s="246"/>
      <c r="M29" s="246"/>
      <c r="N29" s="246"/>
      <c r="O29" s="246"/>
      <c r="P29" s="46"/>
    </row>
    <row r="30" spans="1:16" ht="141.75" x14ac:dyDescent="0.25">
      <c r="A30" s="35"/>
      <c r="B30" s="137" t="s">
        <v>39</v>
      </c>
      <c r="C30" s="172" t="s">
        <v>572</v>
      </c>
      <c r="D30" s="19">
        <f>120000</f>
        <v>120000</v>
      </c>
      <c r="E30" s="19"/>
      <c r="F30" s="19"/>
      <c r="G30" s="19"/>
      <c r="H30" s="121">
        <f>SUM(D30:G30)</f>
        <v>120000</v>
      </c>
      <c r="I30" s="203">
        <v>0.4</v>
      </c>
      <c r="J30" s="182">
        <v>29397.63</v>
      </c>
      <c r="K30" s="182"/>
      <c r="L30" s="182"/>
      <c r="M30" s="182"/>
      <c r="N30" s="182">
        <f>SUM(J30,K30,L30,M30)</f>
        <v>29397.63</v>
      </c>
      <c r="O30" s="104"/>
      <c r="P30" s="47"/>
    </row>
    <row r="31" spans="1:16" ht="141.75" x14ac:dyDescent="0.25">
      <c r="A31" s="35"/>
      <c r="B31" s="137" t="s">
        <v>40</v>
      </c>
      <c r="C31" s="172" t="s">
        <v>573</v>
      </c>
      <c r="D31" s="19">
        <f>40000</f>
        <v>40000</v>
      </c>
      <c r="E31" s="19"/>
      <c r="F31" s="19"/>
      <c r="G31" s="19"/>
      <c r="H31" s="121">
        <f t="shared" ref="H31:H33" si="9">SUM(D31:G31)</f>
        <v>40000</v>
      </c>
      <c r="I31" s="203">
        <v>0.4</v>
      </c>
      <c r="J31" s="182">
        <v>0</v>
      </c>
      <c r="K31" s="182"/>
      <c r="L31" s="182"/>
      <c r="M31" s="182"/>
      <c r="N31" s="182">
        <f t="shared" ref="N31:N33" si="10">SUM(J31,K31,L31,M31)</f>
        <v>0</v>
      </c>
      <c r="O31" s="104"/>
      <c r="P31" s="47"/>
    </row>
    <row r="32" spans="1:16" ht="141.75" x14ac:dyDescent="0.25">
      <c r="A32" s="35"/>
      <c r="B32" s="137" t="s">
        <v>41</v>
      </c>
      <c r="C32" s="172" t="s">
        <v>574</v>
      </c>
      <c r="D32" s="19">
        <f>120000</f>
        <v>120000</v>
      </c>
      <c r="E32" s="19"/>
      <c r="F32" s="19"/>
      <c r="G32" s="19"/>
      <c r="H32" s="121">
        <f t="shared" si="9"/>
        <v>120000</v>
      </c>
      <c r="I32" s="203">
        <v>0.3</v>
      </c>
      <c r="J32" s="182">
        <v>17962.849999999999</v>
      </c>
      <c r="K32" s="182"/>
      <c r="L32" s="182"/>
      <c r="M32" s="182"/>
      <c r="N32" s="182">
        <f t="shared" si="10"/>
        <v>17962.849999999999</v>
      </c>
      <c r="O32" s="104"/>
      <c r="P32" s="47"/>
    </row>
    <row r="33" spans="1:16" ht="141.75" x14ac:dyDescent="0.25">
      <c r="A33" s="35"/>
      <c r="B33" s="137" t="s">
        <v>42</v>
      </c>
      <c r="C33" s="17" t="s">
        <v>575</v>
      </c>
      <c r="D33" s="19">
        <f>110000</f>
        <v>110000</v>
      </c>
      <c r="E33" s="19"/>
      <c r="F33" s="19"/>
      <c r="G33" s="19"/>
      <c r="H33" s="121">
        <f t="shared" si="9"/>
        <v>110000</v>
      </c>
      <c r="I33" s="203">
        <v>0.5</v>
      </c>
      <c r="J33" s="182">
        <v>0</v>
      </c>
      <c r="K33" s="182"/>
      <c r="L33" s="182"/>
      <c r="M33" s="182"/>
      <c r="N33" s="182">
        <f t="shared" si="10"/>
        <v>0</v>
      </c>
      <c r="O33" s="104"/>
      <c r="P33" s="47"/>
    </row>
    <row r="34" spans="1:16" s="35" customFormat="1" ht="15.75" hidden="1" x14ac:dyDescent="0.25">
      <c r="B34" s="137" t="s">
        <v>43</v>
      </c>
      <c r="C34" s="17"/>
      <c r="D34" s="19"/>
      <c r="E34" s="19"/>
      <c r="F34" s="19"/>
      <c r="G34" s="19"/>
      <c r="H34" s="121">
        <f t="shared" ref="H34:H37" si="11">SUM(D34:F34)</f>
        <v>0</v>
      </c>
      <c r="I34" s="118"/>
      <c r="J34" s="182"/>
      <c r="K34" s="182"/>
      <c r="L34" s="182"/>
      <c r="M34" s="182"/>
      <c r="N34" s="182"/>
      <c r="O34" s="104"/>
      <c r="P34" s="47"/>
    </row>
    <row r="35" spans="1:16" s="35" customFormat="1" ht="15.75" hidden="1" x14ac:dyDescent="0.25">
      <c r="B35" s="137" t="s">
        <v>44</v>
      </c>
      <c r="C35" s="17"/>
      <c r="D35" s="19"/>
      <c r="E35" s="19"/>
      <c r="F35" s="19"/>
      <c r="G35" s="19"/>
      <c r="H35" s="121">
        <f t="shared" si="11"/>
        <v>0</v>
      </c>
      <c r="I35" s="118"/>
      <c r="J35" s="182"/>
      <c r="K35" s="182"/>
      <c r="L35" s="182"/>
      <c r="M35" s="182"/>
      <c r="N35" s="182"/>
      <c r="O35" s="104"/>
      <c r="P35" s="47"/>
    </row>
    <row r="36" spans="1:16" s="35" customFormat="1" ht="15.75" hidden="1" x14ac:dyDescent="0.25">
      <c r="A36" s="34"/>
      <c r="B36" s="137" t="s">
        <v>45</v>
      </c>
      <c r="C36" s="42"/>
      <c r="D36" s="20"/>
      <c r="E36" s="20"/>
      <c r="F36" s="20"/>
      <c r="G36" s="20"/>
      <c r="H36" s="121">
        <f t="shared" si="11"/>
        <v>0</v>
      </c>
      <c r="I36" s="119"/>
      <c r="J36" s="183"/>
      <c r="K36" s="183"/>
      <c r="L36" s="183"/>
      <c r="M36" s="183"/>
      <c r="N36" s="183"/>
      <c r="O36" s="105"/>
      <c r="P36" s="47"/>
    </row>
    <row r="37" spans="1:16" ht="15.75" hidden="1" x14ac:dyDescent="0.25">
      <c r="B37" s="137" t="s">
        <v>46</v>
      </c>
      <c r="C37" s="42"/>
      <c r="D37" s="20"/>
      <c r="E37" s="20"/>
      <c r="F37" s="20"/>
      <c r="G37" s="20"/>
      <c r="H37" s="121">
        <f t="shared" si="11"/>
        <v>0</v>
      </c>
      <c r="I37" s="119"/>
      <c r="J37" s="183"/>
      <c r="K37" s="183"/>
      <c r="L37" s="183"/>
      <c r="M37" s="183"/>
      <c r="N37" s="183"/>
      <c r="O37" s="105"/>
      <c r="P37" s="47"/>
    </row>
    <row r="38" spans="1:16" ht="15.75" x14ac:dyDescent="0.25">
      <c r="C38" s="90" t="s">
        <v>143</v>
      </c>
      <c r="D38" s="21">
        <f>SUM(D30:D37)</f>
        <v>390000</v>
      </c>
      <c r="E38" s="21">
        <f>SUM(E30:E37)</f>
        <v>0</v>
      </c>
      <c r="F38" s="21">
        <f>SUM(F30:F37)</f>
        <v>0</v>
      </c>
      <c r="G38" s="21">
        <f>SUM(G30:G37)</f>
        <v>0</v>
      </c>
      <c r="H38" s="21">
        <f>SUM(H30:H37)</f>
        <v>390000</v>
      </c>
      <c r="I38" s="21">
        <f>(I30*H30)+(I31*H31)+(I32*H32)+(I33*H33)</f>
        <v>155000</v>
      </c>
      <c r="J38" s="184">
        <f>SUM(J30:J33)</f>
        <v>47360.479999999996</v>
      </c>
      <c r="K38" s="184">
        <f>SUM(K30:K33)</f>
        <v>0</v>
      </c>
      <c r="L38" s="184">
        <f t="shared" ref="L38:N38" si="12">SUM(L30:L33)</f>
        <v>0</v>
      </c>
      <c r="M38" s="184">
        <f t="shared" si="12"/>
        <v>0</v>
      </c>
      <c r="N38" s="184">
        <f t="shared" si="12"/>
        <v>47360.479999999996</v>
      </c>
      <c r="O38" s="105"/>
      <c r="P38" s="48"/>
    </row>
    <row r="39" spans="1:16" ht="51" hidden="1" customHeight="1" x14ac:dyDescent="0.25">
      <c r="B39" s="90" t="s">
        <v>47</v>
      </c>
      <c r="C39" s="246"/>
      <c r="D39" s="246"/>
      <c r="E39" s="246"/>
      <c r="F39" s="246"/>
      <c r="G39" s="246"/>
      <c r="H39" s="246"/>
      <c r="I39" s="246"/>
      <c r="J39" s="246"/>
      <c r="K39" s="246"/>
      <c r="L39" s="246"/>
      <c r="M39" s="246"/>
      <c r="N39" s="246"/>
      <c r="O39" s="246"/>
      <c r="P39" s="46"/>
    </row>
    <row r="40" spans="1:16" ht="15.75" hidden="1" x14ac:dyDescent="0.25">
      <c r="B40" s="137" t="s">
        <v>48</v>
      </c>
      <c r="C40" s="17"/>
      <c r="D40" s="19"/>
      <c r="E40" s="19"/>
      <c r="F40" s="19"/>
      <c r="G40" s="19"/>
      <c r="H40" s="121">
        <f>SUM(D40:F40)</f>
        <v>0</v>
      </c>
      <c r="I40" s="118"/>
      <c r="J40" s="182"/>
      <c r="K40" s="182"/>
      <c r="L40" s="182"/>
      <c r="M40" s="182"/>
      <c r="N40" s="182"/>
      <c r="O40" s="104"/>
      <c r="P40" s="47"/>
    </row>
    <row r="41" spans="1:16" ht="15.75" hidden="1" x14ac:dyDescent="0.25">
      <c r="B41" s="137" t="s">
        <v>49</v>
      </c>
      <c r="C41" s="17"/>
      <c r="D41" s="19"/>
      <c r="E41" s="19"/>
      <c r="F41" s="19"/>
      <c r="G41" s="19"/>
      <c r="H41" s="121">
        <f t="shared" ref="H41:H47" si="13">SUM(D41:F41)</f>
        <v>0</v>
      </c>
      <c r="I41" s="118"/>
      <c r="J41" s="182"/>
      <c r="K41" s="182"/>
      <c r="L41" s="182"/>
      <c r="M41" s="182"/>
      <c r="N41" s="182"/>
      <c r="O41" s="104"/>
      <c r="P41" s="47"/>
    </row>
    <row r="42" spans="1:16" ht="15.75" hidden="1" x14ac:dyDescent="0.25">
      <c r="B42" s="137" t="s">
        <v>50</v>
      </c>
      <c r="C42" s="17"/>
      <c r="D42" s="19"/>
      <c r="E42" s="19"/>
      <c r="F42" s="19"/>
      <c r="G42" s="19"/>
      <c r="H42" s="121">
        <f t="shared" si="13"/>
        <v>0</v>
      </c>
      <c r="I42" s="118"/>
      <c r="J42" s="182"/>
      <c r="K42" s="182"/>
      <c r="L42" s="182"/>
      <c r="M42" s="182"/>
      <c r="N42" s="182"/>
      <c r="O42" s="104"/>
      <c r="P42" s="47"/>
    </row>
    <row r="43" spans="1:16" ht="15.75" hidden="1" x14ac:dyDescent="0.25">
      <c r="B43" s="137" t="s">
        <v>51</v>
      </c>
      <c r="C43" s="17"/>
      <c r="D43" s="19"/>
      <c r="E43" s="19"/>
      <c r="F43" s="19"/>
      <c r="G43" s="19"/>
      <c r="H43" s="121">
        <f t="shared" si="13"/>
        <v>0</v>
      </c>
      <c r="I43" s="118"/>
      <c r="J43" s="182"/>
      <c r="K43" s="182"/>
      <c r="L43" s="182"/>
      <c r="M43" s="182"/>
      <c r="N43" s="182"/>
      <c r="O43" s="104"/>
      <c r="P43" s="47"/>
    </row>
    <row r="44" spans="1:16" ht="15.75" hidden="1" x14ac:dyDescent="0.25">
      <c r="B44" s="137" t="s">
        <v>52</v>
      </c>
      <c r="C44" s="17"/>
      <c r="D44" s="19"/>
      <c r="E44" s="19"/>
      <c r="F44" s="19"/>
      <c r="G44" s="19"/>
      <c r="H44" s="121">
        <f t="shared" si="13"/>
        <v>0</v>
      </c>
      <c r="I44" s="118"/>
      <c r="J44" s="182"/>
      <c r="K44" s="182"/>
      <c r="L44" s="182"/>
      <c r="M44" s="182"/>
      <c r="N44" s="182"/>
      <c r="O44" s="104"/>
      <c r="P44" s="47"/>
    </row>
    <row r="45" spans="1:16" ht="15.75" hidden="1" x14ac:dyDescent="0.25">
      <c r="A45" s="35"/>
      <c r="B45" s="137" t="s">
        <v>53</v>
      </c>
      <c r="C45" s="17"/>
      <c r="D45" s="19"/>
      <c r="E45" s="19"/>
      <c r="F45" s="19"/>
      <c r="G45" s="19"/>
      <c r="H45" s="121">
        <f t="shared" si="13"/>
        <v>0</v>
      </c>
      <c r="I45" s="118"/>
      <c r="J45" s="182"/>
      <c r="K45" s="182"/>
      <c r="L45" s="182"/>
      <c r="M45" s="182"/>
      <c r="N45" s="182"/>
      <c r="O45" s="104"/>
      <c r="P45" s="47"/>
    </row>
    <row r="46" spans="1:16" s="35" customFormat="1" ht="15.75" hidden="1" x14ac:dyDescent="0.25">
      <c r="A46" s="34"/>
      <c r="B46" s="137" t="s">
        <v>54</v>
      </c>
      <c r="C46" s="42"/>
      <c r="D46" s="20"/>
      <c r="E46" s="20"/>
      <c r="F46" s="20"/>
      <c r="G46" s="20"/>
      <c r="H46" s="121">
        <f t="shared" si="13"/>
        <v>0</v>
      </c>
      <c r="I46" s="119"/>
      <c r="J46" s="183"/>
      <c r="K46" s="183"/>
      <c r="L46" s="183"/>
      <c r="M46" s="183"/>
      <c r="N46" s="183"/>
      <c r="O46" s="105"/>
      <c r="P46" s="47"/>
    </row>
    <row r="47" spans="1:16" ht="15.75" hidden="1" x14ac:dyDescent="0.25">
      <c r="B47" s="137" t="s">
        <v>55</v>
      </c>
      <c r="C47" s="42"/>
      <c r="D47" s="20"/>
      <c r="E47" s="20"/>
      <c r="F47" s="20"/>
      <c r="G47" s="20"/>
      <c r="H47" s="121">
        <f t="shared" si="13"/>
        <v>0</v>
      </c>
      <c r="I47" s="119"/>
      <c r="J47" s="183"/>
      <c r="K47" s="183"/>
      <c r="L47" s="183"/>
      <c r="M47" s="183"/>
      <c r="N47" s="183"/>
      <c r="O47" s="105"/>
      <c r="P47" s="47"/>
    </row>
    <row r="48" spans="1:16" ht="15.75" hidden="1" x14ac:dyDescent="0.25">
      <c r="C48" s="90" t="s">
        <v>143</v>
      </c>
      <c r="D48" s="21">
        <f>SUM(D40:D47)</f>
        <v>0</v>
      </c>
      <c r="E48" s="21">
        <f>SUM(E40:E47)</f>
        <v>0</v>
      </c>
      <c r="F48" s="21">
        <f>SUM(F40:F47)</f>
        <v>0</v>
      </c>
      <c r="G48" s="21"/>
      <c r="H48" s="21">
        <f>SUM(H40:H47)</f>
        <v>0</v>
      </c>
      <c r="I48" s="21">
        <f>(I40*H40)+(I41*H41)+(I42*H42)+(I43*H43)+(I44*H44)+(I45*H45)+(I46*H46)+(I47*H47)</f>
        <v>0</v>
      </c>
      <c r="J48" s="184"/>
      <c r="K48" s="184"/>
      <c r="L48" s="184"/>
      <c r="M48" s="184"/>
      <c r="N48" s="184"/>
      <c r="O48" s="105"/>
      <c r="P48" s="48"/>
    </row>
    <row r="49" spans="1:16" ht="15.75" x14ac:dyDescent="0.25">
      <c r="B49" s="11"/>
      <c r="C49" s="12"/>
      <c r="D49" s="10"/>
      <c r="E49" s="10"/>
      <c r="F49" s="10"/>
      <c r="G49" s="10"/>
      <c r="H49" s="10"/>
      <c r="I49" s="10"/>
      <c r="J49" s="186"/>
      <c r="K49" s="186"/>
      <c r="L49" s="186"/>
      <c r="M49" s="186"/>
      <c r="N49" s="186"/>
      <c r="O49" s="10"/>
      <c r="P49" s="47"/>
    </row>
    <row r="50" spans="1:16" ht="51" customHeight="1" x14ac:dyDescent="0.25">
      <c r="B50" s="90" t="s">
        <v>159</v>
      </c>
      <c r="C50" s="233" t="s">
        <v>576</v>
      </c>
      <c r="D50" s="234"/>
      <c r="E50" s="234"/>
      <c r="F50" s="234"/>
      <c r="G50" s="234"/>
      <c r="H50" s="234"/>
      <c r="I50" s="234"/>
      <c r="J50" s="234"/>
      <c r="K50" s="234"/>
      <c r="L50" s="234"/>
      <c r="M50" s="234"/>
      <c r="N50" s="234"/>
      <c r="O50" s="235"/>
      <c r="P50" s="46"/>
    </row>
    <row r="51" spans="1:16" ht="157.5" x14ac:dyDescent="0.25">
      <c r="B51" s="176" t="s">
        <v>48</v>
      </c>
      <c r="C51" s="172" t="s">
        <v>558</v>
      </c>
      <c r="D51" s="169">
        <f>100000</f>
        <v>100000</v>
      </c>
      <c r="E51" s="204"/>
      <c r="F51" s="204"/>
      <c r="G51" s="204"/>
      <c r="H51" s="121">
        <f>SUM(D51:G51)</f>
        <v>100000</v>
      </c>
      <c r="I51" s="203">
        <v>0.4</v>
      </c>
      <c r="J51" s="182">
        <v>0</v>
      </c>
      <c r="K51" s="182"/>
      <c r="L51" s="182"/>
      <c r="M51" s="182"/>
      <c r="N51" s="182">
        <f>SUM(J51,K51,L51,M51)</f>
        <v>0</v>
      </c>
      <c r="O51" s="104"/>
      <c r="P51" s="47"/>
    </row>
    <row r="52" spans="1:16" ht="91.5" customHeight="1" x14ac:dyDescent="0.25">
      <c r="B52" s="176" t="s">
        <v>49</v>
      </c>
      <c r="C52" s="172" t="s">
        <v>577</v>
      </c>
      <c r="D52" s="169">
        <f>50000</f>
        <v>50000</v>
      </c>
      <c r="E52" s="204"/>
      <c r="F52" s="204"/>
      <c r="G52" s="204"/>
      <c r="H52" s="121">
        <f t="shared" ref="H52:H53" si="14">SUM(D52:G52)</f>
        <v>50000</v>
      </c>
      <c r="I52" s="203">
        <v>0.3</v>
      </c>
      <c r="J52" s="182">
        <v>0</v>
      </c>
      <c r="K52" s="182"/>
      <c r="L52" s="182"/>
      <c r="M52" s="182"/>
      <c r="N52" s="182">
        <f t="shared" ref="N52:N53" si="15">SUM(J52,K52,L52,M52)</f>
        <v>0</v>
      </c>
      <c r="O52" s="104"/>
      <c r="P52" s="47"/>
    </row>
    <row r="53" spans="1:16" ht="110.25" x14ac:dyDescent="0.25">
      <c r="B53" s="176" t="s">
        <v>50</v>
      </c>
      <c r="C53" s="172" t="s">
        <v>559</v>
      </c>
      <c r="D53" s="169">
        <f>40000</f>
        <v>40000</v>
      </c>
      <c r="E53" s="204"/>
      <c r="F53" s="204"/>
      <c r="G53" s="204"/>
      <c r="H53" s="121">
        <f t="shared" si="14"/>
        <v>40000</v>
      </c>
      <c r="I53" s="203">
        <v>0.5</v>
      </c>
      <c r="J53" s="182">
        <v>0</v>
      </c>
      <c r="K53" s="182"/>
      <c r="L53" s="182"/>
      <c r="M53" s="182"/>
      <c r="N53" s="182">
        <f t="shared" si="15"/>
        <v>0</v>
      </c>
      <c r="O53" s="104"/>
      <c r="P53" s="47"/>
    </row>
    <row r="54" spans="1:16" ht="15.75" hidden="1" x14ac:dyDescent="0.25">
      <c r="B54" s="137" t="s">
        <v>61</v>
      </c>
      <c r="C54" s="17"/>
      <c r="D54" s="19"/>
      <c r="E54" s="19"/>
      <c r="F54" s="19"/>
      <c r="G54" s="19"/>
      <c r="H54" s="121">
        <f t="shared" ref="H54:H57" si="16">SUM(D54:F54)</f>
        <v>0</v>
      </c>
      <c r="I54" s="118"/>
      <c r="J54" s="182"/>
      <c r="K54" s="182"/>
      <c r="L54" s="182"/>
      <c r="M54" s="182"/>
      <c r="N54" s="182"/>
      <c r="O54" s="104"/>
      <c r="P54" s="47"/>
    </row>
    <row r="55" spans="1:16" ht="15.75" hidden="1" x14ac:dyDescent="0.25">
      <c r="B55" s="137" t="s">
        <v>62</v>
      </c>
      <c r="C55" s="17"/>
      <c r="D55" s="19"/>
      <c r="E55" s="19"/>
      <c r="F55" s="19"/>
      <c r="G55" s="19"/>
      <c r="H55" s="121">
        <f t="shared" si="16"/>
        <v>0</v>
      </c>
      <c r="I55" s="118"/>
      <c r="J55" s="182"/>
      <c r="K55" s="182"/>
      <c r="L55" s="182"/>
      <c r="M55" s="182"/>
      <c r="N55" s="182"/>
      <c r="O55" s="104"/>
      <c r="P55" s="47"/>
    </row>
    <row r="56" spans="1:16" ht="15.75" hidden="1" x14ac:dyDescent="0.25">
      <c r="A56" s="35"/>
      <c r="B56" s="137" t="s">
        <v>63</v>
      </c>
      <c r="C56" s="42"/>
      <c r="D56" s="20"/>
      <c r="E56" s="20"/>
      <c r="F56" s="20"/>
      <c r="G56" s="20"/>
      <c r="H56" s="121">
        <f t="shared" si="16"/>
        <v>0</v>
      </c>
      <c r="I56" s="119"/>
      <c r="J56" s="183"/>
      <c r="K56" s="183"/>
      <c r="L56" s="183"/>
      <c r="M56" s="183"/>
      <c r="N56" s="183"/>
      <c r="O56" s="105"/>
      <c r="P56" s="47"/>
    </row>
    <row r="57" spans="1:16" s="35" customFormat="1" ht="15.75" hidden="1" x14ac:dyDescent="0.25">
      <c r="B57" s="137" t="s">
        <v>64</v>
      </c>
      <c r="C57" s="42"/>
      <c r="D57" s="20"/>
      <c r="E57" s="20"/>
      <c r="F57" s="20"/>
      <c r="G57" s="20"/>
      <c r="H57" s="121">
        <f t="shared" si="16"/>
        <v>0</v>
      </c>
      <c r="I57" s="119"/>
      <c r="J57" s="183"/>
      <c r="K57" s="183"/>
      <c r="L57" s="183"/>
      <c r="M57" s="183"/>
      <c r="N57" s="183"/>
      <c r="O57" s="105"/>
      <c r="P57" s="47"/>
    </row>
    <row r="58" spans="1:16" s="35" customFormat="1" ht="15.75" x14ac:dyDescent="0.25">
      <c r="A58" s="34"/>
      <c r="B58" s="34"/>
      <c r="C58" s="90" t="s">
        <v>143</v>
      </c>
      <c r="D58" s="21">
        <f>SUM(D51:D57)</f>
        <v>190000</v>
      </c>
      <c r="E58" s="21">
        <f>SUM(E51:E57)</f>
        <v>0</v>
      </c>
      <c r="F58" s="21">
        <f>SUM(F51:F57)</f>
        <v>0</v>
      </c>
      <c r="G58" s="21">
        <f>SUM(G51:G57)</f>
        <v>0</v>
      </c>
      <c r="H58" s="23">
        <f>SUM(H51:H57)</f>
        <v>190000</v>
      </c>
      <c r="I58" s="21">
        <f>(I51*H51)+(I52*H52)+(I53*H53)+(I54*H54)+(I55*H55)+(I56*H56)+(I57*H57)</f>
        <v>75000</v>
      </c>
      <c r="J58" s="210">
        <f>SUM(J51:J57)</f>
        <v>0</v>
      </c>
      <c r="K58" s="210">
        <f t="shared" ref="K58:N58" si="17">SUM(K51:K57)</f>
        <v>0</v>
      </c>
      <c r="L58" s="210">
        <f t="shared" si="17"/>
        <v>0</v>
      </c>
      <c r="M58" s="210">
        <f t="shared" si="17"/>
        <v>0</v>
      </c>
      <c r="N58" s="210">
        <f t="shared" si="17"/>
        <v>0</v>
      </c>
      <c r="O58" s="105"/>
      <c r="P58" s="48"/>
    </row>
    <row r="59" spans="1:16" ht="51" customHeight="1" x14ac:dyDescent="0.25">
      <c r="B59" s="90" t="s">
        <v>160</v>
      </c>
      <c r="C59" s="249" t="s">
        <v>578</v>
      </c>
      <c r="D59" s="249"/>
      <c r="E59" s="249"/>
      <c r="F59" s="249"/>
      <c r="G59" s="249"/>
      <c r="H59" s="249"/>
      <c r="I59" s="249"/>
      <c r="J59" s="249"/>
      <c r="K59" s="249"/>
      <c r="L59" s="249"/>
      <c r="M59" s="249"/>
      <c r="N59" s="249"/>
      <c r="O59" s="249"/>
      <c r="P59" s="46"/>
    </row>
    <row r="60" spans="1:16" ht="51" customHeight="1" x14ac:dyDescent="0.25">
      <c r="B60" s="90" t="s">
        <v>161</v>
      </c>
      <c r="C60" s="233" t="s">
        <v>579</v>
      </c>
      <c r="D60" s="234"/>
      <c r="E60" s="234"/>
      <c r="F60" s="234"/>
      <c r="G60" s="234"/>
      <c r="H60" s="234"/>
      <c r="I60" s="234"/>
      <c r="J60" s="234"/>
      <c r="K60" s="234"/>
      <c r="L60" s="234"/>
      <c r="M60" s="234"/>
      <c r="N60" s="234"/>
      <c r="O60" s="235"/>
      <c r="P60" s="46"/>
    </row>
    <row r="61" spans="1:16" ht="78.75" x14ac:dyDescent="0.25">
      <c r="B61" s="176" t="s">
        <v>60</v>
      </c>
      <c r="C61" s="172" t="s">
        <v>560</v>
      </c>
      <c r="D61" s="165"/>
      <c r="E61" s="165"/>
      <c r="F61" s="165">
        <v>15000</v>
      </c>
      <c r="G61" s="165">
        <v>15000</v>
      </c>
      <c r="H61" s="121">
        <f>SUM(D61:G61)</f>
        <v>30000</v>
      </c>
      <c r="I61" s="203">
        <v>0.4</v>
      </c>
      <c r="J61" s="182"/>
      <c r="K61" s="182"/>
      <c r="L61" s="182">
        <v>0</v>
      </c>
      <c r="M61" s="182">
        <v>0</v>
      </c>
      <c r="N61" s="182">
        <f>SUM(J61,K61,L61,M61)</f>
        <v>0</v>
      </c>
      <c r="O61" s="104"/>
      <c r="P61" s="47"/>
    </row>
    <row r="62" spans="1:16" ht="141.75" x14ac:dyDescent="0.25">
      <c r="B62" s="176" t="s">
        <v>59</v>
      </c>
      <c r="C62" s="172" t="s">
        <v>580</v>
      </c>
      <c r="D62" s="165"/>
      <c r="E62" s="165"/>
      <c r="F62" s="165">
        <v>75000</v>
      </c>
      <c r="G62" s="165">
        <v>75000</v>
      </c>
      <c r="H62" s="121">
        <f>SUM(D62:G62)</f>
        <v>150000</v>
      </c>
      <c r="I62" s="203">
        <v>0.4</v>
      </c>
      <c r="J62" s="182"/>
      <c r="K62" s="182"/>
      <c r="L62" s="182">
        <v>0</v>
      </c>
      <c r="M62" s="182">
        <v>0</v>
      </c>
      <c r="N62" s="182">
        <f>SUM(J62,K62,L62,M62)</f>
        <v>0</v>
      </c>
      <c r="O62" s="104"/>
      <c r="P62" s="47"/>
    </row>
    <row r="63" spans="1:16" ht="15.75" hidden="1" x14ac:dyDescent="0.25">
      <c r="B63" s="137" t="s">
        <v>69</v>
      </c>
      <c r="C63" s="17"/>
      <c r="D63" s="19"/>
      <c r="E63" s="19"/>
      <c r="F63" s="19"/>
      <c r="G63" s="19"/>
      <c r="H63" s="121">
        <f t="shared" ref="H63:H65" si="18">SUM(D63:F63)</f>
        <v>0</v>
      </c>
      <c r="I63" s="118"/>
      <c r="J63" s="182"/>
      <c r="K63" s="182"/>
      <c r="L63" s="182"/>
      <c r="M63" s="182"/>
      <c r="N63" s="182"/>
      <c r="O63" s="104"/>
      <c r="P63" s="47"/>
    </row>
    <row r="64" spans="1:16" ht="15.75" hidden="1" x14ac:dyDescent="0.25">
      <c r="B64" s="137" t="s">
        <v>70</v>
      </c>
      <c r="C64" s="42"/>
      <c r="D64" s="20"/>
      <c r="E64" s="20"/>
      <c r="F64" s="20"/>
      <c r="G64" s="20"/>
      <c r="H64" s="121">
        <f t="shared" si="18"/>
        <v>0</v>
      </c>
      <c r="I64" s="119"/>
      <c r="J64" s="183"/>
      <c r="K64" s="183"/>
      <c r="L64" s="183"/>
      <c r="M64" s="183"/>
      <c r="N64" s="183"/>
      <c r="O64" s="105"/>
      <c r="P64" s="47"/>
    </row>
    <row r="65" spans="1:16" ht="15.75" hidden="1" x14ac:dyDescent="0.25">
      <c r="B65" s="137" t="s">
        <v>71</v>
      </c>
      <c r="C65" s="42"/>
      <c r="D65" s="20"/>
      <c r="E65" s="20"/>
      <c r="F65" s="20"/>
      <c r="G65" s="20"/>
      <c r="H65" s="121">
        <f t="shared" si="18"/>
        <v>0</v>
      </c>
      <c r="I65" s="119"/>
      <c r="J65" s="183"/>
      <c r="K65" s="183"/>
      <c r="L65" s="183"/>
      <c r="M65" s="183"/>
      <c r="N65" s="183"/>
      <c r="O65" s="105"/>
      <c r="P65" s="47"/>
    </row>
    <row r="66" spans="1:16" ht="15.75" x14ac:dyDescent="0.25">
      <c r="C66" s="90" t="s">
        <v>143</v>
      </c>
      <c r="D66" s="23">
        <f>SUM(D61:D65)</f>
        <v>0</v>
      </c>
      <c r="E66" s="23">
        <f>SUM(E61:E65)</f>
        <v>0</v>
      </c>
      <c r="F66" s="23">
        <f>SUM(F61:F65)</f>
        <v>90000</v>
      </c>
      <c r="G66" s="23">
        <f>SUM(G61:G65)</f>
        <v>90000</v>
      </c>
      <c r="H66" s="23">
        <f>SUM(H61:H65)</f>
        <v>180000</v>
      </c>
      <c r="I66" s="21">
        <f>(I61*H61)+(I62*H62)</f>
        <v>72000</v>
      </c>
      <c r="J66" s="210">
        <f>SUM(J61:J65)</f>
        <v>0</v>
      </c>
      <c r="K66" s="210">
        <f t="shared" ref="K66:N66" si="19">SUM(K61:K65)</f>
        <v>0</v>
      </c>
      <c r="L66" s="210">
        <f t="shared" si="19"/>
        <v>0</v>
      </c>
      <c r="M66" s="210">
        <f t="shared" si="19"/>
        <v>0</v>
      </c>
      <c r="N66" s="210">
        <f t="shared" si="19"/>
        <v>0</v>
      </c>
      <c r="O66" s="105"/>
      <c r="P66" s="48"/>
    </row>
    <row r="67" spans="1:16" ht="51" customHeight="1" x14ac:dyDescent="0.25">
      <c r="B67" s="90" t="s">
        <v>65</v>
      </c>
      <c r="C67" s="233" t="s">
        <v>581</v>
      </c>
      <c r="D67" s="234"/>
      <c r="E67" s="234"/>
      <c r="F67" s="234"/>
      <c r="G67" s="234"/>
      <c r="H67" s="234"/>
      <c r="I67" s="234"/>
      <c r="J67" s="234"/>
      <c r="K67" s="234"/>
      <c r="L67" s="234"/>
      <c r="M67" s="234"/>
      <c r="N67" s="234"/>
      <c r="O67" s="235"/>
      <c r="P67" s="46"/>
    </row>
    <row r="68" spans="1:16" ht="78.75" x14ac:dyDescent="0.25">
      <c r="B68" s="176" t="s">
        <v>66</v>
      </c>
      <c r="C68" s="172" t="s">
        <v>561</v>
      </c>
      <c r="D68" s="19"/>
      <c r="E68" s="19"/>
      <c r="F68" s="19">
        <v>10000</v>
      </c>
      <c r="G68" s="19">
        <v>10000</v>
      </c>
      <c r="H68" s="121">
        <f>SUM(D68:G68)</f>
        <v>20000</v>
      </c>
      <c r="I68" s="203">
        <v>0.5</v>
      </c>
      <c r="J68" s="182"/>
      <c r="K68" s="182"/>
      <c r="L68" s="182">
        <v>2500</v>
      </c>
      <c r="M68" s="182">
        <v>0</v>
      </c>
      <c r="N68" s="182">
        <f>SUM(J68,K68,L68,M68)</f>
        <v>2500</v>
      </c>
      <c r="O68" s="104"/>
      <c r="P68" s="47"/>
    </row>
    <row r="69" spans="1:16" ht="168.75" x14ac:dyDescent="0.25">
      <c r="B69" s="176" t="s">
        <v>67</v>
      </c>
      <c r="C69" s="199" t="s">
        <v>562</v>
      </c>
      <c r="D69" s="19"/>
      <c r="E69" s="19"/>
      <c r="F69" s="19">
        <v>30000</v>
      </c>
      <c r="G69" s="19">
        <v>30000</v>
      </c>
      <c r="H69" s="121">
        <f t="shared" ref="H69:H70" si="20">SUM(D69:G69)</f>
        <v>60000</v>
      </c>
      <c r="I69" s="203">
        <v>0.5</v>
      </c>
      <c r="J69" s="182"/>
      <c r="K69" s="182"/>
      <c r="L69" s="182">
        <v>3800</v>
      </c>
      <c r="M69" s="182">
        <v>0</v>
      </c>
      <c r="N69" s="182">
        <f>SUM(J69,K69,L69,M69)</f>
        <v>3800</v>
      </c>
      <c r="O69" s="104"/>
      <c r="P69" s="47"/>
    </row>
    <row r="70" spans="1:16" ht="112.5" x14ac:dyDescent="0.3">
      <c r="B70" s="176" t="s">
        <v>68</v>
      </c>
      <c r="C70" s="200" t="s">
        <v>563</v>
      </c>
      <c r="D70" s="19"/>
      <c r="E70" s="19"/>
      <c r="F70" s="19">
        <v>50000</v>
      </c>
      <c r="G70" s="19">
        <v>50000</v>
      </c>
      <c r="H70" s="121">
        <f t="shared" si="20"/>
        <v>100000</v>
      </c>
      <c r="I70" s="203">
        <v>0.4</v>
      </c>
      <c r="J70" s="182"/>
      <c r="K70" s="182"/>
      <c r="L70" s="182">
        <v>28500</v>
      </c>
      <c r="M70" s="185">
        <v>0</v>
      </c>
      <c r="N70" s="182">
        <f>+SUM(J70,K70,L70,M70)</f>
        <v>28500</v>
      </c>
      <c r="O70" s="104"/>
      <c r="P70" s="47"/>
    </row>
    <row r="71" spans="1:16" ht="15.75" hidden="1" x14ac:dyDescent="0.25">
      <c r="A71" s="35"/>
      <c r="B71" s="137" t="s">
        <v>72</v>
      </c>
      <c r="C71" s="17"/>
      <c r="D71" s="19"/>
      <c r="E71" s="19"/>
      <c r="F71" s="19"/>
      <c r="G71" s="19"/>
      <c r="H71" s="121">
        <f t="shared" ref="H71:H75" si="21">SUM(D71:F71)</f>
        <v>0</v>
      </c>
      <c r="I71" s="118"/>
      <c r="J71" s="182"/>
      <c r="K71" s="182"/>
      <c r="L71" s="182"/>
      <c r="M71" s="182"/>
      <c r="N71" s="182"/>
      <c r="O71" s="104"/>
      <c r="P71" s="47"/>
    </row>
    <row r="72" spans="1:16" s="35" customFormat="1" ht="15.75" hidden="1" x14ac:dyDescent="0.25">
      <c r="A72" s="34"/>
      <c r="B72" s="137" t="s">
        <v>73</v>
      </c>
      <c r="C72" s="17"/>
      <c r="D72" s="19"/>
      <c r="E72" s="19"/>
      <c r="F72" s="19"/>
      <c r="G72" s="19"/>
      <c r="H72" s="121">
        <f t="shared" si="21"/>
        <v>0</v>
      </c>
      <c r="I72" s="118"/>
      <c r="J72" s="182"/>
      <c r="K72" s="182"/>
      <c r="L72" s="182"/>
      <c r="M72" s="182"/>
      <c r="N72" s="182"/>
      <c r="O72" s="104"/>
      <c r="P72" s="47"/>
    </row>
    <row r="73" spans="1:16" ht="15.75" hidden="1" x14ac:dyDescent="0.25">
      <c r="B73" s="137" t="s">
        <v>74</v>
      </c>
      <c r="C73" s="17"/>
      <c r="D73" s="19"/>
      <c r="E73" s="19"/>
      <c r="F73" s="19"/>
      <c r="G73" s="19"/>
      <c r="H73" s="121">
        <f t="shared" si="21"/>
        <v>0</v>
      </c>
      <c r="I73" s="118"/>
      <c r="J73" s="182"/>
      <c r="K73" s="182"/>
      <c r="L73" s="182"/>
      <c r="M73" s="182"/>
      <c r="N73" s="182"/>
      <c r="O73" s="104"/>
      <c r="P73" s="47"/>
    </row>
    <row r="74" spans="1:16" ht="15.75" hidden="1" x14ac:dyDescent="0.25">
      <c r="B74" s="137" t="s">
        <v>75</v>
      </c>
      <c r="C74" s="42"/>
      <c r="D74" s="20"/>
      <c r="E74" s="20"/>
      <c r="F74" s="20"/>
      <c r="G74" s="20"/>
      <c r="H74" s="121">
        <f t="shared" si="21"/>
        <v>0</v>
      </c>
      <c r="I74" s="119"/>
      <c r="J74" s="183"/>
      <c r="K74" s="183"/>
      <c r="L74" s="183"/>
      <c r="M74" s="183"/>
      <c r="N74" s="183"/>
      <c r="O74" s="105"/>
      <c r="P74" s="47"/>
    </row>
    <row r="75" spans="1:16" ht="15.75" hidden="1" x14ac:dyDescent="0.25">
      <c r="B75" s="137" t="s">
        <v>76</v>
      </c>
      <c r="C75" s="42"/>
      <c r="D75" s="20"/>
      <c r="E75" s="20"/>
      <c r="F75" s="20"/>
      <c r="G75" s="20"/>
      <c r="H75" s="121">
        <f t="shared" si="21"/>
        <v>0</v>
      </c>
      <c r="I75" s="119"/>
      <c r="J75" s="183"/>
      <c r="K75" s="183"/>
      <c r="L75" s="183"/>
      <c r="M75" s="183"/>
      <c r="N75" s="183"/>
      <c r="O75" s="105"/>
      <c r="P75" s="47"/>
    </row>
    <row r="76" spans="1:16" ht="15.75" x14ac:dyDescent="0.25">
      <c r="C76" s="90" t="s">
        <v>143</v>
      </c>
      <c r="D76" s="23">
        <f>SUM(D68:D75)</f>
        <v>0</v>
      </c>
      <c r="E76" s="23">
        <f>SUM(E68:E75)</f>
        <v>0</v>
      </c>
      <c r="F76" s="23">
        <f>SUM(F68:F75)</f>
        <v>90000</v>
      </c>
      <c r="G76" s="23">
        <f>SUM(G68:G75)</f>
        <v>90000</v>
      </c>
      <c r="H76" s="23">
        <f>SUM(H68:H75)</f>
        <v>180000</v>
      </c>
      <c r="I76" s="21">
        <f>(I68*H68)+(I69*H69)+(I70*H70)+(I71*H71)+(I72*H72)+(I73*H73)+(I74*H74)+(I75*H75)</f>
        <v>80000</v>
      </c>
      <c r="J76" s="210">
        <f>SUM(J68:J75)</f>
        <v>0</v>
      </c>
      <c r="K76" s="210">
        <f>SUM(K68:K75)</f>
        <v>0</v>
      </c>
      <c r="L76" s="210">
        <f t="shared" ref="L76:N76" si="22">SUM(L68:L75)</f>
        <v>34800</v>
      </c>
      <c r="M76" s="210">
        <f t="shared" si="22"/>
        <v>0</v>
      </c>
      <c r="N76" s="210">
        <f t="shared" si="22"/>
        <v>34800</v>
      </c>
      <c r="O76" s="105"/>
      <c r="P76" s="48"/>
    </row>
    <row r="77" spans="1:16" ht="51" customHeight="1" x14ac:dyDescent="0.25">
      <c r="B77" s="90" t="s">
        <v>582</v>
      </c>
      <c r="C77" s="245" t="s">
        <v>587</v>
      </c>
      <c r="D77" s="246"/>
      <c r="E77" s="246"/>
      <c r="F77" s="246"/>
      <c r="G77" s="246"/>
      <c r="H77" s="246"/>
      <c r="I77" s="246"/>
      <c r="J77" s="246"/>
      <c r="K77" s="246"/>
      <c r="L77" s="246"/>
      <c r="M77" s="246"/>
      <c r="N77" s="246"/>
      <c r="O77" s="246"/>
      <c r="P77" s="46"/>
    </row>
    <row r="78" spans="1:16" ht="93.75" x14ac:dyDescent="0.25">
      <c r="B78" s="176" t="s">
        <v>583</v>
      </c>
      <c r="C78" s="199" t="s">
        <v>564</v>
      </c>
      <c r="D78" s="19"/>
      <c r="E78" s="19"/>
      <c r="F78" s="19">
        <v>15000</v>
      </c>
      <c r="G78" s="19">
        <v>15000</v>
      </c>
      <c r="H78" s="121">
        <f>SUM(D78:G78)</f>
        <v>30000</v>
      </c>
      <c r="I78" s="203">
        <v>0.5</v>
      </c>
      <c r="J78" s="182"/>
      <c r="K78" s="182"/>
      <c r="L78" s="182">
        <v>1292</v>
      </c>
      <c r="M78" s="182">
        <v>9200</v>
      </c>
      <c r="N78" s="182">
        <f>SUM(J78,K78,L78,M78)</f>
        <v>10492</v>
      </c>
      <c r="O78" s="104"/>
      <c r="P78" s="47"/>
    </row>
    <row r="79" spans="1:16" ht="150" x14ac:dyDescent="0.25">
      <c r="B79" s="176" t="s">
        <v>584</v>
      </c>
      <c r="C79" s="199" t="s">
        <v>565</v>
      </c>
      <c r="D79" s="19"/>
      <c r="E79" s="19"/>
      <c r="F79" s="19">
        <v>25000</v>
      </c>
      <c r="G79" s="19">
        <v>25000</v>
      </c>
      <c r="H79" s="121">
        <f t="shared" ref="H79:H80" si="23">SUM(D79:G79)</f>
        <v>50000</v>
      </c>
      <c r="I79" s="203">
        <v>0.4</v>
      </c>
      <c r="J79" s="182"/>
      <c r="K79" s="182"/>
      <c r="L79" s="182">
        <v>4000</v>
      </c>
      <c r="M79" s="182"/>
      <c r="N79" s="182">
        <f t="shared" ref="N79:N80" si="24">SUM(J79,K79,L79,M79)</f>
        <v>4000</v>
      </c>
      <c r="O79" s="104"/>
      <c r="P79" s="47"/>
    </row>
    <row r="80" spans="1:16" ht="131.25" x14ac:dyDescent="0.25">
      <c r="B80" s="176" t="s">
        <v>585</v>
      </c>
      <c r="C80" s="199" t="s">
        <v>586</v>
      </c>
      <c r="D80" s="19"/>
      <c r="E80" s="19"/>
      <c r="F80" s="19">
        <v>100000</v>
      </c>
      <c r="G80" s="19">
        <v>100000</v>
      </c>
      <c r="H80" s="121">
        <f t="shared" si="23"/>
        <v>200000</v>
      </c>
      <c r="I80" s="203">
        <v>0.5</v>
      </c>
      <c r="J80" s="182"/>
      <c r="K80" s="182"/>
      <c r="L80" s="182">
        <v>12000</v>
      </c>
      <c r="M80" s="182">
        <v>12008</v>
      </c>
      <c r="N80" s="182">
        <f t="shared" si="24"/>
        <v>24008</v>
      </c>
      <c r="O80" s="104"/>
      <c r="P80" s="47"/>
    </row>
    <row r="81" spans="2:16" ht="15.75" x14ac:dyDescent="0.25">
      <c r="C81" s="90" t="s">
        <v>143</v>
      </c>
      <c r="D81" s="21">
        <f>SUM(D78:D80)</f>
        <v>0</v>
      </c>
      <c r="E81" s="21">
        <f>SUM(E78:E80)</f>
        <v>0</v>
      </c>
      <c r="F81" s="21">
        <f>SUM(F78:F80)</f>
        <v>140000</v>
      </c>
      <c r="G81" s="21">
        <f>SUM(G78:G80)</f>
        <v>140000</v>
      </c>
      <c r="H81" s="21">
        <f>SUM(H78:H80)</f>
        <v>280000</v>
      </c>
      <c r="I81" s="21">
        <f>(I78*H78)+(I79*H79)+(I80*H80)</f>
        <v>135000</v>
      </c>
      <c r="J81" s="184">
        <f>SUM(J78:J80)</f>
        <v>0</v>
      </c>
      <c r="K81" s="184">
        <f t="shared" ref="K81:N81" si="25">SUM(K78:K80)</f>
        <v>0</v>
      </c>
      <c r="L81" s="184">
        <f t="shared" si="25"/>
        <v>17292</v>
      </c>
      <c r="M81" s="184">
        <f t="shared" si="25"/>
        <v>21208</v>
      </c>
      <c r="N81" s="184">
        <f t="shared" si="25"/>
        <v>38500</v>
      </c>
      <c r="O81" s="105"/>
      <c r="P81" s="48"/>
    </row>
    <row r="82" spans="2:16" ht="15.75" customHeight="1" x14ac:dyDescent="0.25">
      <c r="B82" s="6"/>
      <c r="C82" s="11"/>
      <c r="D82" s="25"/>
      <c r="E82" s="25"/>
      <c r="F82" s="25"/>
      <c r="G82" s="25"/>
      <c r="H82" s="25"/>
      <c r="I82" s="25"/>
      <c r="J82" s="187"/>
      <c r="K82" s="187"/>
      <c r="L82" s="187"/>
      <c r="M82" s="187"/>
      <c r="N82" s="187"/>
      <c r="O82" s="11"/>
      <c r="P82" s="3"/>
    </row>
    <row r="83" spans="2:16" ht="51" customHeight="1" x14ac:dyDescent="0.25">
      <c r="B83" s="90" t="s">
        <v>588</v>
      </c>
      <c r="C83" s="245" t="s">
        <v>589</v>
      </c>
      <c r="D83" s="246"/>
      <c r="E83" s="246"/>
      <c r="F83" s="246"/>
      <c r="G83" s="246"/>
      <c r="H83" s="246"/>
      <c r="I83" s="246"/>
      <c r="J83" s="246"/>
      <c r="K83" s="246"/>
      <c r="L83" s="246"/>
      <c r="M83" s="246"/>
      <c r="N83" s="246"/>
      <c r="O83" s="246"/>
      <c r="P83" s="46"/>
    </row>
    <row r="84" spans="2:16" ht="94.5" x14ac:dyDescent="0.25">
      <c r="B84" s="176" t="s">
        <v>592</v>
      </c>
      <c r="C84" s="17" t="s">
        <v>566</v>
      </c>
      <c r="D84" s="19"/>
      <c r="E84" s="19"/>
      <c r="F84" s="19">
        <v>10000</v>
      </c>
      <c r="G84" s="19">
        <v>10000</v>
      </c>
      <c r="H84" s="121">
        <f>SUM(D84:G84)</f>
        <v>20000</v>
      </c>
      <c r="I84" s="203">
        <v>0.5</v>
      </c>
      <c r="J84" s="182"/>
      <c r="K84" s="182"/>
      <c r="L84" s="182">
        <v>0</v>
      </c>
      <c r="M84" s="182">
        <v>2500</v>
      </c>
      <c r="N84" s="182">
        <f>SUM(J84,K84,L84,M84)</f>
        <v>2500</v>
      </c>
      <c r="O84" s="104"/>
      <c r="P84" s="47"/>
    </row>
    <row r="85" spans="2:16" ht="126" x14ac:dyDescent="0.25">
      <c r="B85" s="176" t="s">
        <v>593</v>
      </c>
      <c r="C85" s="17" t="s">
        <v>590</v>
      </c>
      <c r="D85" s="19"/>
      <c r="E85" s="19"/>
      <c r="F85" s="19">
        <v>15000</v>
      </c>
      <c r="G85" s="19">
        <v>15000</v>
      </c>
      <c r="H85" s="121">
        <f t="shared" ref="H85:H86" si="26">SUM(D85:G85)</f>
        <v>30000</v>
      </c>
      <c r="I85" s="203">
        <v>0.4</v>
      </c>
      <c r="J85" s="182"/>
      <c r="K85" s="182"/>
      <c r="L85" s="182">
        <v>2150</v>
      </c>
      <c r="M85" s="182">
        <v>1054.94</v>
      </c>
      <c r="N85" s="182">
        <f t="shared" ref="N85:N86" si="27">SUM(J85,K85,L85,M85)</f>
        <v>3204.94</v>
      </c>
      <c r="O85" s="104"/>
      <c r="P85" s="47"/>
    </row>
    <row r="86" spans="2:16" ht="101.1" customHeight="1" x14ac:dyDescent="0.25">
      <c r="B86" s="176" t="s">
        <v>594</v>
      </c>
      <c r="C86" s="17" t="s">
        <v>591</v>
      </c>
      <c r="D86" s="19"/>
      <c r="E86" s="19"/>
      <c r="F86" s="19">
        <v>50000</v>
      </c>
      <c r="G86" s="19">
        <v>50000</v>
      </c>
      <c r="H86" s="121">
        <f t="shared" si="26"/>
        <v>100000</v>
      </c>
      <c r="I86" s="203">
        <v>0.5</v>
      </c>
      <c r="J86" s="182"/>
      <c r="K86" s="182"/>
      <c r="L86" s="182">
        <v>0</v>
      </c>
      <c r="M86" s="182">
        <v>6600</v>
      </c>
      <c r="N86" s="182">
        <f t="shared" si="27"/>
        <v>6600</v>
      </c>
      <c r="O86" s="104"/>
      <c r="P86" s="47"/>
    </row>
    <row r="87" spans="2:16" ht="15.75" hidden="1" x14ac:dyDescent="0.25">
      <c r="B87" s="137" t="s">
        <v>77</v>
      </c>
      <c r="C87" s="17"/>
      <c r="D87" s="19"/>
      <c r="E87" s="19"/>
      <c r="F87" s="19"/>
      <c r="G87" s="19"/>
      <c r="H87" s="121">
        <f t="shared" ref="H87:H91" si="28">SUM(D87:F87)</f>
        <v>0</v>
      </c>
      <c r="I87" s="118"/>
      <c r="J87" s="182"/>
      <c r="K87" s="182"/>
      <c r="L87" s="182"/>
      <c r="M87" s="182"/>
      <c r="N87" s="182"/>
      <c r="O87" s="104"/>
      <c r="P87" s="47"/>
    </row>
    <row r="88" spans="2:16" ht="15.75" hidden="1" x14ac:dyDescent="0.25">
      <c r="B88" s="137" t="s">
        <v>78</v>
      </c>
      <c r="C88" s="17"/>
      <c r="D88" s="19"/>
      <c r="E88" s="19"/>
      <c r="F88" s="19"/>
      <c r="G88" s="19"/>
      <c r="H88" s="121">
        <f t="shared" si="28"/>
        <v>0</v>
      </c>
      <c r="I88" s="118"/>
      <c r="J88" s="182"/>
      <c r="K88" s="182"/>
      <c r="L88" s="182"/>
      <c r="M88" s="182"/>
      <c r="N88" s="182"/>
      <c r="O88" s="104"/>
      <c r="P88" s="47"/>
    </row>
    <row r="89" spans="2:16" ht="15.75" hidden="1" x14ac:dyDescent="0.25">
      <c r="B89" s="137" t="s">
        <v>79</v>
      </c>
      <c r="C89" s="17"/>
      <c r="D89" s="19"/>
      <c r="E89" s="19"/>
      <c r="F89" s="19"/>
      <c r="G89" s="19"/>
      <c r="H89" s="121">
        <f t="shared" si="28"/>
        <v>0</v>
      </c>
      <c r="I89" s="118"/>
      <c r="J89" s="182"/>
      <c r="K89" s="182"/>
      <c r="L89" s="182"/>
      <c r="M89" s="182"/>
      <c r="N89" s="182"/>
      <c r="O89" s="104"/>
      <c r="P89" s="47"/>
    </row>
    <row r="90" spans="2:16" ht="15.75" hidden="1" x14ac:dyDescent="0.25">
      <c r="B90" s="137" t="s">
        <v>80</v>
      </c>
      <c r="C90" s="42"/>
      <c r="D90" s="20"/>
      <c r="E90" s="20"/>
      <c r="F90" s="20"/>
      <c r="G90" s="20"/>
      <c r="H90" s="121">
        <f t="shared" si="28"/>
        <v>0</v>
      </c>
      <c r="I90" s="119"/>
      <c r="J90" s="183"/>
      <c r="K90" s="183"/>
      <c r="L90" s="183"/>
      <c r="M90" s="183"/>
      <c r="N90" s="183"/>
      <c r="O90" s="105"/>
      <c r="P90" s="47"/>
    </row>
    <row r="91" spans="2:16" ht="15.75" hidden="1" x14ac:dyDescent="0.25">
      <c r="B91" s="137" t="s">
        <v>81</v>
      </c>
      <c r="C91" s="42"/>
      <c r="D91" s="20"/>
      <c r="E91" s="20"/>
      <c r="F91" s="20"/>
      <c r="G91" s="20"/>
      <c r="H91" s="121">
        <f t="shared" si="28"/>
        <v>0</v>
      </c>
      <c r="I91" s="119"/>
      <c r="J91" s="183"/>
      <c r="K91" s="183"/>
      <c r="L91" s="183"/>
      <c r="M91" s="183"/>
      <c r="N91" s="183"/>
      <c r="O91" s="105"/>
      <c r="P91" s="47"/>
    </row>
    <row r="92" spans="2:16" ht="15.75" x14ac:dyDescent="0.25">
      <c r="C92" s="90" t="s">
        <v>143</v>
      </c>
      <c r="D92" s="21">
        <f>SUM(D84:D91)</f>
        <v>0</v>
      </c>
      <c r="E92" s="21">
        <f>SUM(E84:E91)</f>
        <v>0</v>
      </c>
      <c r="F92" s="21">
        <f>SUM(F84:F91)</f>
        <v>75000</v>
      </c>
      <c r="G92" s="21">
        <f>SUM(G84:G91)</f>
        <v>75000</v>
      </c>
      <c r="H92" s="23">
        <f>SUM(H84:H91)</f>
        <v>150000</v>
      </c>
      <c r="I92" s="21">
        <f>(I84*H84)+(I85*H85)+(I86*H86)+(I87*H87)+(I88*H88)+(I89*H89)+(I90*H90)+(I91*H91)</f>
        <v>72000</v>
      </c>
      <c r="J92" s="184">
        <f>SUM(J84:J86)</f>
        <v>0</v>
      </c>
      <c r="K92" s="184">
        <f t="shared" ref="K92:N92" si="29">SUM(K84:K86)</f>
        <v>0</v>
      </c>
      <c r="L92" s="184">
        <f t="shared" si="29"/>
        <v>2150</v>
      </c>
      <c r="M92" s="184">
        <f t="shared" si="29"/>
        <v>10154.94</v>
      </c>
      <c r="N92" s="184">
        <f t="shared" si="29"/>
        <v>12304.94</v>
      </c>
      <c r="O92" s="105"/>
      <c r="P92" s="48"/>
    </row>
    <row r="93" spans="2:16" ht="51" customHeight="1" x14ac:dyDescent="0.25">
      <c r="B93" s="90" t="s">
        <v>595</v>
      </c>
      <c r="C93" s="245" t="s">
        <v>596</v>
      </c>
      <c r="D93" s="246"/>
      <c r="E93" s="246"/>
      <c r="F93" s="246"/>
      <c r="G93" s="246"/>
      <c r="H93" s="246"/>
      <c r="I93" s="246"/>
      <c r="J93" s="246"/>
      <c r="K93" s="246"/>
      <c r="L93" s="246"/>
      <c r="M93" s="246"/>
      <c r="N93" s="246"/>
      <c r="O93" s="246"/>
      <c r="P93" s="46"/>
    </row>
    <row r="94" spans="2:16" ht="86.1" customHeight="1" x14ac:dyDescent="0.25">
      <c r="B94" s="176" t="s">
        <v>597</v>
      </c>
      <c r="C94" s="17" t="s">
        <v>567</v>
      </c>
      <c r="D94" s="19"/>
      <c r="E94" s="19"/>
      <c r="F94" s="19">
        <v>55000</v>
      </c>
      <c r="G94" s="19">
        <v>55000</v>
      </c>
      <c r="H94" s="121">
        <f>SUM(D94:G94)</f>
        <v>110000</v>
      </c>
      <c r="I94" s="203">
        <v>0.4</v>
      </c>
      <c r="J94" s="182"/>
      <c r="K94" s="182"/>
      <c r="L94" s="182">
        <v>19050</v>
      </c>
      <c r="M94" s="182">
        <v>16300.99</v>
      </c>
      <c r="N94" s="182">
        <f>SUM(J94,K94,L94,M94)</f>
        <v>35350.99</v>
      </c>
      <c r="O94" s="104"/>
      <c r="P94" s="47"/>
    </row>
    <row r="95" spans="2:16" ht="81.95" customHeight="1" x14ac:dyDescent="0.25">
      <c r="B95" s="176" t="s">
        <v>598</v>
      </c>
      <c r="C95" s="17" t="s">
        <v>599</v>
      </c>
      <c r="D95" s="19"/>
      <c r="E95" s="19"/>
      <c r="F95" s="19">
        <v>40000</v>
      </c>
      <c r="G95" s="19">
        <v>40000</v>
      </c>
      <c r="H95" s="121">
        <f>SUM(D95:G95)</f>
        <v>80000</v>
      </c>
      <c r="I95" s="203">
        <v>0.4</v>
      </c>
      <c r="J95" s="182"/>
      <c r="K95" s="182"/>
      <c r="L95" s="182">
        <v>800</v>
      </c>
      <c r="M95" s="182"/>
      <c r="N95" s="182">
        <f>SUM(J95,K95,L95,M95)</f>
        <v>800</v>
      </c>
      <c r="O95" s="104"/>
      <c r="P95" s="47"/>
    </row>
    <row r="96" spans="2:16" ht="15.75" hidden="1" x14ac:dyDescent="0.25">
      <c r="B96" s="137" t="s">
        <v>82</v>
      </c>
      <c r="C96" s="17"/>
      <c r="D96" s="19"/>
      <c r="E96" s="19"/>
      <c r="F96" s="19"/>
      <c r="G96" s="19"/>
      <c r="H96" s="121">
        <f t="shared" ref="H96:H101" si="30">SUM(D96:F96)</f>
        <v>0</v>
      </c>
      <c r="I96" s="118"/>
      <c r="J96" s="182"/>
      <c r="K96" s="182"/>
      <c r="L96" s="182"/>
      <c r="M96" s="182"/>
      <c r="N96" s="182"/>
      <c r="O96" s="104"/>
      <c r="P96" s="47"/>
    </row>
    <row r="97" spans="2:16" ht="15.75" hidden="1" x14ac:dyDescent="0.25">
      <c r="B97" s="137" t="s">
        <v>83</v>
      </c>
      <c r="C97" s="17"/>
      <c r="D97" s="19"/>
      <c r="E97" s="19"/>
      <c r="F97" s="19"/>
      <c r="G97" s="19"/>
      <c r="H97" s="121">
        <f t="shared" si="30"/>
        <v>0</v>
      </c>
      <c r="I97" s="118"/>
      <c r="J97" s="182"/>
      <c r="K97" s="182"/>
      <c r="L97" s="182"/>
      <c r="M97" s="182"/>
      <c r="N97" s="182"/>
      <c r="O97" s="104"/>
      <c r="P97" s="47"/>
    </row>
    <row r="98" spans="2:16" ht="15.75" hidden="1" x14ac:dyDescent="0.25">
      <c r="B98" s="137" t="s">
        <v>84</v>
      </c>
      <c r="C98" s="17"/>
      <c r="D98" s="19"/>
      <c r="E98" s="19"/>
      <c r="F98" s="19"/>
      <c r="G98" s="19"/>
      <c r="H98" s="121">
        <f t="shared" si="30"/>
        <v>0</v>
      </c>
      <c r="I98" s="118"/>
      <c r="J98" s="182"/>
      <c r="K98" s="182"/>
      <c r="L98" s="182"/>
      <c r="M98" s="182"/>
      <c r="N98" s="182"/>
      <c r="O98" s="104"/>
      <c r="P98" s="47"/>
    </row>
    <row r="99" spans="2:16" ht="15.75" hidden="1" x14ac:dyDescent="0.25">
      <c r="B99" s="137" t="s">
        <v>85</v>
      </c>
      <c r="C99" s="17"/>
      <c r="D99" s="19"/>
      <c r="E99" s="19"/>
      <c r="F99" s="19"/>
      <c r="G99" s="19"/>
      <c r="H99" s="121">
        <f t="shared" si="30"/>
        <v>0</v>
      </c>
      <c r="I99" s="118"/>
      <c r="J99" s="182"/>
      <c r="K99" s="182"/>
      <c r="L99" s="182"/>
      <c r="M99" s="182"/>
      <c r="N99" s="182"/>
      <c r="O99" s="104"/>
      <c r="P99" s="47"/>
    </row>
    <row r="100" spans="2:16" ht="15.75" hidden="1" x14ac:dyDescent="0.25">
      <c r="B100" s="137" t="s">
        <v>86</v>
      </c>
      <c r="C100" s="42"/>
      <c r="D100" s="20"/>
      <c r="E100" s="20"/>
      <c r="F100" s="20"/>
      <c r="G100" s="20"/>
      <c r="H100" s="121">
        <f t="shared" si="30"/>
        <v>0</v>
      </c>
      <c r="I100" s="119"/>
      <c r="J100" s="183"/>
      <c r="K100" s="183"/>
      <c r="L100" s="183"/>
      <c r="M100" s="183"/>
      <c r="N100" s="183"/>
      <c r="O100" s="105"/>
      <c r="P100" s="47"/>
    </row>
    <row r="101" spans="2:16" ht="15.75" hidden="1" x14ac:dyDescent="0.25">
      <c r="B101" s="137" t="s">
        <v>87</v>
      </c>
      <c r="C101" s="42"/>
      <c r="D101" s="20"/>
      <c r="E101" s="20"/>
      <c r="F101" s="20"/>
      <c r="G101" s="20"/>
      <c r="H101" s="121">
        <f t="shared" si="30"/>
        <v>0</v>
      </c>
      <c r="I101" s="119"/>
      <c r="J101" s="183"/>
      <c r="K101" s="183"/>
      <c r="L101" s="183"/>
      <c r="M101" s="183"/>
      <c r="N101" s="183"/>
      <c r="O101" s="105"/>
      <c r="P101" s="47"/>
    </row>
    <row r="102" spans="2:16" ht="15.75" x14ac:dyDescent="0.25">
      <c r="C102" s="90" t="s">
        <v>143</v>
      </c>
      <c r="D102" s="21">
        <f>SUM(D94:D101)</f>
        <v>0</v>
      </c>
      <c r="E102" s="21">
        <f>SUM(E94:E101)</f>
        <v>0</v>
      </c>
      <c r="F102" s="21">
        <f>SUM(F94:F101)</f>
        <v>95000</v>
      </c>
      <c r="G102" s="21">
        <f>SUM(G94:G101)</f>
        <v>95000</v>
      </c>
      <c r="H102" s="21">
        <f>SUM(H94:H101)</f>
        <v>190000</v>
      </c>
      <c r="I102" s="21">
        <f>(I94*H94)+(I95*H95)+(I96*H96)+(I97*H97)+(I98*H98)+(I99*H99)+(I100*H100)+(I101*H101)</f>
        <v>76000</v>
      </c>
      <c r="J102" s="184">
        <f>SUM(J94:J95)</f>
        <v>0</v>
      </c>
      <c r="K102" s="184">
        <f t="shared" ref="K102:N102" si="31">SUM(K94:K95)</f>
        <v>0</v>
      </c>
      <c r="L102" s="184">
        <f t="shared" si="31"/>
        <v>19850</v>
      </c>
      <c r="M102" s="184">
        <f t="shared" si="31"/>
        <v>16300.99</v>
      </c>
      <c r="N102" s="184">
        <f t="shared" si="31"/>
        <v>36150.99</v>
      </c>
      <c r="O102" s="105"/>
      <c r="P102" s="48"/>
    </row>
    <row r="103" spans="2:16" ht="51" hidden="1" customHeight="1" x14ac:dyDescent="0.25">
      <c r="B103" s="90" t="s">
        <v>88</v>
      </c>
      <c r="C103" s="246"/>
      <c r="D103" s="246"/>
      <c r="E103" s="246"/>
      <c r="F103" s="246"/>
      <c r="G103" s="246"/>
      <c r="H103" s="246"/>
      <c r="I103" s="246"/>
      <c r="J103" s="246"/>
      <c r="K103" s="246"/>
      <c r="L103" s="246"/>
      <c r="M103" s="246"/>
      <c r="N103" s="246"/>
      <c r="O103" s="246"/>
      <c r="P103" s="46"/>
    </row>
    <row r="104" spans="2:16" ht="15.75" hidden="1" x14ac:dyDescent="0.25">
      <c r="B104" s="137" t="s">
        <v>89</v>
      </c>
      <c r="C104" s="17"/>
      <c r="D104" s="19"/>
      <c r="E104" s="19"/>
      <c r="F104" s="19"/>
      <c r="G104" s="19"/>
      <c r="H104" s="121">
        <f>SUM(D104:F104)</f>
        <v>0</v>
      </c>
      <c r="I104" s="118"/>
      <c r="J104" s="182"/>
      <c r="K104" s="182"/>
      <c r="L104" s="182"/>
      <c r="M104" s="182"/>
      <c r="N104" s="182"/>
      <c r="O104" s="104"/>
      <c r="P104" s="47"/>
    </row>
    <row r="105" spans="2:16" ht="15.75" hidden="1" x14ac:dyDescent="0.25">
      <c r="B105" s="137" t="s">
        <v>90</v>
      </c>
      <c r="C105" s="17"/>
      <c r="D105" s="19"/>
      <c r="E105" s="19"/>
      <c r="F105" s="19"/>
      <c r="G105" s="19"/>
      <c r="H105" s="121">
        <f t="shared" ref="H105:H111" si="32">SUM(D105:F105)</f>
        <v>0</v>
      </c>
      <c r="I105" s="118"/>
      <c r="J105" s="182"/>
      <c r="K105" s="182"/>
      <c r="L105" s="182"/>
      <c r="M105" s="182"/>
      <c r="N105" s="182"/>
      <c r="O105" s="104"/>
      <c r="P105" s="47"/>
    </row>
    <row r="106" spans="2:16" ht="15.75" hidden="1" x14ac:dyDescent="0.25">
      <c r="B106" s="137" t="s">
        <v>91</v>
      </c>
      <c r="C106" s="17"/>
      <c r="D106" s="19"/>
      <c r="E106" s="19"/>
      <c r="F106" s="19"/>
      <c r="G106" s="19"/>
      <c r="H106" s="121">
        <f t="shared" si="32"/>
        <v>0</v>
      </c>
      <c r="I106" s="118"/>
      <c r="J106" s="182"/>
      <c r="K106" s="182"/>
      <c r="L106" s="182"/>
      <c r="M106" s="182"/>
      <c r="N106" s="182"/>
      <c r="O106" s="104"/>
      <c r="P106" s="47"/>
    </row>
    <row r="107" spans="2:16" ht="15.75" hidden="1" x14ac:dyDescent="0.25">
      <c r="B107" s="137" t="s">
        <v>92</v>
      </c>
      <c r="C107" s="17"/>
      <c r="D107" s="19"/>
      <c r="E107" s="19"/>
      <c r="F107" s="19"/>
      <c r="G107" s="19"/>
      <c r="H107" s="121">
        <f t="shared" si="32"/>
        <v>0</v>
      </c>
      <c r="I107" s="118"/>
      <c r="J107" s="182"/>
      <c r="K107" s="182"/>
      <c r="L107" s="182"/>
      <c r="M107" s="182"/>
      <c r="N107" s="182"/>
      <c r="O107" s="104"/>
      <c r="P107" s="47"/>
    </row>
    <row r="108" spans="2:16" ht="15.75" hidden="1" x14ac:dyDescent="0.25">
      <c r="B108" s="137" t="s">
        <v>93</v>
      </c>
      <c r="C108" s="17"/>
      <c r="D108" s="19"/>
      <c r="E108" s="19"/>
      <c r="F108" s="19"/>
      <c r="G108" s="19"/>
      <c r="H108" s="121">
        <f t="shared" si="32"/>
        <v>0</v>
      </c>
      <c r="I108" s="118"/>
      <c r="J108" s="182"/>
      <c r="K108" s="182"/>
      <c r="L108" s="182"/>
      <c r="M108" s="182"/>
      <c r="N108" s="182"/>
      <c r="O108" s="104"/>
      <c r="P108" s="47"/>
    </row>
    <row r="109" spans="2:16" ht="15.75" hidden="1" x14ac:dyDescent="0.25">
      <c r="B109" s="137" t="s">
        <v>94</v>
      </c>
      <c r="C109" s="17"/>
      <c r="D109" s="19"/>
      <c r="E109" s="19"/>
      <c r="F109" s="19"/>
      <c r="G109" s="19"/>
      <c r="H109" s="121">
        <f t="shared" si="32"/>
        <v>0</v>
      </c>
      <c r="I109" s="118"/>
      <c r="J109" s="182"/>
      <c r="K109" s="182"/>
      <c r="L109" s="182"/>
      <c r="M109" s="182"/>
      <c r="N109" s="182"/>
      <c r="O109" s="104"/>
      <c r="P109" s="47"/>
    </row>
    <row r="110" spans="2:16" ht="15.75" hidden="1" x14ac:dyDescent="0.25">
      <c r="B110" s="137" t="s">
        <v>95</v>
      </c>
      <c r="C110" s="42"/>
      <c r="D110" s="20"/>
      <c r="E110" s="20"/>
      <c r="F110" s="20"/>
      <c r="G110" s="20"/>
      <c r="H110" s="121">
        <f t="shared" si="32"/>
        <v>0</v>
      </c>
      <c r="I110" s="119"/>
      <c r="J110" s="183"/>
      <c r="K110" s="183"/>
      <c r="L110" s="183"/>
      <c r="M110" s="183"/>
      <c r="N110" s="183"/>
      <c r="O110" s="105"/>
      <c r="P110" s="47"/>
    </row>
    <row r="111" spans="2:16" ht="15.75" hidden="1" x14ac:dyDescent="0.25">
      <c r="B111" s="137" t="s">
        <v>96</v>
      </c>
      <c r="C111" s="42"/>
      <c r="D111" s="20"/>
      <c r="E111" s="20"/>
      <c r="F111" s="20"/>
      <c r="G111" s="20"/>
      <c r="H111" s="121">
        <f t="shared" si="32"/>
        <v>0</v>
      </c>
      <c r="I111" s="119"/>
      <c r="J111" s="183"/>
      <c r="K111" s="183"/>
      <c r="L111" s="183"/>
      <c r="M111" s="183"/>
      <c r="N111" s="183"/>
      <c r="O111" s="105"/>
      <c r="P111" s="47"/>
    </row>
    <row r="112" spans="2:16" ht="15.75" hidden="1" x14ac:dyDescent="0.25">
      <c r="C112" s="90" t="s">
        <v>143</v>
      </c>
      <c r="D112" s="23">
        <f>SUM(D104:D111)</f>
        <v>0</v>
      </c>
      <c r="E112" s="23">
        <f>SUM(E104:E111)</f>
        <v>0</v>
      </c>
      <c r="F112" s="23">
        <f>SUM(F104:F111)</f>
        <v>0</v>
      </c>
      <c r="G112" s="23"/>
      <c r="H112" s="23">
        <f>SUM(H104:H111)</f>
        <v>0</v>
      </c>
      <c r="I112" s="21">
        <f>(I104*H104)+(I105*H105)+(I106*H106)+(I107*H107)+(I108*H108)+(I109*H109)+(I110*H110)+(I111*H111)</f>
        <v>0</v>
      </c>
      <c r="J112" s="184"/>
      <c r="K112" s="184"/>
      <c r="L112" s="184"/>
      <c r="M112" s="184"/>
      <c r="N112" s="184"/>
      <c r="O112" s="105"/>
      <c r="P112" s="48"/>
    </row>
    <row r="113" spans="2:16" ht="51" hidden="1" customHeight="1" x14ac:dyDescent="0.25">
      <c r="B113" s="90" t="s">
        <v>97</v>
      </c>
      <c r="C113" s="246"/>
      <c r="D113" s="246"/>
      <c r="E113" s="246"/>
      <c r="F113" s="246"/>
      <c r="G113" s="246"/>
      <c r="H113" s="246"/>
      <c r="I113" s="246"/>
      <c r="J113" s="246"/>
      <c r="K113" s="246"/>
      <c r="L113" s="246"/>
      <c r="M113" s="246"/>
      <c r="N113" s="246"/>
      <c r="O113" s="246"/>
      <c r="P113" s="46"/>
    </row>
    <row r="114" spans="2:16" ht="15.75" hidden="1" x14ac:dyDescent="0.25">
      <c r="B114" s="137" t="s">
        <v>98</v>
      </c>
      <c r="C114" s="17"/>
      <c r="D114" s="19"/>
      <c r="E114" s="19"/>
      <c r="F114" s="19"/>
      <c r="G114" s="19"/>
      <c r="H114" s="121">
        <f>SUM(D114:F114)</f>
        <v>0</v>
      </c>
      <c r="I114" s="118"/>
      <c r="J114" s="182"/>
      <c r="K114" s="182"/>
      <c r="L114" s="182"/>
      <c r="M114" s="182"/>
      <c r="N114" s="182"/>
      <c r="O114" s="104"/>
      <c r="P114" s="47"/>
    </row>
    <row r="115" spans="2:16" ht="15.75" hidden="1" x14ac:dyDescent="0.25">
      <c r="B115" s="137" t="s">
        <v>99</v>
      </c>
      <c r="C115" s="17"/>
      <c r="D115" s="19"/>
      <c r="E115" s="19"/>
      <c r="F115" s="19"/>
      <c r="G115" s="19"/>
      <c r="H115" s="121">
        <f t="shared" ref="H115:H121" si="33">SUM(D115:F115)</f>
        <v>0</v>
      </c>
      <c r="I115" s="118"/>
      <c r="J115" s="182"/>
      <c r="K115" s="182"/>
      <c r="L115" s="182"/>
      <c r="M115" s="182"/>
      <c r="N115" s="182"/>
      <c r="O115" s="104"/>
      <c r="P115" s="47"/>
    </row>
    <row r="116" spans="2:16" ht="15.75" hidden="1" x14ac:dyDescent="0.25">
      <c r="B116" s="137" t="s">
        <v>100</v>
      </c>
      <c r="C116" s="17"/>
      <c r="D116" s="19"/>
      <c r="E116" s="19"/>
      <c r="F116" s="19"/>
      <c r="G116" s="19"/>
      <c r="H116" s="121">
        <f t="shared" si="33"/>
        <v>0</v>
      </c>
      <c r="I116" s="118"/>
      <c r="J116" s="182"/>
      <c r="K116" s="182"/>
      <c r="L116" s="182"/>
      <c r="M116" s="182"/>
      <c r="N116" s="182"/>
      <c r="O116" s="104"/>
      <c r="P116" s="47"/>
    </row>
    <row r="117" spans="2:16" ht="15.75" hidden="1" x14ac:dyDescent="0.25">
      <c r="B117" s="137" t="s">
        <v>101</v>
      </c>
      <c r="C117" s="17"/>
      <c r="D117" s="19"/>
      <c r="E117" s="19"/>
      <c r="F117" s="19"/>
      <c r="G117" s="19"/>
      <c r="H117" s="121">
        <f t="shared" si="33"/>
        <v>0</v>
      </c>
      <c r="I117" s="118"/>
      <c r="J117" s="182"/>
      <c r="K117" s="182"/>
      <c r="L117" s="182"/>
      <c r="M117" s="182"/>
      <c r="N117" s="182"/>
      <c r="O117" s="104"/>
      <c r="P117" s="47"/>
    </row>
    <row r="118" spans="2:16" ht="15.75" hidden="1" x14ac:dyDescent="0.25">
      <c r="B118" s="137" t="s">
        <v>102</v>
      </c>
      <c r="C118" s="17"/>
      <c r="D118" s="19"/>
      <c r="E118" s="19"/>
      <c r="F118" s="19"/>
      <c r="G118" s="19"/>
      <c r="H118" s="121">
        <f t="shared" si="33"/>
        <v>0</v>
      </c>
      <c r="I118" s="118"/>
      <c r="J118" s="182"/>
      <c r="K118" s="182"/>
      <c r="L118" s="182"/>
      <c r="M118" s="182"/>
      <c r="N118" s="182"/>
      <c r="O118" s="104"/>
      <c r="P118" s="47"/>
    </row>
    <row r="119" spans="2:16" ht="15.75" hidden="1" x14ac:dyDescent="0.25">
      <c r="B119" s="137" t="s">
        <v>103</v>
      </c>
      <c r="C119" s="17"/>
      <c r="D119" s="19"/>
      <c r="E119" s="19"/>
      <c r="F119" s="19"/>
      <c r="G119" s="19"/>
      <c r="H119" s="121">
        <f t="shared" si="33"/>
        <v>0</v>
      </c>
      <c r="I119" s="118"/>
      <c r="J119" s="182"/>
      <c r="K119" s="182"/>
      <c r="L119" s="182"/>
      <c r="M119" s="182"/>
      <c r="N119" s="182"/>
      <c r="O119" s="104"/>
      <c r="P119" s="47"/>
    </row>
    <row r="120" spans="2:16" ht="15.75" hidden="1" x14ac:dyDescent="0.25">
      <c r="B120" s="137" t="s">
        <v>104</v>
      </c>
      <c r="C120" s="42"/>
      <c r="D120" s="20"/>
      <c r="E120" s="20"/>
      <c r="F120" s="20"/>
      <c r="G120" s="20"/>
      <c r="H120" s="121">
        <f t="shared" si="33"/>
        <v>0</v>
      </c>
      <c r="I120" s="119"/>
      <c r="J120" s="183"/>
      <c r="K120" s="183"/>
      <c r="L120" s="183"/>
      <c r="M120" s="183"/>
      <c r="N120" s="183"/>
      <c r="O120" s="105"/>
      <c r="P120" s="47"/>
    </row>
    <row r="121" spans="2:16" ht="15.75" hidden="1" x14ac:dyDescent="0.25">
      <c r="B121" s="137" t="s">
        <v>105</v>
      </c>
      <c r="C121" s="42"/>
      <c r="D121" s="20"/>
      <c r="E121" s="20"/>
      <c r="F121" s="20"/>
      <c r="G121" s="20"/>
      <c r="H121" s="121">
        <f t="shared" si="33"/>
        <v>0</v>
      </c>
      <c r="I121" s="119"/>
      <c r="J121" s="183"/>
      <c r="K121" s="183"/>
      <c r="L121" s="183"/>
      <c r="M121" s="183"/>
      <c r="N121" s="183"/>
      <c r="O121" s="105"/>
      <c r="P121" s="47"/>
    </row>
    <row r="122" spans="2:16" ht="15.75" hidden="1" x14ac:dyDescent="0.25">
      <c r="C122" s="90" t="s">
        <v>143</v>
      </c>
      <c r="D122" s="21">
        <f>SUM(D114:D121)</f>
        <v>0</v>
      </c>
      <c r="E122" s="21">
        <f>SUM(E114:E121)</f>
        <v>0</v>
      </c>
      <c r="F122" s="21">
        <f>SUM(F114:F121)</f>
        <v>0</v>
      </c>
      <c r="G122" s="21"/>
      <c r="H122" s="21">
        <f>SUM(H114:H121)</f>
        <v>0</v>
      </c>
      <c r="I122" s="21">
        <f>(I114*H114)+(I115*H115)+(I116*H116)+(I117*H117)+(I118*H118)+(I119*H119)+(I120*H120)+(I121*H121)</f>
        <v>0</v>
      </c>
      <c r="J122" s="184"/>
      <c r="K122" s="184"/>
      <c r="L122" s="184"/>
      <c r="M122" s="184"/>
      <c r="N122" s="184"/>
      <c r="O122" s="105"/>
      <c r="P122" s="48"/>
    </row>
    <row r="123" spans="2:16" ht="15.75" hidden="1" customHeight="1" x14ac:dyDescent="0.25">
      <c r="B123" s="6"/>
      <c r="C123" s="11"/>
      <c r="D123" s="25"/>
      <c r="E123" s="25"/>
      <c r="F123" s="25"/>
      <c r="G123" s="25"/>
      <c r="H123" s="25"/>
      <c r="I123" s="25"/>
      <c r="J123" s="187"/>
      <c r="K123" s="187"/>
      <c r="L123" s="187"/>
      <c r="M123" s="187"/>
      <c r="N123" s="187"/>
      <c r="O123" s="68"/>
      <c r="P123" s="3"/>
    </row>
    <row r="124" spans="2:16" ht="51" hidden="1" customHeight="1" x14ac:dyDescent="0.25">
      <c r="B124" s="90" t="s">
        <v>106</v>
      </c>
      <c r="C124" s="249"/>
      <c r="D124" s="249"/>
      <c r="E124" s="249"/>
      <c r="F124" s="249"/>
      <c r="G124" s="249"/>
      <c r="H124" s="249"/>
      <c r="I124" s="249"/>
      <c r="J124" s="249"/>
      <c r="K124" s="249"/>
      <c r="L124" s="249"/>
      <c r="M124" s="249"/>
      <c r="N124" s="249"/>
      <c r="O124" s="249"/>
      <c r="P124" s="18"/>
    </row>
    <row r="125" spans="2:16" ht="51" hidden="1" customHeight="1" x14ac:dyDescent="0.25">
      <c r="B125" s="90" t="s">
        <v>107</v>
      </c>
      <c r="C125" s="246"/>
      <c r="D125" s="246"/>
      <c r="E125" s="246"/>
      <c r="F125" s="246"/>
      <c r="G125" s="246"/>
      <c r="H125" s="246"/>
      <c r="I125" s="246"/>
      <c r="J125" s="246"/>
      <c r="K125" s="246"/>
      <c r="L125" s="246"/>
      <c r="M125" s="246"/>
      <c r="N125" s="246"/>
      <c r="O125" s="246"/>
      <c r="P125" s="46"/>
    </row>
    <row r="126" spans="2:16" ht="15.75" hidden="1" x14ac:dyDescent="0.25">
      <c r="B126" s="137" t="s">
        <v>108</v>
      </c>
      <c r="C126" s="17"/>
      <c r="D126" s="19"/>
      <c r="E126" s="19"/>
      <c r="F126" s="19"/>
      <c r="G126" s="19"/>
      <c r="H126" s="121">
        <f>SUM(D126:F126)</f>
        <v>0</v>
      </c>
      <c r="I126" s="118"/>
      <c r="J126" s="182"/>
      <c r="K126" s="182"/>
      <c r="L126" s="182"/>
      <c r="M126" s="182"/>
      <c r="N126" s="182"/>
      <c r="O126" s="104"/>
      <c r="P126" s="47"/>
    </row>
    <row r="127" spans="2:16" ht="15.75" hidden="1" x14ac:dyDescent="0.25">
      <c r="B127" s="137" t="s">
        <v>109</v>
      </c>
      <c r="C127" s="17"/>
      <c r="D127" s="19"/>
      <c r="E127" s="19"/>
      <c r="F127" s="19"/>
      <c r="G127" s="19"/>
      <c r="H127" s="121">
        <f t="shared" ref="H127:H133" si="34">SUM(D127:F127)</f>
        <v>0</v>
      </c>
      <c r="I127" s="118"/>
      <c r="J127" s="182"/>
      <c r="K127" s="182"/>
      <c r="L127" s="182"/>
      <c r="M127" s="182"/>
      <c r="N127" s="182"/>
      <c r="O127" s="104"/>
      <c r="P127" s="47"/>
    </row>
    <row r="128" spans="2:16" ht="15.75" hidden="1" x14ac:dyDescent="0.25">
      <c r="B128" s="137" t="s">
        <v>110</v>
      </c>
      <c r="C128" s="17"/>
      <c r="D128" s="19"/>
      <c r="E128" s="19"/>
      <c r="F128" s="19"/>
      <c r="G128" s="19"/>
      <c r="H128" s="121">
        <f t="shared" si="34"/>
        <v>0</v>
      </c>
      <c r="I128" s="118"/>
      <c r="J128" s="182"/>
      <c r="K128" s="182"/>
      <c r="L128" s="182"/>
      <c r="M128" s="182"/>
      <c r="N128" s="182"/>
      <c r="O128" s="104"/>
      <c r="P128" s="47"/>
    </row>
    <row r="129" spans="2:16" ht="15.75" hidden="1" x14ac:dyDescent="0.25">
      <c r="B129" s="137" t="s">
        <v>111</v>
      </c>
      <c r="C129" s="17"/>
      <c r="D129" s="19"/>
      <c r="E129" s="19"/>
      <c r="F129" s="19"/>
      <c r="G129" s="19"/>
      <c r="H129" s="121">
        <f t="shared" si="34"/>
        <v>0</v>
      </c>
      <c r="I129" s="118"/>
      <c r="J129" s="182"/>
      <c r="K129" s="182"/>
      <c r="L129" s="182"/>
      <c r="M129" s="182"/>
      <c r="N129" s="182"/>
      <c r="O129" s="104"/>
      <c r="P129" s="47"/>
    </row>
    <row r="130" spans="2:16" ht="15.75" hidden="1" x14ac:dyDescent="0.25">
      <c r="B130" s="137" t="s">
        <v>112</v>
      </c>
      <c r="C130" s="17"/>
      <c r="D130" s="19"/>
      <c r="E130" s="19"/>
      <c r="F130" s="19"/>
      <c r="G130" s="19"/>
      <c r="H130" s="121">
        <f t="shared" si="34"/>
        <v>0</v>
      </c>
      <c r="I130" s="118"/>
      <c r="J130" s="182"/>
      <c r="K130" s="182"/>
      <c r="L130" s="182"/>
      <c r="M130" s="182"/>
      <c r="N130" s="182"/>
      <c r="O130" s="104"/>
      <c r="P130" s="47"/>
    </row>
    <row r="131" spans="2:16" ht="15.75" hidden="1" x14ac:dyDescent="0.25">
      <c r="B131" s="137" t="s">
        <v>113</v>
      </c>
      <c r="C131" s="17"/>
      <c r="D131" s="19"/>
      <c r="E131" s="19"/>
      <c r="F131" s="19"/>
      <c r="G131" s="19"/>
      <c r="H131" s="121">
        <f t="shared" si="34"/>
        <v>0</v>
      </c>
      <c r="I131" s="118"/>
      <c r="J131" s="182"/>
      <c r="K131" s="182"/>
      <c r="L131" s="182"/>
      <c r="M131" s="182"/>
      <c r="N131" s="182"/>
      <c r="O131" s="104"/>
      <c r="P131" s="47"/>
    </row>
    <row r="132" spans="2:16" ht="15.75" hidden="1" x14ac:dyDescent="0.25">
      <c r="B132" s="137" t="s">
        <v>114</v>
      </c>
      <c r="C132" s="42"/>
      <c r="D132" s="20"/>
      <c r="E132" s="20"/>
      <c r="F132" s="20"/>
      <c r="G132" s="20"/>
      <c r="H132" s="121">
        <f t="shared" si="34"/>
        <v>0</v>
      </c>
      <c r="I132" s="119"/>
      <c r="J132" s="183"/>
      <c r="K132" s="183"/>
      <c r="L132" s="183"/>
      <c r="M132" s="183"/>
      <c r="N132" s="183"/>
      <c r="O132" s="105"/>
      <c r="P132" s="47"/>
    </row>
    <row r="133" spans="2:16" ht="15.75" hidden="1" x14ac:dyDescent="0.25">
      <c r="B133" s="137" t="s">
        <v>115</v>
      </c>
      <c r="C133" s="42"/>
      <c r="D133" s="20"/>
      <c r="E133" s="20"/>
      <c r="F133" s="20"/>
      <c r="G133" s="20"/>
      <c r="H133" s="121">
        <f t="shared" si="34"/>
        <v>0</v>
      </c>
      <c r="I133" s="119"/>
      <c r="J133" s="183"/>
      <c r="K133" s="183"/>
      <c r="L133" s="183"/>
      <c r="M133" s="183"/>
      <c r="N133" s="183"/>
      <c r="O133" s="105"/>
      <c r="P133" s="47"/>
    </row>
    <row r="134" spans="2:16" ht="15.75" hidden="1" x14ac:dyDescent="0.25">
      <c r="C134" s="90" t="s">
        <v>143</v>
      </c>
      <c r="D134" s="21">
        <f>SUM(D126:D133)</f>
        <v>0</v>
      </c>
      <c r="E134" s="21">
        <f>SUM(E126:E133)</f>
        <v>0</v>
      </c>
      <c r="F134" s="21">
        <f>SUM(F126:F133)</f>
        <v>0</v>
      </c>
      <c r="G134" s="23"/>
      <c r="H134" s="23">
        <f>SUM(H126:H133)</f>
        <v>0</v>
      </c>
      <c r="I134" s="21">
        <f>(I126*H126)+(I127*H127)+(I128*H128)+(I129*H129)+(I130*H130)+(I131*H131)+(I132*H132)+(I133*H133)</f>
        <v>0</v>
      </c>
      <c r="J134" s="184"/>
      <c r="K134" s="184"/>
      <c r="L134" s="184"/>
      <c r="M134" s="184"/>
      <c r="N134" s="184"/>
      <c r="O134" s="105"/>
      <c r="P134" s="48"/>
    </row>
    <row r="135" spans="2:16" ht="51" hidden="1" customHeight="1" x14ac:dyDescent="0.25">
      <c r="B135" s="90" t="s">
        <v>116</v>
      </c>
      <c r="C135" s="246"/>
      <c r="D135" s="246"/>
      <c r="E135" s="246"/>
      <c r="F135" s="246"/>
      <c r="G135" s="246"/>
      <c r="H135" s="246"/>
      <c r="I135" s="246"/>
      <c r="J135" s="246"/>
      <c r="K135" s="246"/>
      <c r="L135" s="246"/>
      <c r="M135" s="246"/>
      <c r="N135" s="246"/>
      <c r="O135" s="246"/>
      <c r="P135" s="46"/>
    </row>
    <row r="136" spans="2:16" ht="15.75" hidden="1" x14ac:dyDescent="0.25">
      <c r="B136" s="137" t="s">
        <v>117</v>
      </c>
      <c r="C136" s="17"/>
      <c r="D136" s="19"/>
      <c r="E136" s="19"/>
      <c r="F136" s="19"/>
      <c r="G136" s="19"/>
      <c r="H136" s="121">
        <f>SUM(D136:F136)</f>
        <v>0</v>
      </c>
      <c r="I136" s="118"/>
      <c r="J136" s="182"/>
      <c r="K136" s="182"/>
      <c r="L136" s="182"/>
      <c r="M136" s="182"/>
      <c r="N136" s="182"/>
      <c r="O136" s="104"/>
      <c r="P136" s="47"/>
    </row>
    <row r="137" spans="2:16" ht="15.75" hidden="1" x14ac:dyDescent="0.25">
      <c r="B137" s="137" t="s">
        <v>118</v>
      </c>
      <c r="C137" s="17"/>
      <c r="D137" s="19"/>
      <c r="E137" s="19"/>
      <c r="F137" s="19"/>
      <c r="G137" s="19"/>
      <c r="H137" s="121">
        <f t="shared" ref="H137:H143" si="35">SUM(D137:F137)</f>
        <v>0</v>
      </c>
      <c r="I137" s="118"/>
      <c r="J137" s="182"/>
      <c r="K137" s="182"/>
      <c r="L137" s="182"/>
      <c r="M137" s="182"/>
      <c r="N137" s="182"/>
      <c r="O137" s="104"/>
      <c r="P137" s="47"/>
    </row>
    <row r="138" spans="2:16" ht="15.75" hidden="1" x14ac:dyDescent="0.25">
      <c r="B138" s="137" t="s">
        <v>119</v>
      </c>
      <c r="C138" s="17"/>
      <c r="D138" s="19"/>
      <c r="E138" s="19"/>
      <c r="F138" s="19"/>
      <c r="G138" s="19"/>
      <c r="H138" s="121">
        <f t="shared" si="35"/>
        <v>0</v>
      </c>
      <c r="I138" s="118"/>
      <c r="J138" s="182"/>
      <c r="K138" s="182"/>
      <c r="L138" s="182"/>
      <c r="M138" s="182"/>
      <c r="N138" s="182"/>
      <c r="O138" s="104"/>
      <c r="P138" s="47"/>
    </row>
    <row r="139" spans="2:16" ht="15.75" hidden="1" x14ac:dyDescent="0.25">
      <c r="B139" s="137" t="s">
        <v>120</v>
      </c>
      <c r="C139" s="17"/>
      <c r="D139" s="19"/>
      <c r="E139" s="19"/>
      <c r="F139" s="19"/>
      <c r="G139" s="19"/>
      <c r="H139" s="121">
        <f t="shared" si="35"/>
        <v>0</v>
      </c>
      <c r="I139" s="118"/>
      <c r="J139" s="182"/>
      <c r="K139" s="182"/>
      <c r="L139" s="182"/>
      <c r="M139" s="182"/>
      <c r="N139" s="182"/>
      <c r="O139" s="104"/>
      <c r="P139" s="47"/>
    </row>
    <row r="140" spans="2:16" ht="15.75" hidden="1" x14ac:dyDescent="0.25">
      <c r="B140" s="137" t="s">
        <v>121</v>
      </c>
      <c r="C140" s="17"/>
      <c r="D140" s="19"/>
      <c r="E140" s="19"/>
      <c r="F140" s="19"/>
      <c r="G140" s="19"/>
      <c r="H140" s="121">
        <f t="shared" si="35"/>
        <v>0</v>
      </c>
      <c r="I140" s="118"/>
      <c r="J140" s="182"/>
      <c r="K140" s="182"/>
      <c r="L140" s="182"/>
      <c r="M140" s="182"/>
      <c r="N140" s="182"/>
      <c r="O140" s="104"/>
      <c r="P140" s="47"/>
    </row>
    <row r="141" spans="2:16" ht="15.75" hidden="1" x14ac:dyDescent="0.25">
      <c r="B141" s="137" t="s">
        <v>122</v>
      </c>
      <c r="C141" s="17"/>
      <c r="D141" s="19"/>
      <c r="E141" s="19"/>
      <c r="F141" s="19"/>
      <c r="G141" s="19"/>
      <c r="H141" s="121">
        <f t="shared" si="35"/>
        <v>0</v>
      </c>
      <c r="I141" s="118"/>
      <c r="J141" s="182"/>
      <c r="K141" s="182"/>
      <c r="L141" s="182"/>
      <c r="M141" s="182"/>
      <c r="N141" s="182"/>
      <c r="O141" s="104"/>
      <c r="P141" s="47"/>
    </row>
    <row r="142" spans="2:16" ht="15.75" hidden="1" x14ac:dyDescent="0.25">
      <c r="B142" s="137" t="s">
        <v>123</v>
      </c>
      <c r="C142" s="42"/>
      <c r="D142" s="20"/>
      <c r="E142" s="20"/>
      <c r="F142" s="20"/>
      <c r="G142" s="20"/>
      <c r="H142" s="121">
        <f t="shared" si="35"/>
        <v>0</v>
      </c>
      <c r="I142" s="119"/>
      <c r="J142" s="183"/>
      <c r="K142" s="183"/>
      <c r="L142" s="183"/>
      <c r="M142" s="183"/>
      <c r="N142" s="183"/>
      <c r="O142" s="105"/>
      <c r="P142" s="47"/>
    </row>
    <row r="143" spans="2:16" ht="15.75" hidden="1" x14ac:dyDescent="0.25">
      <c r="B143" s="137" t="s">
        <v>124</v>
      </c>
      <c r="C143" s="42"/>
      <c r="D143" s="20"/>
      <c r="E143" s="20"/>
      <c r="F143" s="20"/>
      <c r="G143" s="20"/>
      <c r="H143" s="121">
        <f t="shared" si="35"/>
        <v>0</v>
      </c>
      <c r="I143" s="119"/>
      <c r="J143" s="183"/>
      <c r="K143" s="183"/>
      <c r="L143" s="183"/>
      <c r="M143" s="183"/>
      <c r="N143" s="183"/>
      <c r="O143" s="105"/>
      <c r="P143" s="47"/>
    </row>
    <row r="144" spans="2:16" ht="15.75" hidden="1" x14ac:dyDescent="0.25">
      <c r="C144" s="90" t="s">
        <v>143</v>
      </c>
      <c r="D144" s="23">
        <f>SUM(D136:D143)</f>
        <v>0</v>
      </c>
      <c r="E144" s="23">
        <f>SUM(E136:E143)</f>
        <v>0</v>
      </c>
      <c r="F144" s="23">
        <f>SUM(F136:F143)</f>
        <v>0</v>
      </c>
      <c r="G144" s="23"/>
      <c r="H144" s="23">
        <f>SUM(H136:H143)</f>
        <v>0</v>
      </c>
      <c r="I144" s="21">
        <f>(I136*H136)+(I137*H137)+(I138*H138)+(I139*H139)+(I140*H140)+(I141*H141)+(I142*H142)+(I143*H143)</f>
        <v>0</v>
      </c>
      <c r="J144" s="184"/>
      <c r="K144" s="184"/>
      <c r="L144" s="184"/>
      <c r="M144" s="184"/>
      <c r="N144" s="184"/>
      <c r="O144" s="105"/>
      <c r="P144" s="48"/>
    </row>
    <row r="145" spans="2:16" ht="51" hidden="1" customHeight="1" x14ac:dyDescent="0.25">
      <c r="B145" s="90" t="s">
        <v>125</v>
      </c>
      <c r="C145" s="246"/>
      <c r="D145" s="246"/>
      <c r="E145" s="246"/>
      <c r="F145" s="246"/>
      <c r="G145" s="246"/>
      <c r="H145" s="246"/>
      <c r="I145" s="246"/>
      <c r="J145" s="246"/>
      <c r="K145" s="246"/>
      <c r="L145" s="246"/>
      <c r="M145" s="246"/>
      <c r="N145" s="246"/>
      <c r="O145" s="246"/>
      <c r="P145" s="46"/>
    </row>
    <row r="146" spans="2:16" ht="15.75" hidden="1" x14ac:dyDescent="0.25">
      <c r="B146" s="137" t="s">
        <v>126</v>
      </c>
      <c r="C146" s="17"/>
      <c r="D146" s="19"/>
      <c r="E146" s="19"/>
      <c r="F146" s="19"/>
      <c r="G146" s="19"/>
      <c r="H146" s="121">
        <f>SUM(D146:F146)</f>
        <v>0</v>
      </c>
      <c r="I146" s="118"/>
      <c r="J146" s="182"/>
      <c r="K146" s="182"/>
      <c r="L146" s="182"/>
      <c r="M146" s="182"/>
      <c r="N146" s="182"/>
      <c r="O146" s="104"/>
      <c r="P146" s="47"/>
    </row>
    <row r="147" spans="2:16" ht="15.75" hidden="1" x14ac:dyDescent="0.25">
      <c r="B147" s="137" t="s">
        <v>127</v>
      </c>
      <c r="C147" s="17"/>
      <c r="D147" s="19"/>
      <c r="E147" s="19"/>
      <c r="F147" s="19"/>
      <c r="G147" s="19"/>
      <c r="H147" s="121">
        <f t="shared" ref="H147:H153" si="36">SUM(D147:F147)</f>
        <v>0</v>
      </c>
      <c r="I147" s="118"/>
      <c r="J147" s="182"/>
      <c r="K147" s="182"/>
      <c r="L147" s="182"/>
      <c r="M147" s="182"/>
      <c r="N147" s="182"/>
      <c r="O147" s="104"/>
      <c r="P147" s="47"/>
    </row>
    <row r="148" spans="2:16" ht="15.75" hidden="1" x14ac:dyDescent="0.25">
      <c r="B148" s="137" t="s">
        <v>128</v>
      </c>
      <c r="C148" s="17"/>
      <c r="D148" s="19"/>
      <c r="E148" s="19"/>
      <c r="F148" s="19"/>
      <c r="G148" s="19"/>
      <c r="H148" s="121">
        <f t="shared" si="36"/>
        <v>0</v>
      </c>
      <c r="I148" s="118"/>
      <c r="J148" s="182"/>
      <c r="K148" s="182"/>
      <c r="L148" s="182"/>
      <c r="M148" s="182"/>
      <c r="N148" s="182"/>
      <c r="O148" s="104"/>
      <c r="P148" s="47"/>
    </row>
    <row r="149" spans="2:16" ht="15.75" hidden="1" x14ac:dyDescent="0.25">
      <c r="B149" s="137" t="s">
        <v>129</v>
      </c>
      <c r="C149" s="17"/>
      <c r="D149" s="19"/>
      <c r="E149" s="19"/>
      <c r="F149" s="19"/>
      <c r="G149" s="19"/>
      <c r="H149" s="121">
        <f t="shared" si="36"/>
        <v>0</v>
      </c>
      <c r="I149" s="118"/>
      <c r="J149" s="182"/>
      <c r="K149" s="182"/>
      <c r="L149" s="182"/>
      <c r="M149" s="182"/>
      <c r="N149" s="182"/>
      <c r="O149" s="104"/>
      <c r="P149" s="47"/>
    </row>
    <row r="150" spans="2:16" ht="15.75" hidden="1" x14ac:dyDescent="0.25">
      <c r="B150" s="137" t="s">
        <v>130</v>
      </c>
      <c r="C150" s="17"/>
      <c r="D150" s="19"/>
      <c r="E150" s="19"/>
      <c r="F150" s="19"/>
      <c r="G150" s="19"/>
      <c r="H150" s="121">
        <f t="shared" si="36"/>
        <v>0</v>
      </c>
      <c r="I150" s="118"/>
      <c r="J150" s="182"/>
      <c r="K150" s="182"/>
      <c r="L150" s="182"/>
      <c r="M150" s="182"/>
      <c r="N150" s="182"/>
      <c r="O150" s="104"/>
      <c r="P150" s="47"/>
    </row>
    <row r="151" spans="2:16" ht="15.75" hidden="1" x14ac:dyDescent="0.25">
      <c r="B151" s="137" t="s">
        <v>131</v>
      </c>
      <c r="C151" s="17"/>
      <c r="D151" s="19"/>
      <c r="E151" s="19"/>
      <c r="F151" s="19"/>
      <c r="G151" s="19"/>
      <c r="H151" s="121">
        <f t="shared" si="36"/>
        <v>0</v>
      </c>
      <c r="I151" s="118"/>
      <c r="J151" s="182"/>
      <c r="K151" s="182"/>
      <c r="L151" s="182"/>
      <c r="M151" s="182"/>
      <c r="N151" s="182"/>
      <c r="O151" s="104"/>
      <c r="P151" s="47"/>
    </row>
    <row r="152" spans="2:16" ht="15.75" hidden="1" x14ac:dyDescent="0.25">
      <c r="B152" s="137" t="s">
        <v>132</v>
      </c>
      <c r="C152" s="42"/>
      <c r="D152" s="20"/>
      <c r="E152" s="20"/>
      <c r="F152" s="20"/>
      <c r="G152" s="20"/>
      <c r="H152" s="121">
        <f t="shared" si="36"/>
        <v>0</v>
      </c>
      <c r="I152" s="119"/>
      <c r="J152" s="183"/>
      <c r="K152" s="183"/>
      <c r="L152" s="183"/>
      <c r="M152" s="183"/>
      <c r="N152" s="183"/>
      <c r="O152" s="105"/>
      <c r="P152" s="47"/>
    </row>
    <row r="153" spans="2:16" ht="15.75" hidden="1" x14ac:dyDescent="0.25">
      <c r="B153" s="137" t="s">
        <v>133</v>
      </c>
      <c r="C153" s="42"/>
      <c r="D153" s="20"/>
      <c r="E153" s="20"/>
      <c r="F153" s="20"/>
      <c r="G153" s="20"/>
      <c r="H153" s="121">
        <f t="shared" si="36"/>
        <v>0</v>
      </c>
      <c r="I153" s="119"/>
      <c r="J153" s="183"/>
      <c r="K153" s="183"/>
      <c r="L153" s="183"/>
      <c r="M153" s="183"/>
      <c r="N153" s="183"/>
      <c r="O153" s="105"/>
      <c r="P153" s="47"/>
    </row>
    <row r="154" spans="2:16" ht="15.75" hidden="1" x14ac:dyDescent="0.25">
      <c r="C154" s="90" t="s">
        <v>143</v>
      </c>
      <c r="D154" s="23">
        <f>SUM(D146:D153)</f>
        <v>0</v>
      </c>
      <c r="E154" s="23">
        <f>SUM(E146:E153)</f>
        <v>0</v>
      </c>
      <c r="F154" s="23">
        <f>SUM(F146:F153)</f>
        <v>0</v>
      </c>
      <c r="G154" s="23"/>
      <c r="H154" s="23">
        <f>SUM(H146:H153)</f>
        <v>0</v>
      </c>
      <c r="I154" s="21">
        <f>(I146*H146)+(I147*H147)+(I148*H148)+(I149*H149)+(I150*H150)+(I151*H151)+(I152*H152)+(I153*H153)</f>
        <v>0</v>
      </c>
      <c r="J154" s="184"/>
      <c r="K154" s="184"/>
      <c r="L154" s="184"/>
      <c r="M154" s="184"/>
      <c r="N154" s="184"/>
      <c r="O154" s="105"/>
      <c r="P154" s="48"/>
    </row>
    <row r="155" spans="2:16" ht="51" hidden="1" customHeight="1" x14ac:dyDescent="0.25">
      <c r="B155" s="90" t="s">
        <v>134</v>
      </c>
      <c r="C155" s="246"/>
      <c r="D155" s="246"/>
      <c r="E155" s="246"/>
      <c r="F155" s="246"/>
      <c r="G155" s="246"/>
      <c r="H155" s="246"/>
      <c r="I155" s="246"/>
      <c r="J155" s="246"/>
      <c r="K155" s="246"/>
      <c r="L155" s="246"/>
      <c r="M155" s="246"/>
      <c r="N155" s="246"/>
      <c r="O155" s="246"/>
      <c r="P155" s="46"/>
    </row>
    <row r="156" spans="2:16" ht="15.75" hidden="1" x14ac:dyDescent="0.25">
      <c r="B156" s="137" t="s">
        <v>135</v>
      </c>
      <c r="C156" s="17"/>
      <c r="D156" s="19"/>
      <c r="E156" s="19"/>
      <c r="F156" s="19"/>
      <c r="G156" s="19"/>
      <c r="H156" s="121">
        <f>SUM(D156:F156)</f>
        <v>0</v>
      </c>
      <c r="I156" s="118"/>
      <c r="J156" s="182"/>
      <c r="K156" s="182"/>
      <c r="L156" s="182"/>
      <c r="M156" s="182"/>
      <c r="N156" s="182"/>
      <c r="O156" s="104"/>
      <c r="P156" s="47"/>
    </row>
    <row r="157" spans="2:16" ht="15.75" hidden="1" x14ac:dyDescent="0.25">
      <c r="B157" s="137" t="s">
        <v>136</v>
      </c>
      <c r="C157" s="17"/>
      <c r="D157" s="19"/>
      <c r="E157" s="19"/>
      <c r="F157" s="19"/>
      <c r="G157" s="19"/>
      <c r="H157" s="121">
        <f t="shared" ref="H157:H163" si="37">SUM(D157:F157)</f>
        <v>0</v>
      </c>
      <c r="I157" s="118"/>
      <c r="J157" s="182"/>
      <c r="K157" s="182"/>
      <c r="L157" s="182"/>
      <c r="M157" s="182"/>
      <c r="N157" s="182"/>
      <c r="O157" s="104"/>
      <c r="P157" s="47"/>
    </row>
    <row r="158" spans="2:16" ht="15.75" hidden="1" x14ac:dyDescent="0.25">
      <c r="B158" s="137" t="s">
        <v>137</v>
      </c>
      <c r="C158" s="17"/>
      <c r="D158" s="19"/>
      <c r="E158" s="19"/>
      <c r="F158" s="19"/>
      <c r="G158" s="19"/>
      <c r="H158" s="121">
        <f t="shared" si="37"/>
        <v>0</v>
      </c>
      <c r="I158" s="118"/>
      <c r="J158" s="182"/>
      <c r="K158" s="182"/>
      <c r="L158" s="182"/>
      <c r="M158" s="182"/>
      <c r="N158" s="182"/>
      <c r="O158" s="104"/>
      <c r="P158" s="47"/>
    </row>
    <row r="159" spans="2:16" ht="15.75" hidden="1" x14ac:dyDescent="0.25">
      <c r="B159" s="137" t="s">
        <v>138</v>
      </c>
      <c r="C159" s="17"/>
      <c r="D159" s="19"/>
      <c r="E159" s="19"/>
      <c r="F159" s="19"/>
      <c r="G159" s="19"/>
      <c r="H159" s="121">
        <f t="shared" si="37"/>
        <v>0</v>
      </c>
      <c r="I159" s="118"/>
      <c r="J159" s="182"/>
      <c r="K159" s="182"/>
      <c r="L159" s="182"/>
      <c r="M159" s="182"/>
      <c r="N159" s="182"/>
      <c r="O159" s="104"/>
      <c r="P159" s="47"/>
    </row>
    <row r="160" spans="2:16" ht="15.75" hidden="1" x14ac:dyDescent="0.25">
      <c r="B160" s="137" t="s">
        <v>139</v>
      </c>
      <c r="C160" s="17"/>
      <c r="D160" s="19"/>
      <c r="E160" s="19"/>
      <c r="F160" s="19"/>
      <c r="G160" s="19"/>
      <c r="H160" s="121">
        <f>SUM(D160:F160)</f>
        <v>0</v>
      </c>
      <c r="I160" s="118"/>
      <c r="J160" s="182"/>
      <c r="K160" s="182"/>
      <c r="L160" s="182"/>
      <c r="M160" s="182"/>
      <c r="N160" s="182"/>
      <c r="O160" s="104"/>
      <c r="P160" s="47"/>
    </row>
    <row r="161" spans="2:16" ht="15.75" hidden="1" x14ac:dyDescent="0.25">
      <c r="B161" s="137" t="s">
        <v>140</v>
      </c>
      <c r="C161" s="17"/>
      <c r="D161" s="19"/>
      <c r="E161" s="19"/>
      <c r="F161" s="19"/>
      <c r="G161" s="19"/>
      <c r="H161" s="121">
        <f t="shared" si="37"/>
        <v>0</v>
      </c>
      <c r="I161" s="118"/>
      <c r="J161" s="182"/>
      <c r="K161" s="182"/>
      <c r="L161" s="182"/>
      <c r="M161" s="182"/>
      <c r="N161" s="182"/>
      <c r="O161" s="104"/>
      <c r="P161" s="47"/>
    </row>
    <row r="162" spans="2:16" ht="15.75" hidden="1" x14ac:dyDescent="0.25">
      <c r="B162" s="137" t="s">
        <v>141</v>
      </c>
      <c r="C162" s="42"/>
      <c r="D162" s="20"/>
      <c r="E162" s="20"/>
      <c r="F162" s="20"/>
      <c r="G162" s="20"/>
      <c r="H162" s="121">
        <f t="shared" si="37"/>
        <v>0</v>
      </c>
      <c r="I162" s="119"/>
      <c r="J162" s="183"/>
      <c r="K162" s="183"/>
      <c r="L162" s="183"/>
      <c r="M162" s="183"/>
      <c r="N162" s="183"/>
      <c r="O162" s="105"/>
      <c r="P162" s="47"/>
    </row>
    <row r="163" spans="2:16" ht="15.75" hidden="1" x14ac:dyDescent="0.25">
      <c r="B163" s="137" t="s">
        <v>142</v>
      </c>
      <c r="C163" s="42"/>
      <c r="D163" s="20"/>
      <c r="E163" s="20"/>
      <c r="F163" s="20"/>
      <c r="G163" s="20"/>
      <c r="H163" s="121">
        <f t="shared" si="37"/>
        <v>0</v>
      </c>
      <c r="I163" s="119"/>
      <c r="J163" s="183"/>
      <c r="K163" s="183"/>
      <c r="L163" s="183"/>
      <c r="M163" s="183"/>
      <c r="N163" s="183"/>
      <c r="O163" s="105"/>
      <c r="P163" s="47"/>
    </row>
    <row r="164" spans="2:16" ht="15.75" hidden="1" x14ac:dyDescent="0.25">
      <c r="C164" s="90" t="s">
        <v>143</v>
      </c>
      <c r="D164" s="21">
        <f>SUM(D156:D163)</f>
        <v>0</v>
      </c>
      <c r="E164" s="21">
        <f>SUM(E156:E163)</f>
        <v>0</v>
      </c>
      <c r="F164" s="21">
        <f>SUM(F156:F163)</f>
        <v>0</v>
      </c>
      <c r="G164" s="21"/>
      <c r="H164" s="21">
        <f>SUM(H156:H163)</f>
        <v>0</v>
      </c>
      <c r="I164" s="21">
        <f>(I156*H156)+(I157*H157)+(I158*H158)+(I159*H159)+(I160*H160)+(I161*H161)+(I162*H162)+(I163*H163)</f>
        <v>0</v>
      </c>
      <c r="J164" s="184"/>
      <c r="K164" s="184"/>
      <c r="L164" s="184"/>
      <c r="M164" s="184"/>
      <c r="N164" s="184"/>
      <c r="O164" s="105"/>
      <c r="P164" s="48"/>
    </row>
    <row r="165" spans="2:16" ht="15.75" customHeight="1" x14ac:dyDescent="0.25">
      <c r="B165" s="6"/>
      <c r="C165" s="11"/>
      <c r="D165" s="25"/>
      <c r="E165" s="25"/>
      <c r="F165" s="25"/>
      <c r="G165" s="25"/>
      <c r="H165" s="25"/>
      <c r="I165" s="25"/>
      <c r="J165" s="187"/>
      <c r="K165" s="187"/>
      <c r="L165" s="187"/>
      <c r="M165" s="187"/>
      <c r="N165" s="187"/>
      <c r="O165" s="11"/>
      <c r="P165" s="3"/>
    </row>
    <row r="166" spans="2:16" ht="15.75" customHeight="1" x14ac:dyDescent="0.25">
      <c r="B166" s="6"/>
      <c r="C166" s="11"/>
      <c r="D166" s="25"/>
      <c r="E166" s="25"/>
      <c r="F166" s="25"/>
      <c r="G166" s="25"/>
      <c r="H166" s="25"/>
      <c r="I166" s="25"/>
      <c r="J166" s="187"/>
      <c r="K166" s="187"/>
      <c r="L166" s="187"/>
      <c r="M166" s="187"/>
      <c r="N166" s="187"/>
      <c r="O166" s="11"/>
      <c r="P166" s="3"/>
    </row>
    <row r="167" spans="2:16" ht="93" customHeight="1" x14ac:dyDescent="0.25">
      <c r="B167" s="90" t="s">
        <v>518</v>
      </c>
      <c r="C167" s="201" t="s">
        <v>600</v>
      </c>
      <c r="D167" s="207">
        <f>275700</f>
        <v>275700</v>
      </c>
      <c r="E167" s="19">
        <v>159800</v>
      </c>
      <c r="F167" s="30">
        <v>53000</v>
      </c>
      <c r="G167" s="30">
        <v>45072</v>
      </c>
      <c r="H167" s="110">
        <f>SUM(D167:G167)</f>
        <v>533572</v>
      </c>
      <c r="I167" s="120">
        <v>0.3</v>
      </c>
      <c r="J167" s="188">
        <v>88558.720000000001</v>
      </c>
      <c r="K167" s="188">
        <v>49590.61</v>
      </c>
      <c r="L167" s="188">
        <v>540</v>
      </c>
      <c r="M167" s="188">
        <v>2372</v>
      </c>
      <c r="N167" s="188">
        <f>SUM(J167,K167,L167,M167)</f>
        <v>141061.33000000002</v>
      </c>
      <c r="O167" s="114"/>
      <c r="P167" s="48"/>
    </row>
    <row r="168" spans="2:16" ht="93" customHeight="1" x14ac:dyDescent="0.25">
      <c r="B168" s="239" t="s">
        <v>516</v>
      </c>
      <c r="C168" s="201" t="s">
        <v>601</v>
      </c>
      <c r="D168" s="30">
        <f>20000</f>
        <v>20000</v>
      </c>
      <c r="E168" s="19">
        <v>5000</v>
      </c>
      <c r="F168" s="30">
        <v>53003.12</v>
      </c>
      <c r="G168" s="30">
        <v>52000</v>
      </c>
      <c r="H168" s="110">
        <f t="shared" ref="H168:H174" si="38">SUM(D168:G168)</f>
        <v>130003.12</v>
      </c>
      <c r="I168" s="120">
        <v>0.3</v>
      </c>
      <c r="J168" s="177">
        <v>2006.8900000000003</v>
      </c>
      <c r="K168" s="188">
        <v>654.35</v>
      </c>
      <c r="L168" s="188">
        <v>3200</v>
      </c>
      <c r="M168" s="188">
        <v>10500</v>
      </c>
      <c r="N168" s="188">
        <f t="shared" ref="N168:N174" si="39">SUM(J168,K168,L168,M168)</f>
        <v>16361.24</v>
      </c>
      <c r="O168" s="114"/>
      <c r="P168" s="48"/>
    </row>
    <row r="169" spans="2:16" ht="93" customHeight="1" x14ac:dyDescent="0.25">
      <c r="B169" s="240"/>
      <c r="C169" s="201" t="s">
        <v>602</v>
      </c>
      <c r="D169" s="30">
        <f>37000</f>
        <v>37000</v>
      </c>
      <c r="E169" s="19">
        <v>20000</v>
      </c>
      <c r="F169" s="30">
        <v>25000.21</v>
      </c>
      <c r="G169" s="30"/>
      <c r="H169" s="110">
        <f t="shared" si="38"/>
        <v>82000.209999999992</v>
      </c>
      <c r="I169" s="120">
        <v>0.3</v>
      </c>
      <c r="J169" s="188">
        <v>696.73</v>
      </c>
      <c r="K169" s="188">
        <v>421.05</v>
      </c>
      <c r="L169" s="188">
        <v>1120</v>
      </c>
      <c r="M169" s="188">
        <v>9517</v>
      </c>
      <c r="N169" s="188">
        <f t="shared" si="39"/>
        <v>11754.779999999999</v>
      </c>
      <c r="O169" s="114"/>
      <c r="P169" s="48"/>
    </row>
    <row r="170" spans="2:16" ht="120" customHeight="1" x14ac:dyDescent="0.25">
      <c r="B170" s="240"/>
      <c r="C170" s="201" t="s">
        <v>603</v>
      </c>
      <c r="D170" s="30">
        <f>50000</f>
        <v>50000</v>
      </c>
      <c r="E170" s="19">
        <v>30000</v>
      </c>
      <c r="F170" s="30">
        <v>80000.01400000001</v>
      </c>
      <c r="G170" s="30">
        <v>80000</v>
      </c>
      <c r="H170" s="110">
        <f t="shared" si="38"/>
        <v>240000.01400000002</v>
      </c>
      <c r="I170" s="120">
        <v>0.3</v>
      </c>
      <c r="J170" s="188">
        <f>-2277.39+4000</f>
        <v>1722.6100000000001</v>
      </c>
      <c r="K170" s="188">
        <v>3200.61</v>
      </c>
      <c r="L170" s="188">
        <v>2600</v>
      </c>
      <c r="M170" s="188">
        <v>7773</v>
      </c>
      <c r="N170" s="188">
        <f t="shared" si="39"/>
        <v>15296.220000000001</v>
      </c>
      <c r="O170" s="114"/>
      <c r="P170" s="48"/>
    </row>
    <row r="171" spans="2:16" ht="23.1" customHeight="1" x14ac:dyDescent="0.25">
      <c r="B171" s="241"/>
      <c r="C171" s="202" t="s">
        <v>604</v>
      </c>
      <c r="D171" s="30">
        <f>45000</f>
        <v>45000</v>
      </c>
      <c r="E171" s="19"/>
      <c r="F171" s="30"/>
      <c r="G171" s="30">
        <v>40000</v>
      </c>
      <c r="H171" s="110">
        <f t="shared" si="38"/>
        <v>85000</v>
      </c>
      <c r="I171" s="120">
        <v>0</v>
      </c>
      <c r="J171" s="188">
        <v>40880.050000000003</v>
      </c>
      <c r="K171" s="188"/>
      <c r="L171" s="188">
        <v>0</v>
      </c>
      <c r="M171" s="188">
        <v>32214</v>
      </c>
      <c r="N171" s="188">
        <f t="shared" si="39"/>
        <v>73094.05</v>
      </c>
      <c r="O171" s="114"/>
      <c r="P171" s="48"/>
    </row>
    <row r="172" spans="2:16" ht="57" customHeight="1" x14ac:dyDescent="0.25">
      <c r="B172" s="90" t="s">
        <v>519</v>
      </c>
      <c r="C172" s="201" t="s">
        <v>605</v>
      </c>
      <c r="D172" s="30">
        <f>90000</f>
        <v>90000</v>
      </c>
      <c r="E172" s="19">
        <v>50000</v>
      </c>
      <c r="F172" s="30">
        <v>44340.66</v>
      </c>
      <c r="G172" s="30">
        <v>40560</v>
      </c>
      <c r="H172" s="110">
        <f t="shared" si="38"/>
        <v>224900.66</v>
      </c>
      <c r="I172" s="120">
        <v>0.3</v>
      </c>
      <c r="J172" s="188">
        <v>41264.379999999997</v>
      </c>
      <c r="K172" s="188">
        <v>21565.75</v>
      </c>
      <c r="L172" s="188">
        <v>1240</v>
      </c>
      <c r="M172" s="188">
        <v>2985.0746268656717</v>
      </c>
      <c r="N172" s="188">
        <f t="shared" si="39"/>
        <v>67055.20462686567</v>
      </c>
      <c r="O172" s="114"/>
      <c r="P172" s="48"/>
    </row>
    <row r="173" spans="2:16" ht="57" customHeight="1" x14ac:dyDescent="0.25">
      <c r="B173" s="115" t="s">
        <v>606</v>
      </c>
      <c r="C173" s="201" t="s">
        <v>607</v>
      </c>
      <c r="D173" s="30">
        <f>50000</f>
        <v>50000</v>
      </c>
      <c r="E173" s="30">
        <v>0</v>
      </c>
      <c r="F173" s="30">
        <v>0</v>
      </c>
      <c r="G173" s="30">
        <v>0</v>
      </c>
      <c r="H173" s="110">
        <f t="shared" si="38"/>
        <v>50000</v>
      </c>
      <c r="I173" s="120">
        <v>0.5</v>
      </c>
      <c r="J173" s="188">
        <v>49952.480000000003</v>
      </c>
      <c r="K173" s="188"/>
      <c r="L173" s="188">
        <v>0</v>
      </c>
      <c r="M173" s="188"/>
      <c r="N173" s="188">
        <f t="shared" si="39"/>
        <v>49952.480000000003</v>
      </c>
      <c r="O173" s="114"/>
      <c r="P173" s="48"/>
    </row>
    <row r="174" spans="2:16" ht="65.25" customHeight="1" x14ac:dyDescent="0.25">
      <c r="B174" s="115" t="s">
        <v>523</v>
      </c>
      <c r="C174" s="16" t="s">
        <v>544</v>
      </c>
      <c r="D174" s="30">
        <f>80000</f>
        <v>80000</v>
      </c>
      <c r="E174" s="30">
        <v>0</v>
      </c>
      <c r="F174" s="30">
        <v>0</v>
      </c>
      <c r="G174" s="30">
        <v>0</v>
      </c>
      <c r="H174" s="110">
        <f t="shared" si="38"/>
        <v>80000</v>
      </c>
      <c r="I174" s="120">
        <v>0.3</v>
      </c>
      <c r="J174" s="188">
        <v>0</v>
      </c>
      <c r="K174" s="188"/>
      <c r="L174" s="188">
        <v>0</v>
      </c>
      <c r="M174" s="188"/>
      <c r="N174" s="188">
        <f t="shared" si="39"/>
        <v>0</v>
      </c>
      <c r="O174" s="114"/>
      <c r="P174" s="48"/>
    </row>
    <row r="175" spans="2:16" ht="21.75" customHeight="1" x14ac:dyDescent="0.25">
      <c r="B175" s="6"/>
      <c r="C175" s="116" t="s">
        <v>517</v>
      </c>
      <c r="D175" s="122">
        <f>SUM(D167:D174)</f>
        <v>647700</v>
      </c>
      <c r="E175" s="122">
        <f t="shared" ref="E175:G175" si="40">SUM(E167:E174)</f>
        <v>264800</v>
      </c>
      <c r="F175" s="122">
        <f t="shared" si="40"/>
        <v>255344.00399999999</v>
      </c>
      <c r="G175" s="122">
        <f t="shared" si="40"/>
        <v>257632</v>
      </c>
      <c r="H175" s="122">
        <f>SUM(H167:H174)</f>
        <v>1425476.004</v>
      </c>
      <c r="I175" s="21">
        <f>(I167*H167)+(I170*H170)+(I172*H172)+(I174*H174)</f>
        <v>323541.80220000003</v>
      </c>
      <c r="J175" s="211">
        <f>SUM(J167:J174)</f>
        <v>225081.86000000002</v>
      </c>
      <c r="K175" s="211">
        <f t="shared" ref="K175:N175" si="41">SUM(K167:K174)</f>
        <v>75432.37</v>
      </c>
      <c r="L175" s="211">
        <f t="shared" si="41"/>
        <v>8700</v>
      </c>
      <c r="M175" s="211">
        <f t="shared" si="41"/>
        <v>65361.074626865673</v>
      </c>
      <c r="N175" s="211">
        <f t="shared" si="41"/>
        <v>374575.30462686566</v>
      </c>
      <c r="O175" s="16"/>
      <c r="P175" s="14"/>
    </row>
    <row r="176" spans="2:16" ht="15.75" customHeight="1" x14ac:dyDescent="0.25">
      <c r="B176" s="6"/>
      <c r="C176" s="11"/>
      <c r="D176" s="25"/>
      <c r="E176" s="25"/>
      <c r="F176" s="25"/>
      <c r="G176" s="25"/>
      <c r="H176" s="25"/>
      <c r="I176" s="25"/>
      <c r="J176" s="187"/>
      <c r="K176" s="187"/>
      <c r="L176" s="187"/>
      <c r="M176" s="187"/>
      <c r="N176" s="187"/>
      <c r="O176" s="11"/>
      <c r="P176" s="14"/>
    </row>
    <row r="177" spans="2:16" ht="15.75" customHeight="1" x14ac:dyDescent="0.25">
      <c r="B177" s="6"/>
      <c r="C177" s="11"/>
      <c r="D177" s="25"/>
      <c r="E177" s="25"/>
      <c r="F177" s="25"/>
      <c r="G177" s="25"/>
      <c r="H177" s="25"/>
      <c r="I177" s="25"/>
      <c r="J177" s="187"/>
      <c r="K177" s="187"/>
      <c r="L177" s="187"/>
      <c r="M177" s="187"/>
      <c r="N177" s="187"/>
      <c r="O177" s="11"/>
      <c r="P177" s="14"/>
    </row>
    <row r="178" spans="2:16" ht="15.75" customHeight="1" x14ac:dyDescent="0.25">
      <c r="B178" s="6"/>
      <c r="C178" s="11"/>
      <c r="D178" s="25"/>
      <c r="E178" s="25"/>
      <c r="F178" s="25"/>
      <c r="G178" s="25"/>
      <c r="H178" s="25"/>
      <c r="I178" s="25"/>
      <c r="J178" s="187"/>
      <c r="K178" s="187"/>
      <c r="L178" s="187"/>
      <c r="M178" s="187"/>
      <c r="N178" s="187"/>
      <c r="O178" s="11"/>
      <c r="P178" s="14"/>
    </row>
    <row r="179" spans="2:16" ht="15.75" customHeight="1" x14ac:dyDescent="0.25">
      <c r="B179" s="6"/>
      <c r="C179" s="11"/>
      <c r="D179" s="25"/>
      <c r="E179" s="25"/>
      <c r="F179" s="25"/>
      <c r="G179" s="25"/>
      <c r="H179" s="25"/>
      <c r="I179" s="25"/>
      <c r="J179" s="187"/>
      <c r="K179" s="187"/>
      <c r="L179" s="187"/>
      <c r="M179" s="187"/>
      <c r="N179" s="187"/>
      <c r="O179" s="11"/>
      <c r="P179" s="14"/>
    </row>
    <row r="180" spans="2:16" ht="15.75" customHeight="1" x14ac:dyDescent="0.25">
      <c r="B180" s="6"/>
      <c r="C180" s="11"/>
      <c r="D180" s="25"/>
      <c r="E180" s="25"/>
      <c r="F180" s="25"/>
      <c r="G180" s="25"/>
      <c r="H180" s="25"/>
      <c r="I180" s="25"/>
      <c r="J180" s="187"/>
      <c r="K180" s="187"/>
      <c r="L180" s="187"/>
      <c r="M180" s="187"/>
      <c r="N180" s="187"/>
      <c r="O180" s="11"/>
      <c r="P180" s="14"/>
    </row>
    <row r="181" spans="2:16" ht="15.75" customHeight="1" x14ac:dyDescent="0.25">
      <c r="B181" s="6"/>
      <c r="C181" s="11"/>
      <c r="D181" s="25"/>
      <c r="E181" s="25"/>
      <c r="F181" s="25"/>
      <c r="G181" s="25"/>
      <c r="H181" s="25"/>
      <c r="I181" s="25"/>
      <c r="J181" s="187"/>
      <c r="K181" s="187"/>
      <c r="L181" s="187"/>
      <c r="M181" s="187"/>
      <c r="N181" s="187"/>
      <c r="O181" s="11"/>
      <c r="P181" s="14"/>
    </row>
    <row r="182" spans="2:16" ht="15.75" customHeight="1" thickBot="1" x14ac:dyDescent="0.3">
      <c r="B182" s="6"/>
      <c r="C182" s="11"/>
      <c r="D182" s="25"/>
      <c r="E182" s="25"/>
      <c r="F182" s="25"/>
      <c r="G182" s="25"/>
      <c r="H182" s="25"/>
      <c r="I182" s="25"/>
      <c r="J182" s="187"/>
      <c r="K182" s="187"/>
      <c r="L182" s="187"/>
      <c r="M182" s="187"/>
      <c r="N182" s="187"/>
      <c r="O182" s="11"/>
      <c r="P182" s="14"/>
    </row>
    <row r="183" spans="2:16" ht="15.75" x14ac:dyDescent="0.25">
      <c r="B183" s="6"/>
      <c r="C183" s="273" t="s">
        <v>17</v>
      </c>
      <c r="D183" s="274"/>
      <c r="E183" s="274"/>
      <c r="F183" s="274"/>
      <c r="G183" s="274"/>
      <c r="H183" s="275"/>
      <c r="I183" s="14"/>
      <c r="J183" s="189"/>
      <c r="K183" s="189"/>
      <c r="L183" s="189"/>
      <c r="M183" s="189"/>
      <c r="N183" s="189"/>
      <c r="O183" s="14"/>
    </row>
    <row r="184" spans="2:16" ht="40.5" customHeight="1" x14ac:dyDescent="0.25">
      <c r="B184" s="6"/>
      <c r="C184" s="263"/>
      <c r="D184" s="21" t="s">
        <v>513</v>
      </c>
      <c r="E184" s="21" t="s">
        <v>514</v>
      </c>
      <c r="F184" s="21" t="s">
        <v>515</v>
      </c>
      <c r="G184" s="21" t="s">
        <v>608</v>
      </c>
      <c r="H184" s="265" t="s">
        <v>57</v>
      </c>
      <c r="I184" s="11"/>
      <c r="J184" s="190"/>
      <c r="K184" s="190"/>
      <c r="L184" s="190"/>
      <c r="M184" s="190"/>
      <c r="N184" s="190"/>
      <c r="O184" s="14"/>
    </row>
    <row r="185" spans="2:16" ht="24.75" customHeight="1" x14ac:dyDescent="0.25">
      <c r="B185" s="6"/>
      <c r="C185" s="264"/>
      <c r="D185" s="100" t="str">
        <f>D13</f>
        <v>OIM-GUINEE</v>
      </c>
      <c r="E185" s="100" t="str">
        <f>E13</f>
        <v>OIM-CÔTE D'IVOIE</v>
      </c>
      <c r="F185" s="100" t="str">
        <f>F13</f>
        <v>FAO-GUINEE</v>
      </c>
      <c r="G185" s="198" t="s">
        <v>551</v>
      </c>
      <c r="H185" s="266"/>
      <c r="I185" s="11"/>
      <c r="J185" s="190"/>
      <c r="K185" s="190"/>
      <c r="L185" s="190"/>
      <c r="M185" s="190"/>
      <c r="N185" s="190"/>
      <c r="O185" s="14"/>
    </row>
    <row r="186" spans="2:16" ht="41.1" customHeight="1" x14ac:dyDescent="0.25">
      <c r="B186" s="15"/>
      <c r="C186" s="111" t="s">
        <v>56</v>
      </c>
      <c r="D186" s="91">
        <f>SUM(D21,D28,D38,D58,D66,D76,D81,D175,)</f>
        <v>1307700</v>
      </c>
      <c r="E186" s="91">
        <f t="shared" ref="E186" si="42">SUM(E21,E28,E38,E58,E66,E76,E81,E175,)</f>
        <v>669320</v>
      </c>
      <c r="F186" s="91">
        <f>SUM(F21,F28,F38,F58,F66,F76,F81,F92,F102,F175)</f>
        <v>745344.00399999996</v>
      </c>
      <c r="G186" s="91">
        <f>SUM(G21,G28,G38,G58,G66,G76,G81,G92,G102,G175)</f>
        <v>747632</v>
      </c>
      <c r="H186" s="112">
        <f>SUM(D186:G186)</f>
        <v>3469996.0039999997</v>
      </c>
      <c r="I186" s="11"/>
      <c r="J186" s="190"/>
      <c r="K186" s="190"/>
      <c r="L186" s="190"/>
      <c r="M186" s="190"/>
      <c r="N186" s="190"/>
      <c r="O186" s="15"/>
    </row>
    <row r="187" spans="2:16" ht="51.75" customHeight="1" x14ac:dyDescent="0.25">
      <c r="B187" s="4"/>
      <c r="C187" s="111" t="s">
        <v>7</v>
      </c>
      <c r="D187" s="91">
        <f>D186*0.07</f>
        <v>91539.000000000015</v>
      </c>
      <c r="E187" s="91">
        <f>E186*0.07</f>
        <v>46852.4</v>
      </c>
      <c r="F187" s="91">
        <f>F186*0.07</f>
        <v>52174.080280000002</v>
      </c>
      <c r="G187" s="91">
        <f>G186*0.07</f>
        <v>52334.240000000005</v>
      </c>
      <c r="H187" s="112">
        <f>H186*0.07</f>
        <v>242899.72028000001</v>
      </c>
      <c r="I187" s="4"/>
      <c r="J187" s="213"/>
      <c r="K187" s="214"/>
      <c r="L187" s="191"/>
      <c r="M187" s="191"/>
      <c r="N187" s="191"/>
      <c r="O187" s="1"/>
    </row>
    <row r="188" spans="2:16" ht="51.75" customHeight="1" thickBot="1" x14ac:dyDescent="0.3">
      <c r="B188" s="4"/>
      <c r="C188" s="9" t="s">
        <v>57</v>
      </c>
      <c r="D188" s="94">
        <f>SUM(D186:D187)</f>
        <v>1399239</v>
      </c>
      <c r="E188" s="94">
        <f>SUM(E186:E187)</f>
        <v>716172.4</v>
      </c>
      <c r="F188" s="94">
        <f>SUM(F186:F187)</f>
        <v>797518.08427999995</v>
      </c>
      <c r="G188" s="94">
        <f>SUM(G186:G187)</f>
        <v>799966.24</v>
      </c>
      <c r="H188" s="113">
        <f>SUM(H186:H187)</f>
        <v>3712895.7242799997</v>
      </c>
      <c r="I188" s="4"/>
      <c r="J188" s="213"/>
      <c r="K188" s="214"/>
      <c r="M188" s="191"/>
      <c r="N188" s="191"/>
      <c r="O188" s="1"/>
    </row>
    <row r="189" spans="2:16" ht="42" customHeight="1" x14ac:dyDescent="0.25">
      <c r="B189" s="4"/>
      <c r="O189" s="3"/>
      <c r="P189" s="1"/>
    </row>
    <row r="190" spans="2:16" s="35" customFormat="1" ht="29.25" customHeight="1" thickBot="1" x14ac:dyDescent="0.3">
      <c r="B190" s="11"/>
      <c r="C190" s="6"/>
      <c r="D190" s="31"/>
      <c r="E190" s="31"/>
      <c r="F190" s="31"/>
      <c r="G190" s="31"/>
      <c r="H190" s="31"/>
      <c r="I190" s="31"/>
      <c r="J190" s="192"/>
      <c r="K190" s="250" t="s">
        <v>620</v>
      </c>
      <c r="L190" s="251"/>
      <c r="M190" s="251"/>
      <c r="N190" s="251"/>
      <c r="O190" s="251"/>
      <c r="P190" s="15"/>
    </row>
    <row r="191" spans="2:16" ht="23.25" customHeight="1" x14ac:dyDescent="0.25">
      <c r="B191" s="1"/>
      <c r="C191" s="257" t="s">
        <v>27</v>
      </c>
      <c r="D191" s="258"/>
      <c r="E191" s="259"/>
      <c r="F191" s="259"/>
      <c r="G191" s="259"/>
      <c r="H191" s="259"/>
      <c r="I191" s="260"/>
      <c r="J191" s="192"/>
      <c r="K191" s="192"/>
      <c r="L191" s="192"/>
      <c r="M191" s="192"/>
      <c r="N191" s="192"/>
      <c r="O191" s="1"/>
    </row>
    <row r="192" spans="2:16" ht="41.25" customHeight="1" x14ac:dyDescent="0.25">
      <c r="B192" s="1"/>
      <c r="C192" s="28"/>
      <c r="D192" s="26" t="s">
        <v>513</v>
      </c>
      <c r="E192" s="26" t="s">
        <v>514</v>
      </c>
      <c r="F192" s="26" t="s">
        <v>515</v>
      </c>
      <c r="G192" s="26" t="s">
        <v>608</v>
      </c>
      <c r="H192" s="267" t="s">
        <v>57</v>
      </c>
      <c r="I192" s="269" t="s">
        <v>29</v>
      </c>
      <c r="J192" s="192"/>
      <c r="K192" s="21" t="s">
        <v>513</v>
      </c>
      <c r="L192" s="21" t="s">
        <v>514</v>
      </c>
      <c r="M192" s="21" t="s">
        <v>515</v>
      </c>
      <c r="N192" s="21" t="s">
        <v>608</v>
      </c>
      <c r="O192" s="21" t="s">
        <v>57</v>
      </c>
    </row>
    <row r="193" spans="2:16" ht="27.75" customHeight="1" x14ac:dyDescent="0.25">
      <c r="B193" s="1"/>
      <c r="C193" s="28"/>
      <c r="D193" s="26" t="str">
        <f>D13</f>
        <v>OIM-GUINEE</v>
      </c>
      <c r="E193" s="26" t="str">
        <f>E13</f>
        <v>OIM-CÔTE D'IVOIE</v>
      </c>
      <c r="F193" s="26" t="str">
        <f>F13</f>
        <v>FAO-GUINEE</v>
      </c>
      <c r="G193" s="171" t="s">
        <v>609</v>
      </c>
      <c r="H193" s="268"/>
      <c r="I193" s="270"/>
      <c r="J193" s="192"/>
      <c r="K193" s="225" t="s">
        <v>621</v>
      </c>
      <c r="L193" s="225" t="s">
        <v>622</v>
      </c>
      <c r="M193" s="225" t="s">
        <v>623</v>
      </c>
      <c r="N193" s="225" t="s">
        <v>624</v>
      </c>
      <c r="O193" s="229"/>
    </row>
    <row r="194" spans="2:16" ht="55.5" customHeight="1" x14ac:dyDescent="0.25">
      <c r="B194" s="1"/>
      <c r="C194" s="27" t="s">
        <v>28</v>
      </c>
      <c r="D194" s="92">
        <f>$D$188*I194</f>
        <v>979467.29999999993</v>
      </c>
      <c r="E194" s="93">
        <f>$E$188*I194</f>
        <v>501320.68</v>
      </c>
      <c r="F194" s="93">
        <f>$F$188*I194</f>
        <v>558262.65899599995</v>
      </c>
      <c r="G194" s="206">
        <f>SUM(G186:G187)*I194</f>
        <v>559976.3679999999</v>
      </c>
      <c r="H194" s="93">
        <f>SUM(D194:G194)</f>
        <v>2599027.0069959997</v>
      </c>
      <c r="I194" s="129">
        <v>0.7</v>
      </c>
      <c r="J194" s="193"/>
      <c r="K194" s="226">
        <f>+J21+J28+J38+J58+J66+J76+J81+J92+J102+J175</f>
        <v>272442.34000000003</v>
      </c>
      <c r="L194" s="226">
        <f>+K21+K28+K38+K58+K66+K76+K81+K92+K102+K175</f>
        <v>425450</v>
      </c>
      <c r="M194" s="226">
        <f t="shared" ref="M194:N194" si="43">+L21+L28+L38+L58+L66+L76+L81+L92+L102+L175</f>
        <v>82792</v>
      </c>
      <c r="N194" s="226">
        <f t="shared" si="43"/>
        <v>113025.00462686567</v>
      </c>
      <c r="O194" s="230">
        <f>K194+L194+M194+N194</f>
        <v>893709.34462686582</v>
      </c>
    </row>
    <row r="195" spans="2:16" ht="57.75" customHeight="1" x14ac:dyDescent="0.25">
      <c r="B195" s="256"/>
      <c r="C195" s="117" t="s">
        <v>30</v>
      </c>
      <c r="D195" s="92">
        <f>$D$188*I195</f>
        <v>419771.7</v>
      </c>
      <c r="E195" s="93">
        <f>$E$188*I195</f>
        <v>214851.72</v>
      </c>
      <c r="F195" s="93">
        <f>$F$188*I195</f>
        <v>239255.42528399997</v>
      </c>
      <c r="G195" s="93">
        <f>$G$188*I195</f>
        <v>239989.87199999997</v>
      </c>
      <c r="H195" s="93">
        <f>SUM(D195:G195)</f>
        <v>1113868.717284</v>
      </c>
      <c r="I195" s="130">
        <v>0.3</v>
      </c>
      <c r="J195" s="193"/>
      <c r="K195" s="228">
        <v>14559.26</v>
      </c>
      <c r="L195" s="226">
        <v>28813.71</v>
      </c>
      <c r="M195" s="226">
        <v>0</v>
      </c>
      <c r="N195" s="226">
        <v>0</v>
      </c>
      <c r="O195" s="230">
        <f t="shared" ref="O195:O196" si="44">K195+L195+M195+N195</f>
        <v>43372.97</v>
      </c>
    </row>
    <row r="196" spans="2:16" ht="57.75" customHeight="1" x14ac:dyDescent="0.25">
      <c r="B196" s="256"/>
      <c r="C196" s="117" t="s">
        <v>527</v>
      </c>
      <c r="D196" s="92">
        <f>$D$188*I196</f>
        <v>0</v>
      </c>
      <c r="E196" s="93">
        <f>$E$188*I196</f>
        <v>0</v>
      </c>
      <c r="F196" s="93">
        <f>$F$188*I196</f>
        <v>0</v>
      </c>
      <c r="G196" s="205"/>
      <c r="H196" s="93">
        <f>SUM(D196:G196)</f>
        <v>0</v>
      </c>
      <c r="I196" s="131">
        <v>0</v>
      </c>
      <c r="J196" s="194"/>
      <c r="K196" s="227">
        <f>+K194+K195</f>
        <v>287001.60000000003</v>
      </c>
      <c r="L196" s="227">
        <f t="shared" ref="L196:N196" si="45">+L194+L195</f>
        <v>454263.71</v>
      </c>
      <c r="M196" s="227">
        <f t="shared" si="45"/>
        <v>82792</v>
      </c>
      <c r="N196" s="227">
        <f t="shared" si="45"/>
        <v>113025.00462686567</v>
      </c>
      <c r="O196" s="231">
        <f t="shared" si="44"/>
        <v>937082.31462686579</v>
      </c>
    </row>
    <row r="197" spans="2:16" ht="38.25" customHeight="1" thickBot="1" x14ac:dyDescent="0.3">
      <c r="B197" s="256"/>
      <c r="C197" s="9" t="s">
        <v>522</v>
      </c>
      <c r="D197" s="94">
        <f t="shared" ref="D197:I197" si="46">SUM(D194:D196)</f>
        <v>1399239</v>
      </c>
      <c r="E197" s="94">
        <f t="shared" si="46"/>
        <v>716172.4</v>
      </c>
      <c r="F197" s="94">
        <f t="shared" si="46"/>
        <v>797518.08427999995</v>
      </c>
      <c r="G197" s="94">
        <f t="shared" si="46"/>
        <v>799966.23999999987</v>
      </c>
      <c r="H197" s="94">
        <f t="shared" si="46"/>
        <v>3712895.7242799997</v>
      </c>
      <c r="I197" s="95">
        <f t="shared" si="46"/>
        <v>1</v>
      </c>
      <c r="J197" s="189"/>
      <c r="K197" s="252" t="s">
        <v>625</v>
      </c>
      <c r="L197" s="253"/>
      <c r="M197" s="253"/>
      <c r="N197" s="254"/>
      <c r="O197" s="232">
        <f>O196/H194</f>
        <v>0.36055120324046258</v>
      </c>
    </row>
    <row r="198" spans="2:16" ht="21.75" customHeight="1" thickBot="1" x14ac:dyDescent="0.3">
      <c r="B198" s="256"/>
      <c r="C198" s="2"/>
      <c r="D198" s="7"/>
      <c r="E198" s="7"/>
      <c r="F198" s="7"/>
      <c r="G198" s="7"/>
      <c r="H198" s="7"/>
      <c r="I198" s="7"/>
      <c r="J198" s="195"/>
      <c r="K198" s="195"/>
      <c r="L198" s="195"/>
      <c r="M198" s="195"/>
      <c r="N198" s="195"/>
    </row>
    <row r="199" spans="2:16" ht="49.5" customHeight="1" x14ac:dyDescent="0.25">
      <c r="B199" s="256"/>
      <c r="C199" s="96" t="s">
        <v>539</v>
      </c>
      <c r="D199" s="97">
        <f>SUM(I21,I28,I38,I48,I58,I66,I76,I81,I92,I102,I112,I122,I134,I144,I154,I164,I175)*1.07</f>
        <v>1217668.3483540001</v>
      </c>
      <c r="E199" s="31"/>
      <c r="F199" s="31"/>
      <c r="G199" s="156" t="s">
        <v>541</v>
      </c>
      <c r="H199" s="196"/>
      <c r="I199" s="196"/>
      <c r="J199" s="196"/>
      <c r="K199" s="196"/>
      <c r="L199" s="196"/>
      <c r="M199" s="157">
        <f>SUM(J21,J28,J38,J58,J66,J76,J81,J92,J102,J175)+14559.26+SUM(K21,K28,K38,K58,K66,K76,K81,K92,K102,K175)+28813.71+SUM(L21,L28,L38,L58,L66,L76,L81,L92,L102,L175)+SUM(M21,M28,M38,M58,M66,M76,M81,M92,M102,M175)</f>
        <v>937082.31462686579</v>
      </c>
    </row>
    <row r="200" spans="2:16" ht="28.5" customHeight="1" thickBot="1" x14ac:dyDescent="0.3">
      <c r="B200" s="256"/>
      <c r="C200" s="98" t="s">
        <v>14</v>
      </c>
      <c r="D200" s="154">
        <f>D199/H194</f>
        <v>0.46850930947478003</v>
      </c>
      <c r="E200" s="39"/>
      <c r="F200" s="39"/>
      <c r="G200" s="158" t="s">
        <v>542</v>
      </c>
      <c r="H200" s="197"/>
      <c r="I200" s="197"/>
      <c r="J200" s="197"/>
      <c r="K200" s="197"/>
      <c r="L200" s="197"/>
      <c r="M200" s="170">
        <f>M199/H194</f>
        <v>0.36055120324046258</v>
      </c>
    </row>
    <row r="201" spans="2:16" ht="28.5" customHeight="1" x14ac:dyDescent="0.25">
      <c r="B201" s="256"/>
      <c r="C201" s="271"/>
      <c r="D201" s="272"/>
      <c r="E201" s="40"/>
      <c r="F201" s="40"/>
      <c r="G201" s="40"/>
      <c r="H201" s="40"/>
    </row>
    <row r="202" spans="2:16" ht="32.25" customHeight="1" x14ac:dyDescent="0.25">
      <c r="B202" s="256"/>
      <c r="C202" s="98" t="s">
        <v>540</v>
      </c>
      <c r="D202" s="99">
        <f>SUM(D172:G174)*1.07</f>
        <v>379743.70620000007</v>
      </c>
      <c r="E202" s="41"/>
      <c r="F202" s="41"/>
      <c r="G202" s="41"/>
      <c r="H202" s="41"/>
    </row>
    <row r="203" spans="2:16" ht="23.25" customHeight="1" x14ac:dyDescent="0.25">
      <c r="B203" s="256"/>
      <c r="C203" s="98" t="s">
        <v>15</v>
      </c>
      <c r="D203" s="154">
        <f>D202/H194</f>
        <v>0.1461099500612402</v>
      </c>
      <c r="E203" s="41"/>
      <c r="F203" s="41"/>
      <c r="G203" s="41"/>
      <c r="H203" s="41"/>
    </row>
    <row r="204" spans="2:16" ht="66.75" customHeight="1" thickBot="1" x14ac:dyDescent="0.3">
      <c r="B204" s="256"/>
      <c r="C204" s="261" t="s">
        <v>536</v>
      </c>
      <c r="D204" s="262"/>
      <c r="E204" s="32"/>
      <c r="F204" s="32"/>
      <c r="G204" s="32"/>
      <c r="H204" s="32"/>
    </row>
    <row r="205" spans="2:16" ht="55.5" customHeight="1" x14ac:dyDescent="0.25">
      <c r="B205" s="256"/>
      <c r="P205" s="35"/>
    </row>
    <row r="206" spans="2:16" ht="42.75" customHeight="1" x14ac:dyDescent="0.25">
      <c r="B206" s="256"/>
    </row>
    <row r="207" spans="2:16" ht="21.75" customHeight="1" x14ac:dyDescent="0.25">
      <c r="B207" s="256"/>
    </row>
    <row r="208" spans="2:16" ht="21.75" customHeight="1" x14ac:dyDescent="0.25">
      <c r="B208" s="256"/>
    </row>
    <row r="209" spans="2:2" ht="23.25" customHeight="1" x14ac:dyDescent="0.25">
      <c r="B209" s="256"/>
    </row>
    <row r="210" spans="2:2" ht="23.25" customHeight="1" x14ac:dyDescent="0.25"/>
    <row r="211" spans="2:2" ht="21.75" customHeight="1" x14ac:dyDescent="0.25"/>
    <row r="212" spans="2:2" ht="16.5" customHeight="1" x14ac:dyDescent="0.25"/>
    <row r="213" spans="2:2" ht="29.25" customHeight="1" x14ac:dyDescent="0.25"/>
    <row r="214" spans="2:2" ht="24.75" customHeight="1" x14ac:dyDescent="0.25"/>
    <row r="215" spans="2:2" ht="33" customHeight="1" x14ac:dyDescent="0.25"/>
    <row r="217" spans="2:2" ht="15" customHeight="1" x14ac:dyDescent="0.25"/>
    <row r="218" spans="2:2" ht="25.5" customHeight="1" x14ac:dyDescent="0.25"/>
  </sheetData>
  <sheetProtection formatCells="0" formatColumns="0" formatRows="0"/>
  <mergeCells count="34">
    <mergeCell ref="C39:O39"/>
    <mergeCell ref="C14:O14"/>
    <mergeCell ref="C77:O77"/>
    <mergeCell ref="C83:O83"/>
    <mergeCell ref="K190:O190"/>
    <mergeCell ref="K197:N197"/>
    <mergeCell ref="B2:O2"/>
    <mergeCell ref="C145:O145"/>
    <mergeCell ref="C155:O155"/>
    <mergeCell ref="B195:B209"/>
    <mergeCell ref="C191:I191"/>
    <mergeCell ref="C204:D204"/>
    <mergeCell ref="C184:C185"/>
    <mergeCell ref="H184:H185"/>
    <mergeCell ref="H192:H193"/>
    <mergeCell ref="I192:I193"/>
    <mergeCell ref="C201:D201"/>
    <mergeCell ref="C183:H183"/>
    <mergeCell ref="C60:O60"/>
    <mergeCell ref="C67:O67"/>
    <mergeCell ref="B6:O6"/>
    <mergeCell ref="B168:B171"/>
    <mergeCell ref="B9:I9"/>
    <mergeCell ref="C22:O22"/>
    <mergeCell ref="C15:O15"/>
    <mergeCell ref="C29:O29"/>
    <mergeCell ref="C50:O50"/>
    <mergeCell ref="C93:O93"/>
    <mergeCell ref="C103:O103"/>
    <mergeCell ref="C124:O124"/>
    <mergeCell ref="C113:O113"/>
    <mergeCell ref="C135:O135"/>
    <mergeCell ref="C125:O125"/>
    <mergeCell ref="C59:O59"/>
  </mergeCells>
  <conditionalFormatting sqref="D200">
    <cfRule type="cellIs" dxfId="16" priority="46" operator="lessThan">
      <formula>0.15</formula>
    </cfRule>
  </conditionalFormatting>
  <conditionalFormatting sqref="D203">
    <cfRule type="cellIs" dxfId="15" priority="44" operator="lessThan">
      <formula>0.05</formula>
    </cfRule>
  </conditionalFormatting>
  <conditionalFormatting sqref="I197">
    <cfRule type="cellIs" dxfId="14" priority="1" operator="greaterThan">
      <formula>1</formula>
    </cfRule>
  </conditionalFormatting>
  <dataValidations xWindow="431" yWindow="475" count="7">
    <dataValidation allowBlank="1" showInputMessage="1" showErrorMessage="1" prompt="% Towards Gender Equality and Women's Empowerment Must be Higher than 15%_x000a_" sqref="D200:F200" xr:uid="{E72508C7-C8DD-46A5-878C-E4FA07CAB6AF}"/>
    <dataValidation allowBlank="1" showInputMessage="1" showErrorMessage="1" prompt="M&amp;E Budget Cannot be Less than 5%_x000a_" sqref="D203:H203" xr:uid="{53928C0A-D548-4B6B-97FC-07D38B0E5FA7}"/>
    <dataValidation allowBlank="1" showInputMessage="1" showErrorMessage="1" prompt="Insert *text* description of Output here" sqref="C15 C22 C29 C39 C59:C60 C77 C83 C93 C103 C113 C125 C135 C145 C155 C50 C67" xr:uid="{31AC9CA6-D499-4711-A99F-BECD0A64F3A8}"/>
    <dataValidation allowBlank="1" showInputMessage="1" showErrorMessage="1" prompt="Insert *text* description of Activity here" sqref="C16 C23 C30 C40 C156 C61 C68:C69 C51 C84 C94 C104 C114 C126 C136 C146" xr:uid="{E7A390F5-03DD-4A67-B842-17326B4F2DA4}"/>
    <dataValidation allowBlank="1" showInputMessage="1" showErrorMessage="1" prompt="Insert name of recipient agency here _x000a_" sqref="D13:H13" xr:uid="{6F27C540-9DBA-46EE-AEC3-C6AACF4159B5}"/>
    <dataValidation allowBlank="1" showErrorMessage="1" prompt="% Towards Gender Equality and Women's Empowerment Must be Higher than 15%_x000a_" sqref="D202:H202" xr:uid="{8C6643DA-1D03-44FB-AC1F-C4CB706ED3AA}"/>
    <dataValidation allowBlank="1" showInputMessage="1" showErrorMessage="1" prompt="Insert *text* description of Outcome here" sqref="C124:O124 C14:O14" xr:uid="{89ACADD6-F982-42D9-AC8D-CCF9750605B2}"/>
  </dataValidations>
  <pageMargins left="0.7" right="0.7" top="0.75" bottom="0.75" header="0.3" footer="0.3"/>
  <pageSetup scale="74" orientation="landscape"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54747-9693-48D3-8748-B1286D63DB7C}">
  <sheetPr>
    <tabColor theme="0"/>
  </sheetPr>
  <dimension ref="B1:O253"/>
  <sheetViews>
    <sheetView showGridLines="0" showZeros="0" topLeftCell="A200" zoomScale="90" zoomScaleNormal="90" workbookViewId="0">
      <selection activeCell="H216" sqref="H216"/>
    </sheetView>
  </sheetViews>
  <sheetFormatPr baseColWidth="10" defaultColWidth="9.140625" defaultRowHeight="15.75" x14ac:dyDescent="0.25"/>
  <cols>
    <col min="1" max="1" width="4.42578125" style="51" customWidth="1"/>
    <col min="2" max="2" width="3.140625" style="51" customWidth="1"/>
    <col min="3" max="3" width="51.42578125" style="51" customWidth="1"/>
    <col min="4" max="4" width="34.140625" style="52" customWidth="1"/>
    <col min="5" max="5" width="35" style="52" customWidth="1"/>
    <col min="6" max="7" width="34" style="52" customWidth="1"/>
    <col min="8" max="8" width="25.85546875" style="51" customWidth="1"/>
    <col min="9" max="9" width="21.42578125" style="51" customWidth="1"/>
    <col min="10" max="10" width="16.85546875" style="51" customWidth="1"/>
    <col min="11" max="11" width="19.42578125" style="51" customWidth="1"/>
    <col min="12" max="12" width="19" style="51" customWidth="1"/>
    <col min="13" max="13" width="26" style="51" customWidth="1"/>
    <col min="14" max="14" width="21.140625" style="51" customWidth="1"/>
    <col min="15" max="15" width="7" style="51" customWidth="1"/>
    <col min="16" max="16" width="24.140625" style="51" customWidth="1"/>
    <col min="17" max="17" width="26.42578125" style="51" customWidth="1"/>
    <col min="18" max="18" width="30.140625" style="51" customWidth="1"/>
    <col min="19" max="19" width="33" style="51" customWidth="1"/>
    <col min="20" max="21" width="22.85546875" style="51" customWidth="1"/>
    <col min="22" max="22" width="23.42578125" style="51" customWidth="1"/>
    <col min="23" max="23" width="32.140625" style="51" customWidth="1"/>
    <col min="24" max="24" width="9.140625" style="51"/>
    <col min="25" max="25" width="17.85546875" style="51" customWidth="1"/>
    <col min="26" max="26" width="26.42578125" style="51" customWidth="1"/>
    <col min="27" max="27" width="22.42578125" style="51" customWidth="1"/>
    <col min="28" max="28" width="29.85546875" style="51" customWidth="1"/>
    <col min="29" max="29" width="23.42578125" style="51" customWidth="1"/>
    <col min="30" max="30" width="18.42578125" style="51" customWidth="1"/>
    <col min="31" max="31" width="17.42578125" style="51" customWidth="1"/>
    <col min="32" max="32" width="25.140625" style="51" customWidth="1"/>
    <col min="33" max="16384" width="9.140625" style="51"/>
  </cols>
  <sheetData>
    <row r="1" spans="2:14" ht="24" customHeight="1" x14ac:dyDescent="0.25">
      <c r="M1" s="22"/>
      <c r="N1" s="5"/>
    </row>
    <row r="2" spans="2:14" ht="191.1" customHeight="1" x14ac:dyDescent="0.7">
      <c r="C2" s="255" t="s">
        <v>617</v>
      </c>
      <c r="D2" s="255"/>
      <c r="E2" s="255"/>
      <c r="F2" s="255"/>
      <c r="G2" s="255"/>
      <c r="H2" s="255"/>
      <c r="I2" s="33"/>
      <c r="J2" s="33"/>
      <c r="M2" s="22"/>
      <c r="N2" s="5"/>
    </row>
    <row r="3" spans="2:14" ht="24" customHeight="1" x14ac:dyDescent="0.25">
      <c r="C3" s="36"/>
      <c r="D3" s="34"/>
      <c r="E3" s="34"/>
      <c r="F3" s="34"/>
      <c r="G3" s="34"/>
      <c r="H3" s="34"/>
      <c r="I3" s="34"/>
      <c r="J3" s="34"/>
      <c r="M3" s="22"/>
      <c r="N3" s="5"/>
    </row>
    <row r="4" spans="2:14" ht="24" customHeight="1" thickBot="1" x14ac:dyDescent="0.3">
      <c r="C4" s="36"/>
      <c r="D4" s="34"/>
      <c r="E4" s="34"/>
      <c r="F4" s="34"/>
      <c r="G4" s="34"/>
      <c r="H4" s="34"/>
      <c r="I4" s="34"/>
      <c r="J4" s="34"/>
      <c r="M4" s="22"/>
      <c r="N4" s="5"/>
    </row>
    <row r="5" spans="2:14" ht="30" customHeight="1" x14ac:dyDescent="0.55000000000000004">
      <c r="C5" s="285" t="s">
        <v>13</v>
      </c>
      <c r="D5" s="286"/>
      <c r="E5" s="286"/>
      <c r="F5" s="286"/>
      <c r="G5" s="286"/>
      <c r="H5" s="287"/>
      <c r="K5" s="22"/>
      <c r="L5" s="5"/>
    </row>
    <row r="6" spans="2:14" ht="24" customHeight="1" x14ac:dyDescent="0.25">
      <c r="C6" s="288" t="s">
        <v>512</v>
      </c>
      <c r="D6" s="289"/>
      <c r="E6" s="289"/>
      <c r="F6" s="289"/>
      <c r="G6" s="289"/>
      <c r="H6" s="290"/>
      <c r="K6" s="22"/>
      <c r="L6" s="5"/>
    </row>
    <row r="7" spans="2:14" ht="24" customHeight="1" x14ac:dyDescent="0.25">
      <c r="C7" s="288"/>
      <c r="D7" s="289"/>
      <c r="E7" s="289"/>
      <c r="F7" s="289"/>
      <c r="G7" s="289"/>
      <c r="H7" s="290"/>
      <c r="K7" s="22"/>
      <c r="L7" s="5"/>
    </row>
    <row r="8" spans="2:14" ht="24" customHeight="1" thickBot="1" x14ac:dyDescent="0.3">
      <c r="C8" s="291"/>
      <c r="D8" s="292"/>
      <c r="E8" s="292"/>
      <c r="F8" s="292"/>
      <c r="G8" s="292"/>
      <c r="H8" s="293"/>
      <c r="K8" s="22"/>
      <c r="L8" s="5"/>
    </row>
    <row r="9" spans="2:14" ht="24" customHeight="1" thickBot="1" x14ac:dyDescent="0.3">
      <c r="C9" s="45"/>
      <c r="D9" s="45"/>
      <c r="E9" s="45"/>
      <c r="F9" s="45"/>
      <c r="G9" s="45"/>
      <c r="M9" s="22"/>
      <c r="N9" s="5"/>
    </row>
    <row r="10" spans="2:14" ht="24" customHeight="1" thickBot="1" x14ac:dyDescent="0.3">
      <c r="C10" s="294" t="s">
        <v>145</v>
      </c>
      <c r="D10" s="295"/>
      <c r="E10" s="295"/>
      <c r="F10" s="296"/>
      <c r="G10" s="215"/>
      <c r="H10" s="215"/>
      <c r="M10" s="22"/>
      <c r="N10" s="5"/>
    </row>
    <row r="11" spans="2:14" ht="24" customHeight="1" x14ac:dyDescent="0.25">
      <c r="C11" s="45"/>
      <c r="D11" s="45"/>
      <c r="E11" s="45"/>
      <c r="F11" s="45"/>
      <c r="G11" s="45"/>
      <c r="M11" s="22"/>
      <c r="N11" s="5"/>
    </row>
    <row r="12" spans="2:14" ht="24" customHeight="1" x14ac:dyDescent="0.25">
      <c r="C12" s="45"/>
      <c r="D12" s="23" t="s">
        <v>31</v>
      </c>
      <c r="E12" s="23" t="s">
        <v>146</v>
      </c>
      <c r="F12" s="23" t="s">
        <v>147</v>
      </c>
      <c r="G12" s="21" t="s">
        <v>616</v>
      </c>
      <c r="H12" s="267" t="s">
        <v>57</v>
      </c>
      <c r="M12" s="22"/>
      <c r="N12" s="5"/>
    </row>
    <row r="13" spans="2:14" ht="24" customHeight="1" x14ac:dyDescent="0.25">
      <c r="C13" s="45"/>
      <c r="D13" s="100" t="str">
        <f>'1) Budget Table'!D13</f>
        <v>OIM-GUINEE</v>
      </c>
      <c r="E13" s="100" t="str">
        <f>'1) Budget Table'!E13</f>
        <v>OIM-CÔTE D'IVOIE</v>
      </c>
      <c r="F13" s="100" t="str">
        <f>'1) Budget Table'!F13</f>
        <v>FAO-GUINEE</v>
      </c>
      <c r="G13" s="216" t="s">
        <v>551</v>
      </c>
      <c r="H13" s="268"/>
      <c r="M13" s="22"/>
      <c r="N13" s="5"/>
    </row>
    <row r="14" spans="2:14" ht="24" customHeight="1" x14ac:dyDescent="0.25">
      <c r="B14" s="277" t="s">
        <v>156</v>
      </c>
      <c r="C14" s="278"/>
      <c r="D14" s="278"/>
      <c r="E14" s="278"/>
      <c r="F14" s="278"/>
      <c r="G14" s="278"/>
      <c r="H14" s="279"/>
      <c r="M14" s="22"/>
      <c r="N14" s="5"/>
    </row>
    <row r="15" spans="2:14" ht="22.5" customHeight="1" x14ac:dyDescent="0.25">
      <c r="C15" s="277" t="s">
        <v>153</v>
      </c>
      <c r="D15" s="278"/>
      <c r="E15" s="278"/>
      <c r="F15" s="278"/>
      <c r="G15" s="278"/>
      <c r="H15" s="279"/>
      <c r="M15" s="22"/>
      <c r="N15" s="5"/>
    </row>
    <row r="16" spans="2:14" ht="24.75" customHeight="1" thickBot="1" x14ac:dyDescent="0.3">
      <c r="C16" s="60" t="s">
        <v>152</v>
      </c>
      <c r="D16" s="61">
        <f>'1) Budget Table'!D21</f>
        <v>0</v>
      </c>
      <c r="E16" s="61">
        <f>'1) Budget Table'!E21</f>
        <v>353620</v>
      </c>
      <c r="F16" s="61">
        <f>'1) Budget Table'!F21</f>
        <v>0</v>
      </c>
      <c r="G16" s="61">
        <f>'1) Budget Table'!G21</f>
        <v>0</v>
      </c>
      <c r="H16" s="62">
        <f>SUM(D16:G16)</f>
        <v>353620</v>
      </c>
      <c r="M16" s="22"/>
      <c r="N16" s="5"/>
    </row>
    <row r="17" spans="3:8" ht="21.75" customHeight="1" thickBot="1" x14ac:dyDescent="0.3">
      <c r="C17" s="58" t="s">
        <v>8</v>
      </c>
      <c r="D17" s="87"/>
      <c r="E17" s="88"/>
      <c r="F17" s="88"/>
      <c r="G17" s="88"/>
      <c r="H17" s="62">
        <f t="shared" ref="H17:H23" si="0">SUM(D17:G17)</f>
        <v>0</v>
      </c>
    </row>
    <row r="18" spans="3:8" ht="16.5" thickBot="1" x14ac:dyDescent="0.3">
      <c r="C18" s="49" t="s">
        <v>9</v>
      </c>
      <c r="D18" s="89">
        <v>0</v>
      </c>
      <c r="E18" s="20"/>
      <c r="F18" s="20"/>
      <c r="G18" s="20"/>
      <c r="H18" s="62">
        <f t="shared" si="0"/>
        <v>0</v>
      </c>
    </row>
    <row r="19" spans="3:8" ht="15.75" customHeight="1" thickBot="1" x14ac:dyDescent="0.3">
      <c r="C19" s="49" t="s">
        <v>10</v>
      </c>
      <c r="D19" s="89"/>
      <c r="E19" s="89"/>
      <c r="F19" s="89"/>
      <c r="G19" s="89"/>
      <c r="H19" s="62">
        <f t="shared" si="0"/>
        <v>0</v>
      </c>
    </row>
    <row r="20" spans="3:8" ht="16.5" thickBot="1" x14ac:dyDescent="0.3">
      <c r="C20" s="50" t="s">
        <v>11</v>
      </c>
      <c r="D20" s="89"/>
      <c r="E20" s="89">
        <f>'1) Budget Table'!E16+'1) Budget Table'!E17+'1) Budget Table'!E18</f>
        <v>353620</v>
      </c>
      <c r="F20" s="89"/>
      <c r="G20" s="89"/>
      <c r="H20" s="62">
        <f t="shared" si="0"/>
        <v>353620</v>
      </c>
    </row>
    <row r="21" spans="3:8" ht="16.5" thickBot="1" x14ac:dyDescent="0.3">
      <c r="C21" s="49" t="s">
        <v>16</v>
      </c>
      <c r="D21" s="89"/>
      <c r="E21" s="89"/>
      <c r="F21" s="89"/>
      <c r="G21" s="89"/>
      <c r="H21" s="62">
        <f t="shared" si="0"/>
        <v>0</v>
      </c>
    </row>
    <row r="22" spans="3:8" ht="21.75" customHeight="1" thickBot="1" x14ac:dyDescent="0.3">
      <c r="C22" s="49" t="s">
        <v>12</v>
      </c>
      <c r="D22" s="89"/>
      <c r="E22" s="89"/>
      <c r="F22" s="89"/>
      <c r="G22" s="89"/>
      <c r="H22" s="62">
        <f t="shared" si="0"/>
        <v>0</v>
      </c>
    </row>
    <row r="23" spans="3:8" ht="21.75" customHeight="1" thickBot="1" x14ac:dyDescent="0.3">
      <c r="C23" s="49" t="s">
        <v>151</v>
      </c>
      <c r="D23" s="89"/>
      <c r="E23" s="89"/>
      <c r="F23" s="89"/>
      <c r="G23" s="89"/>
      <c r="H23" s="62">
        <f t="shared" si="0"/>
        <v>0</v>
      </c>
    </row>
    <row r="24" spans="3:8" ht="15.75" customHeight="1" x14ac:dyDescent="0.25">
      <c r="C24" s="53" t="s">
        <v>154</v>
      </c>
      <c r="D24" s="63">
        <f>SUM(D17:D23)</f>
        <v>0</v>
      </c>
      <c r="E24" s="63">
        <f>SUM(E17:E23)</f>
        <v>353620</v>
      </c>
      <c r="F24" s="63">
        <f>SUM(F17:F23)</f>
        <v>0</v>
      </c>
      <c r="G24" s="217"/>
      <c r="H24" s="123">
        <f>SUM(D24:G24)</f>
        <v>353620</v>
      </c>
    </row>
    <row r="25" spans="3:8" s="52" customFormat="1" x14ac:dyDescent="0.25">
      <c r="C25" s="64"/>
      <c r="D25" s="65"/>
      <c r="E25" s="65"/>
      <c r="F25" s="65"/>
      <c r="G25" s="65"/>
      <c r="H25" s="124"/>
    </row>
    <row r="26" spans="3:8" x14ac:dyDescent="0.25">
      <c r="C26" s="277" t="s">
        <v>157</v>
      </c>
      <c r="D26" s="278"/>
      <c r="E26" s="278"/>
      <c r="F26" s="278"/>
      <c r="G26" s="278"/>
      <c r="H26" s="279"/>
    </row>
    <row r="27" spans="3:8" ht="27" customHeight="1" thickBot="1" x14ac:dyDescent="0.3">
      <c r="C27" s="60" t="s">
        <v>152</v>
      </c>
      <c r="D27" s="61">
        <f>'1) Budget Table'!D28</f>
        <v>80000</v>
      </c>
      <c r="E27" s="61">
        <f>'1) Budget Table'!E28</f>
        <v>50900</v>
      </c>
      <c r="F27" s="61">
        <f>'1) Budget Table'!F28</f>
        <v>0</v>
      </c>
      <c r="G27" s="61">
        <f>'1) Budget Table'!G28</f>
        <v>0</v>
      </c>
      <c r="H27" s="62">
        <f>SUM(D27:G27)</f>
        <v>130900</v>
      </c>
    </row>
    <row r="28" spans="3:8" ht="16.5" thickBot="1" x14ac:dyDescent="0.3">
      <c r="C28" s="58" t="s">
        <v>8</v>
      </c>
      <c r="D28" s="87"/>
      <c r="E28" s="88"/>
      <c r="F28" s="88"/>
      <c r="G28" s="88"/>
      <c r="H28" s="62">
        <f t="shared" ref="H28:H34" si="1">SUM(D28:G28)</f>
        <v>0</v>
      </c>
    </row>
    <row r="29" spans="3:8" ht="16.5" thickBot="1" x14ac:dyDescent="0.3">
      <c r="C29" s="49" t="s">
        <v>9</v>
      </c>
      <c r="D29" s="89"/>
      <c r="E29" s="20"/>
      <c r="F29" s="20"/>
      <c r="G29" s="20"/>
      <c r="H29" s="62">
        <f t="shared" si="1"/>
        <v>0</v>
      </c>
    </row>
    <row r="30" spans="3:8" ht="32.25" thickBot="1" x14ac:dyDescent="0.3">
      <c r="C30" s="49" t="s">
        <v>10</v>
      </c>
      <c r="D30" s="89"/>
      <c r="E30" s="89"/>
      <c r="F30" s="89"/>
      <c r="G30" s="89"/>
      <c r="H30" s="62">
        <f t="shared" si="1"/>
        <v>0</v>
      </c>
    </row>
    <row r="31" spans="3:8" ht="16.5" thickBot="1" x14ac:dyDescent="0.3">
      <c r="C31" s="50" t="s">
        <v>11</v>
      </c>
      <c r="D31" s="89">
        <f>+'1) Budget Table'!D23</f>
        <v>80000</v>
      </c>
      <c r="E31" s="89">
        <f>+'1) Budget Table'!E24+'1) Budget Table'!E25</f>
        <v>50900</v>
      </c>
      <c r="F31" s="89"/>
      <c r="G31" s="89"/>
      <c r="H31" s="62">
        <f t="shared" si="1"/>
        <v>130900</v>
      </c>
    </row>
    <row r="32" spans="3:8" ht="16.5" thickBot="1" x14ac:dyDescent="0.3">
      <c r="C32" s="49" t="s">
        <v>16</v>
      </c>
      <c r="D32" s="89"/>
      <c r="E32" s="89"/>
      <c r="F32" s="89"/>
      <c r="G32" s="89"/>
      <c r="H32" s="62">
        <f t="shared" si="1"/>
        <v>0</v>
      </c>
    </row>
    <row r="33" spans="3:8" ht="16.5" thickBot="1" x14ac:dyDescent="0.3">
      <c r="C33" s="49" t="s">
        <v>12</v>
      </c>
      <c r="D33" s="89"/>
      <c r="E33" s="89"/>
      <c r="F33" s="89"/>
      <c r="G33" s="89"/>
      <c r="H33" s="62">
        <f t="shared" si="1"/>
        <v>0</v>
      </c>
    </row>
    <row r="34" spans="3:8" ht="16.5" thickBot="1" x14ac:dyDescent="0.3">
      <c r="C34" s="49" t="s">
        <v>151</v>
      </c>
      <c r="D34" s="89"/>
      <c r="E34" s="89">
        <v>0</v>
      </c>
      <c r="F34" s="89"/>
      <c r="G34" s="89"/>
      <c r="H34" s="62">
        <f t="shared" si="1"/>
        <v>0</v>
      </c>
    </row>
    <row r="35" spans="3:8" x14ac:dyDescent="0.25">
      <c r="C35" s="53" t="s">
        <v>154</v>
      </c>
      <c r="D35" s="63">
        <f>SUM(D28:D34)</f>
        <v>80000</v>
      </c>
      <c r="E35" s="63">
        <f>SUM(E28:E34)</f>
        <v>50900</v>
      </c>
      <c r="F35" s="63">
        <f>SUM(F28:F34)</f>
        <v>0</v>
      </c>
      <c r="G35" s="63"/>
      <c r="H35" s="57">
        <f>SUM(D35:G35)</f>
        <v>130900</v>
      </c>
    </row>
    <row r="36" spans="3:8" s="52" customFormat="1" x14ac:dyDescent="0.25">
      <c r="C36" s="64"/>
      <c r="D36" s="65"/>
      <c r="E36" s="65"/>
      <c r="F36" s="65"/>
      <c r="G36" s="65"/>
      <c r="H36" s="66"/>
    </row>
    <row r="37" spans="3:8" x14ac:dyDescent="0.25">
      <c r="C37" s="277" t="s">
        <v>158</v>
      </c>
      <c r="D37" s="278"/>
      <c r="E37" s="278"/>
      <c r="F37" s="278"/>
      <c r="G37" s="278"/>
      <c r="H37" s="279"/>
    </row>
    <row r="38" spans="3:8" ht="21.75" customHeight="1" thickBot="1" x14ac:dyDescent="0.3">
      <c r="C38" s="60" t="s">
        <v>152</v>
      </c>
      <c r="D38" s="61">
        <f>'1) Budget Table'!D38</f>
        <v>390000</v>
      </c>
      <c r="E38" s="61">
        <f>'1) Budget Table'!E38</f>
        <v>0</v>
      </c>
      <c r="F38" s="61">
        <f>'1) Budget Table'!F38</f>
        <v>0</v>
      </c>
      <c r="G38" s="61">
        <f>'1) Budget Table'!G38</f>
        <v>0</v>
      </c>
      <c r="H38" s="62">
        <f>SUM(D38:G38)</f>
        <v>390000</v>
      </c>
    </row>
    <row r="39" spans="3:8" ht="16.5" thickBot="1" x14ac:dyDescent="0.3">
      <c r="C39" s="58" t="s">
        <v>8</v>
      </c>
      <c r="D39" s="87"/>
      <c r="E39" s="88"/>
      <c r="F39" s="88"/>
      <c r="G39" s="88"/>
      <c r="H39" s="62">
        <f t="shared" ref="H39:H46" si="2">SUM(D39:G39)</f>
        <v>0</v>
      </c>
    </row>
    <row r="40" spans="3:8" s="52" customFormat="1" ht="15.75" customHeight="1" thickBot="1" x14ac:dyDescent="0.3">
      <c r="C40" s="49" t="s">
        <v>9</v>
      </c>
      <c r="D40" s="89"/>
      <c r="E40" s="20"/>
      <c r="F40" s="20"/>
      <c r="G40" s="20"/>
      <c r="H40" s="62">
        <f t="shared" si="2"/>
        <v>0</v>
      </c>
    </row>
    <row r="41" spans="3:8" s="52" customFormat="1" ht="32.25" thickBot="1" x14ac:dyDescent="0.3">
      <c r="C41" s="49" t="s">
        <v>10</v>
      </c>
      <c r="D41" s="89"/>
      <c r="E41" s="89"/>
      <c r="F41" s="89"/>
      <c r="G41" s="89"/>
      <c r="H41" s="62">
        <f t="shared" si="2"/>
        <v>0</v>
      </c>
    </row>
    <row r="42" spans="3:8" s="52" customFormat="1" ht="16.5" thickBot="1" x14ac:dyDescent="0.3">
      <c r="C42" s="50" t="s">
        <v>11</v>
      </c>
      <c r="D42" s="89">
        <f>+'1) Budget Table'!D30+'1) Budget Table'!D31+'1) Budget Table'!D32+'1) Budget Table'!D33</f>
        <v>390000</v>
      </c>
      <c r="E42" s="89"/>
      <c r="F42" s="89"/>
      <c r="G42" s="89"/>
      <c r="H42" s="62">
        <f t="shared" si="2"/>
        <v>390000</v>
      </c>
    </row>
    <row r="43" spans="3:8" ht="16.5" thickBot="1" x14ac:dyDescent="0.3">
      <c r="C43" s="49" t="s">
        <v>16</v>
      </c>
      <c r="D43" s="89">
        <v>0</v>
      </c>
      <c r="E43" s="89"/>
      <c r="F43" s="89"/>
      <c r="G43" s="89"/>
      <c r="H43" s="62">
        <f t="shared" si="2"/>
        <v>0</v>
      </c>
    </row>
    <row r="44" spans="3:8" ht="16.5" thickBot="1" x14ac:dyDescent="0.3">
      <c r="C44" s="49" t="s">
        <v>12</v>
      </c>
      <c r="D44" s="89"/>
      <c r="E44" s="89"/>
      <c r="F44" s="89"/>
      <c r="G44" s="89"/>
      <c r="H44" s="62">
        <f t="shared" si="2"/>
        <v>0</v>
      </c>
    </row>
    <row r="45" spans="3:8" ht="16.5" thickBot="1" x14ac:dyDescent="0.3">
      <c r="C45" s="49" t="s">
        <v>151</v>
      </c>
      <c r="D45" s="89"/>
      <c r="E45" s="89"/>
      <c r="F45" s="89"/>
      <c r="G45" s="89"/>
      <c r="H45" s="62">
        <f t="shared" si="2"/>
        <v>0</v>
      </c>
    </row>
    <row r="46" spans="3:8" ht="16.5" thickBot="1" x14ac:dyDescent="0.3">
      <c r="C46" s="53" t="s">
        <v>154</v>
      </c>
      <c r="D46" s="63">
        <f>SUM(D39:D45)</f>
        <v>390000</v>
      </c>
      <c r="E46" s="63">
        <f>SUM(E39:E45)</f>
        <v>0</v>
      </c>
      <c r="F46" s="63">
        <f>SUM(F39:F45)</f>
        <v>0</v>
      </c>
      <c r="G46" s="63">
        <f>SUM(G39:G45)</f>
        <v>0</v>
      </c>
      <c r="H46" s="62">
        <f t="shared" si="2"/>
        <v>390000</v>
      </c>
    </row>
    <row r="47" spans="3:8" x14ac:dyDescent="0.25">
      <c r="C47" s="64"/>
      <c r="D47" s="65"/>
      <c r="E47" s="65"/>
      <c r="F47" s="65"/>
      <c r="G47" s="65"/>
      <c r="H47" s="65"/>
    </row>
    <row r="48" spans="3:8" x14ac:dyDescent="0.25">
      <c r="C48" s="277" t="s">
        <v>159</v>
      </c>
      <c r="D48" s="278"/>
      <c r="E48" s="278"/>
      <c r="F48" s="278"/>
      <c r="G48" s="278"/>
      <c r="H48" s="279"/>
    </row>
    <row r="49" spans="2:8" ht="20.25" customHeight="1" thickBot="1" x14ac:dyDescent="0.3">
      <c r="C49" s="60" t="s">
        <v>152</v>
      </c>
      <c r="D49" s="61">
        <f>+'1) Budget Table'!D58</f>
        <v>190000</v>
      </c>
      <c r="E49" s="61">
        <f>'1) Budget Table'!E48</f>
        <v>0</v>
      </c>
      <c r="F49" s="61">
        <f>'1) Budget Table'!F48</f>
        <v>0</v>
      </c>
      <c r="G49" s="61">
        <f>'1) Budget Table'!G48</f>
        <v>0</v>
      </c>
      <c r="H49" s="62">
        <f>SUM(D49:G49)</f>
        <v>190000</v>
      </c>
    </row>
    <row r="50" spans="2:8" ht="16.5" thickBot="1" x14ac:dyDescent="0.3">
      <c r="C50" s="58" t="s">
        <v>8</v>
      </c>
      <c r="D50" s="87"/>
      <c r="E50" s="88"/>
      <c r="F50" s="88"/>
      <c r="G50" s="88"/>
      <c r="H50" s="62">
        <f t="shared" ref="H50:H57" si="3">SUM(D50:G50)</f>
        <v>0</v>
      </c>
    </row>
    <row r="51" spans="2:8" ht="15.75" customHeight="1" thickBot="1" x14ac:dyDescent="0.3">
      <c r="C51" s="49" t="s">
        <v>9</v>
      </c>
      <c r="D51" s="89"/>
      <c r="E51" s="20"/>
      <c r="F51" s="20"/>
      <c r="G51" s="20"/>
      <c r="H51" s="62">
        <f t="shared" si="3"/>
        <v>0</v>
      </c>
    </row>
    <row r="52" spans="2:8" ht="32.25" customHeight="1" thickBot="1" x14ac:dyDescent="0.3">
      <c r="C52" s="49" t="s">
        <v>10</v>
      </c>
      <c r="D52" s="89"/>
      <c r="E52" s="89"/>
      <c r="F52" s="89"/>
      <c r="G52" s="89"/>
      <c r="H52" s="62">
        <f t="shared" si="3"/>
        <v>0</v>
      </c>
    </row>
    <row r="53" spans="2:8" s="52" customFormat="1" ht="16.5" thickBot="1" x14ac:dyDescent="0.3">
      <c r="C53" s="50" t="s">
        <v>11</v>
      </c>
      <c r="D53" s="89">
        <f>+'1) Budget Table'!D51+'1) Budget Table'!D52+'1) Budget Table'!D53</f>
        <v>190000</v>
      </c>
      <c r="E53" s="89"/>
      <c r="F53" s="89"/>
      <c r="G53" s="89"/>
      <c r="H53" s="62">
        <f t="shared" si="3"/>
        <v>190000</v>
      </c>
    </row>
    <row r="54" spans="2:8" ht="16.5" thickBot="1" x14ac:dyDescent="0.3">
      <c r="C54" s="49" t="s">
        <v>16</v>
      </c>
      <c r="D54" s="89"/>
      <c r="E54" s="89"/>
      <c r="F54" s="89"/>
      <c r="G54" s="89"/>
      <c r="H54" s="62">
        <f t="shared" si="3"/>
        <v>0</v>
      </c>
    </row>
    <row r="55" spans="2:8" ht="16.5" thickBot="1" x14ac:dyDescent="0.3">
      <c r="C55" s="49" t="s">
        <v>12</v>
      </c>
      <c r="D55" s="89"/>
      <c r="E55" s="89"/>
      <c r="F55" s="89"/>
      <c r="G55" s="89"/>
      <c r="H55" s="62">
        <f t="shared" si="3"/>
        <v>0</v>
      </c>
    </row>
    <row r="56" spans="2:8" ht="16.5" thickBot="1" x14ac:dyDescent="0.3">
      <c r="C56" s="49" t="s">
        <v>151</v>
      </c>
      <c r="D56" s="89"/>
      <c r="E56" s="89"/>
      <c r="F56" s="89"/>
      <c r="G56" s="89"/>
      <c r="H56" s="62">
        <f t="shared" si="3"/>
        <v>0</v>
      </c>
    </row>
    <row r="57" spans="2:8" ht="21" customHeight="1" thickBot="1" x14ac:dyDescent="0.3">
      <c r="C57" s="53" t="s">
        <v>154</v>
      </c>
      <c r="D57" s="63">
        <f>SUM(D50:D56)</f>
        <v>190000</v>
      </c>
      <c r="E57" s="63">
        <f>SUM(E50:E56)</f>
        <v>0</v>
      </c>
      <c r="F57" s="63">
        <f>SUM(F50:F56)</f>
        <v>0</v>
      </c>
      <c r="G57" s="63">
        <f>SUM(G50:G56)</f>
        <v>0</v>
      </c>
      <c r="H57" s="62">
        <f t="shared" si="3"/>
        <v>190000</v>
      </c>
    </row>
    <row r="58" spans="2:8" s="52" customFormat="1" ht="22.5" customHeight="1" x14ac:dyDescent="0.25">
      <c r="C58" s="67"/>
      <c r="D58" s="65"/>
      <c r="E58" s="65"/>
      <c r="F58" s="65"/>
      <c r="G58" s="65"/>
      <c r="H58" s="66"/>
    </row>
    <row r="59" spans="2:8" x14ac:dyDescent="0.25">
      <c r="B59" s="277" t="s">
        <v>160</v>
      </c>
      <c r="C59" s="278"/>
      <c r="D59" s="278"/>
      <c r="E59" s="278"/>
      <c r="F59" s="278"/>
      <c r="G59" s="278"/>
      <c r="H59" s="279"/>
    </row>
    <row r="60" spans="2:8" x14ac:dyDescent="0.25">
      <c r="C60" s="277" t="s">
        <v>161</v>
      </c>
      <c r="D60" s="278"/>
      <c r="E60" s="278"/>
      <c r="F60" s="278"/>
      <c r="G60" s="278"/>
      <c r="H60" s="279"/>
    </row>
    <row r="61" spans="2:8" ht="24" customHeight="1" thickBot="1" x14ac:dyDescent="0.3">
      <c r="C61" s="60" t="s">
        <v>152</v>
      </c>
      <c r="D61" s="61">
        <f>+'1) Budget Table'!D66</f>
        <v>0</v>
      </c>
      <c r="E61" s="61">
        <f>+'1) Budget Table'!E66</f>
        <v>0</v>
      </c>
      <c r="F61" s="61">
        <f>+'1) Budget Table'!F66</f>
        <v>90000</v>
      </c>
      <c r="G61" s="61">
        <f>+'1) Budget Table'!G66</f>
        <v>90000</v>
      </c>
      <c r="H61" s="62">
        <f>SUM(D61:G61)</f>
        <v>180000</v>
      </c>
    </row>
    <row r="62" spans="2:8" ht="15.75" customHeight="1" thickBot="1" x14ac:dyDescent="0.3">
      <c r="C62" s="58" t="s">
        <v>8</v>
      </c>
      <c r="D62" s="87"/>
      <c r="E62" s="88"/>
      <c r="F62" s="88"/>
      <c r="G62" s="88"/>
      <c r="H62" s="62">
        <f t="shared" ref="H62:H69" si="4">SUM(D62:G62)</f>
        <v>0</v>
      </c>
    </row>
    <row r="63" spans="2:8" ht="15.75" customHeight="1" thickBot="1" x14ac:dyDescent="0.3">
      <c r="C63" s="49" t="s">
        <v>9</v>
      </c>
      <c r="D63" s="89"/>
      <c r="E63" s="20"/>
      <c r="F63" s="20"/>
      <c r="G63" s="20"/>
      <c r="H63" s="62">
        <f t="shared" si="4"/>
        <v>0</v>
      </c>
    </row>
    <row r="64" spans="2:8" ht="15.75" customHeight="1" thickBot="1" x14ac:dyDescent="0.3">
      <c r="C64" s="49" t="s">
        <v>10</v>
      </c>
      <c r="D64" s="89"/>
      <c r="E64" s="89"/>
      <c r="F64" s="89"/>
      <c r="G64" s="89"/>
      <c r="H64" s="62">
        <f t="shared" si="4"/>
        <v>0</v>
      </c>
    </row>
    <row r="65" spans="2:8" ht="18.75" customHeight="1" thickBot="1" x14ac:dyDescent="0.3">
      <c r="C65" s="50" t="s">
        <v>11</v>
      </c>
      <c r="D65" s="89"/>
      <c r="E65" s="89"/>
      <c r="F65" s="89">
        <f>+'1) Budget Table'!F61+'1) Budget Table'!F62</f>
        <v>90000</v>
      </c>
      <c r="G65" s="89">
        <f>+'1) Budget Table'!G61+'1) Budget Table'!G62</f>
        <v>90000</v>
      </c>
      <c r="H65" s="62">
        <f t="shared" si="4"/>
        <v>180000</v>
      </c>
    </row>
    <row r="66" spans="2:8" ht="16.5" thickBot="1" x14ac:dyDescent="0.3">
      <c r="C66" s="49" t="s">
        <v>16</v>
      </c>
      <c r="D66" s="89"/>
      <c r="E66" s="89"/>
      <c r="F66" s="89"/>
      <c r="G66" s="89"/>
      <c r="H66" s="62">
        <f t="shared" si="4"/>
        <v>0</v>
      </c>
    </row>
    <row r="67" spans="2:8" s="52" customFormat="1" ht="21.75" customHeight="1" thickBot="1" x14ac:dyDescent="0.3">
      <c r="B67" s="51"/>
      <c r="C67" s="49" t="s">
        <v>12</v>
      </c>
      <c r="D67" s="89"/>
      <c r="E67" s="89"/>
      <c r="F67" s="89"/>
      <c r="G67" s="89"/>
      <c r="H67" s="62">
        <f t="shared" si="4"/>
        <v>0</v>
      </c>
    </row>
    <row r="68" spans="2:8" s="52" customFormat="1" ht="16.5" thickBot="1" x14ac:dyDescent="0.3">
      <c r="B68" s="51"/>
      <c r="C68" s="49" t="s">
        <v>151</v>
      </c>
      <c r="D68" s="89"/>
      <c r="E68" s="89">
        <v>0</v>
      </c>
      <c r="F68" s="89">
        <v>0</v>
      </c>
      <c r="G68" s="89"/>
      <c r="H68" s="62">
        <f t="shared" si="4"/>
        <v>0</v>
      </c>
    </row>
    <row r="69" spans="2:8" ht="16.5" thickBot="1" x14ac:dyDescent="0.3">
      <c r="C69" s="53" t="s">
        <v>154</v>
      </c>
      <c r="D69" s="63">
        <f>SUM(D62:D68)</f>
        <v>0</v>
      </c>
      <c r="E69" s="63">
        <f>SUM(E62:E68)</f>
        <v>0</v>
      </c>
      <c r="F69" s="63">
        <f>SUM(F62:F68)</f>
        <v>90000</v>
      </c>
      <c r="G69" s="63">
        <f>SUM(G62:G68)</f>
        <v>90000</v>
      </c>
      <c r="H69" s="62">
        <f t="shared" si="4"/>
        <v>180000</v>
      </c>
    </row>
    <row r="70" spans="2:8" s="52" customFormat="1" x14ac:dyDescent="0.25">
      <c r="C70" s="64"/>
      <c r="D70" s="65"/>
      <c r="E70" s="65"/>
      <c r="F70" s="65"/>
      <c r="G70" s="65"/>
      <c r="H70" s="66"/>
    </row>
    <row r="71" spans="2:8" x14ac:dyDescent="0.25">
      <c r="B71" s="52"/>
      <c r="C71" s="277" t="s">
        <v>65</v>
      </c>
      <c r="D71" s="278"/>
      <c r="E71" s="278"/>
      <c r="F71" s="278"/>
      <c r="G71" s="278"/>
      <c r="H71" s="279"/>
    </row>
    <row r="72" spans="2:8" ht="21.75" customHeight="1" thickBot="1" x14ac:dyDescent="0.3">
      <c r="C72" s="60" t="s">
        <v>152</v>
      </c>
      <c r="D72" s="61">
        <f>'1) Budget Table'!D66</f>
        <v>0</v>
      </c>
      <c r="E72" s="61">
        <f>'1) Budget Table'!E66</f>
        <v>0</v>
      </c>
      <c r="F72" s="61">
        <f>'1) Budget Table'!F66</f>
        <v>90000</v>
      </c>
      <c r="G72" s="61">
        <f>'1) Budget Table'!G66</f>
        <v>90000</v>
      </c>
      <c r="H72" s="62">
        <f>SUM(D72:G72)</f>
        <v>180000</v>
      </c>
    </row>
    <row r="73" spans="2:8" ht="15.75" customHeight="1" thickBot="1" x14ac:dyDescent="0.3">
      <c r="C73" s="58" t="s">
        <v>8</v>
      </c>
      <c r="D73" s="87"/>
      <c r="E73" s="88"/>
      <c r="F73" s="88"/>
      <c r="G73" s="88"/>
      <c r="H73" s="62">
        <f t="shared" ref="H73:H80" si="5">SUM(D73:G73)</f>
        <v>0</v>
      </c>
    </row>
    <row r="74" spans="2:8" ht="15.75" customHeight="1" thickBot="1" x14ac:dyDescent="0.3">
      <c r="C74" s="49" t="s">
        <v>9</v>
      </c>
      <c r="D74" s="89"/>
      <c r="E74" s="20"/>
      <c r="F74" s="20"/>
      <c r="G74" s="20"/>
      <c r="H74" s="62">
        <f t="shared" si="5"/>
        <v>0</v>
      </c>
    </row>
    <row r="75" spans="2:8" ht="15.75" customHeight="1" thickBot="1" x14ac:dyDescent="0.3">
      <c r="C75" s="49" t="s">
        <v>10</v>
      </c>
      <c r="D75" s="89"/>
      <c r="E75" s="89"/>
      <c r="F75" s="89"/>
      <c r="G75" s="89"/>
      <c r="H75" s="62">
        <f t="shared" si="5"/>
        <v>0</v>
      </c>
    </row>
    <row r="76" spans="2:8" ht="16.5" thickBot="1" x14ac:dyDescent="0.3">
      <c r="C76" s="50" t="s">
        <v>11</v>
      </c>
      <c r="D76" s="89"/>
      <c r="E76" s="89"/>
      <c r="F76" s="89">
        <f>+'1) Budget Table'!F68+'1) Budget Table'!F69+'1) Budget Table'!F70</f>
        <v>90000</v>
      </c>
      <c r="G76" s="89">
        <f>+'1) Budget Table'!G68+'1) Budget Table'!G69+'1) Budget Table'!G70</f>
        <v>90000</v>
      </c>
      <c r="H76" s="62">
        <f t="shared" si="5"/>
        <v>180000</v>
      </c>
    </row>
    <row r="77" spans="2:8" ht="16.5" thickBot="1" x14ac:dyDescent="0.3">
      <c r="C77" s="49" t="s">
        <v>16</v>
      </c>
      <c r="D77" s="89"/>
      <c r="E77" s="89"/>
      <c r="F77" s="89"/>
      <c r="G77" s="89"/>
      <c r="H77" s="62">
        <f t="shared" si="5"/>
        <v>0</v>
      </c>
    </row>
    <row r="78" spans="2:8" ht="16.5" thickBot="1" x14ac:dyDescent="0.3">
      <c r="C78" s="49" t="s">
        <v>12</v>
      </c>
      <c r="D78" s="89"/>
      <c r="E78" s="89"/>
      <c r="F78" s="89"/>
      <c r="G78" s="89"/>
      <c r="H78" s="62">
        <f t="shared" si="5"/>
        <v>0</v>
      </c>
    </row>
    <row r="79" spans="2:8" ht="16.5" thickBot="1" x14ac:dyDescent="0.3">
      <c r="C79" s="49" t="s">
        <v>151</v>
      </c>
      <c r="D79" s="89"/>
      <c r="E79" s="89">
        <v>0</v>
      </c>
      <c r="F79" s="89"/>
      <c r="G79" s="89"/>
      <c r="H79" s="62">
        <f t="shared" si="5"/>
        <v>0</v>
      </c>
    </row>
    <row r="80" spans="2:8" ht="16.5" thickBot="1" x14ac:dyDescent="0.3">
      <c r="C80" s="53" t="s">
        <v>154</v>
      </c>
      <c r="D80" s="63">
        <f>SUM(D73:D79)</f>
        <v>0</v>
      </c>
      <c r="E80" s="63">
        <f>SUM(E73:E79)</f>
        <v>0</v>
      </c>
      <c r="F80" s="63">
        <f>SUM(F73:F79)</f>
        <v>90000</v>
      </c>
      <c r="G80" s="63">
        <f>SUM(G73:G79)</f>
        <v>90000</v>
      </c>
      <c r="H80" s="62">
        <f t="shared" si="5"/>
        <v>180000</v>
      </c>
    </row>
    <row r="81" spans="2:8" s="52" customFormat="1" x14ac:dyDescent="0.25">
      <c r="C81" s="64"/>
      <c r="D81" s="65"/>
      <c r="E81" s="65"/>
      <c r="F81" s="65"/>
      <c r="G81" s="65"/>
      <c r="H81" s="66"/>
    </row>
    <row r="82" spans="2:8" x14ac:dyDescent="0.25">
      <c r="C82" s="277" t="s">
        <v>582</v>
      </c>
      <c r="D82" s="278"/>
      <c r="E82" s="278"/>
      <c r="F82" s="278"/>
      <c r="G82" s="278"/>
      <c r="H82" s="279"/>
    </row>
    <row r="83" spans="2:8" ht="21.75" customHeight="1" thickBot="1" x14ac:dyDescent="0.3">
      <c r="B83" s="52"/>
      <c r="C83" s="60" t="s">
        <v>152</v>
      </c>
      <c r="D83" s="61">
        <f>+'1) Budget Table'!D81</f>
        <v>0</v>
      </c>
      <c r="E83" s="61">
        <f>+'1) Budget Table'!E81</f>
        <v>0</v>
      </c>
      <c r="F83" s="61">
        <f>+'1) Budget Table'!F81</f>
        <v>140000</v>
      </c>
      <c r="G83" s="61">
        <f>+'1) Budget Table'!G81</f>
        <v>140000</v>
      </c>
      <c r="H83" s="62">
        <f>SUM(D83:G83)</f>
        <v>280000</v>
      </c>
    </row>
    <row r="84" spans="2:8" ht="18" customHeight="1" thickBot="1" x14ac:dyDescent="0.3">
      <c r="C84" s="58" t="s">
        <v>8</v>
      </c>
      <c r="D84" s="167"/>
      <c r="E84" s="88"/>
      <c r="F84" s="88"/>
      <c r="G84" s="88"/>
      <c r="H84" s="62">
        <f t="shared" ref="H84:H91" si="6">SUM(D84:G84)</f>
        <v>0</v>
      </c>
    </row>
    <row r="85" spans="2:8" ht="15.75" customHeight="1" thickBot="1" x14ac:dyDescent="0.3">
      <c r="C85" s="49" t="s">
        <v>9</v>
      </c>
      <c r="D85" s="89"/>
      <c r="E85" s="20"/>
      <c r="F85" s="20"/>
      <c r="G85" s="20"/>
      <c r="H85" s="62">
        <f t="shared" si="6"/>
        <v>0</v>
      </c>
    </row>
    <row r="86" spans="2:8" s="52" customFormat="1" ht="15.75" customHeight="1" thickBot="1" x14ac:dyDescent="0.3">
      <c r="B86" s="51"/>
      <c r="C86" s="49" t="s">
        <v>10</v>
      </c>
      <c r="D86" s="89"/>
      <c r="E86" s="89"/>
      <c r="F86" s="89"/>
      <c r="G86" s="89"/>
      <c r="H86" s="62">
        <f t="shared" si="6"/>
        <v>0</v>
      </c>
    </row>
    <row r="87" spans="2:8" ht="16.5" thickBot="1" x14ac:dyDescent="0.3">
      <c r="B87" s="52"/>
      <c r="C87" s="50" t="s">
        <v>11</v>
      </c>
      <c r="D87" s="89">
        <f>+'1) Budget Table'!D78+'1) Budget Table'!D79+'1) Budget Table'!D80</f>
        <v>0</v>
      </c>
      <c r="E87" s="89">
        <f>+'1) Budget Table'!E78+'1) Budget Table'!E79+'1) Budget Table'!E80</f>
        <v>0</v>
      </c>
      <c r="F87" s="89">
        <f>+'1) Budget Table'!F78+'1) Budget Table'!F79+'1) Budget Table'!F80</f>
        <v>140000</v>
      </c>
      <c r="G87" s="89">
        <f>+'1) Budget Table'!G78+'1) Budget Table'!G79+'1) Budget Table'!G80</f>
        <v>140000</v>
      </c>
      <c r="H87" s="62">
        <f t="shared" si="6"/>
        <v>280000</v>
      </c>
    </row>
    <row r="88" spans="2:8" ht="16.5" thickBot="1" x14ac:dyDescent="0.3">
      <c r="B88" s="52"/>
      <c r="C88" s="49" t="s">
        <v>16</v>
      </c>
      <c r="D88" s="89"/>
      <c r="E88" s="89"/>
      <c r="F88" s="89"/>
      <c r="G88" s="89"/>
      <c r="H88" s="62">
        <f t="shared" si="6"/>
        <v>0</v>
      </c>
    </row>
    <row r="89" spans="2:8" ht="16.5" thickBot="1" x14ac:dyDescent="0.3">
      <c r="B89" s="52"/>
      <c r="C89" s="49" t="s">
        <v>12</v>
      </c>
      <c r="D89" s="89"/>
      <c r="E89" s="89"/>
      <c r="F89" s="89"/>
      <c r="G89" s="89"/>
      <c r="H89" s="62">
        <f t="shared" si="6"/>
        <v>0</v>
      </c>
    </row>
    <row r="90" spans="2:8" ht="16.5" thickBot="1" x14ac:dyDescent="0.3">
      <c r="C90" s="49" t="s">
        <v>151</v>
      </c>
      <c r="D90" s="89"/>
      <c r="E90" s="89"/>
      <c r="F90" s="89"/>
      <c r="G90" s="89"/>
      <c r="H90" s="62">
        <f t="shared" si="6"/>
        <v>0</v>
      </c>
    </row>
    <row r="91" spans="2:8" ht="16.5" thickBot="1" x14ac:dyDescent="0.3">
      <c r="C91" s="53" t="s">
        <v>154</v>
      </c>
      <c r="D91" s="63">
        <f>SUM(D84:D90)</f>
        <v>0</v>
      </c>
      <c r="E91" s="63">
        <f>SUM(E84:E90)</f>
        <v>0</v>
      </c>
      <c r="F91" s="63">
        <f>SUM(F84:F90)</f>
        <v>140000</v>
      </c>
      <c r="G91" s="63">
        <f>SUM(G84:G90)</f>
        <v>140000</v>
      </c>
      <c r="H91" s="62">
        <f t="shared" si="6"/>
        <v>280000</v>
      </c>
    </row>
    <row r="92" spans="2:8" s="52" customFormat="1" x14ac:dyDescent="0.25">
      <c r="C92" s="64"/>
      <c r="D92" s="65"/>
      <c r="E92" s="65"/>
      <c r="F92" s="65"/>
      <c r="G92" s="65"/>
      <c r="H92" s="66"/>
    </row>
    <row r="93" spans="2:8" x14ac:dyDescent="0.25">
      <c r="C93" s="277" t="s">
        <v>588</v>
      </c>
      <c r="D93" s="278"/>
      <c r="E93" s="278"/>
      <c r="F93" s="278"/>
      <c r="G93" s="278"/>
      <c r="H93" s="279"/>
    </row>
    <row r="94" spans="2:8" ht="21.75" customHeight="1" thickBot="1" x14ac:dyDescent="0.3">
      <c r="C94" s="60" t="s">
        <v>152</v>
      </c>
      <c r="D94" s="61">
        <f>+'1) Budget Table'!D92</f>
        <v>0</v>
      </c>
      <c r="E94" s="61">
        <f>+'1) Budget Table'!E92</f>
        <v>0</v>
      </c>
      <c r="F94" s="61">
        <f>+'1) Budget Table'!F92</f>
        <v>75000</v>
      </c>
      <c r="G94" s="61">
        <f>+'1) Budget Table'!G92</f>
        <v>75000</v>
      </c>
      <c r="H94" s="62">
        <f>SUM(D94:G94)</f>
        <v>150000</v>
      </c>
    </row>
    <row r="95" spans="2:8" ht="15.75" customHeight="1" thickBot="1" x14ac:dyDescent="0.3">
      <c r="C95" s="58" t="s">
        <v>8</v>
      </c>
      <c r="D95" s="87"/>
      <c r="E95" s="88"/>
      <c r="F95" s="88"/>
      <c r="G95" s="88"/>
      <c r="H95" s="62">
        <f t="shared" ref="H95:H102" si="7">SUM(D95:G95)</f>
        <v>0</v>
      </c>
    </row>
    <row r="96" spans="2:8" ht="15.75" customHeight="1" thickBot="1" x14ac:dyDescent="0.3">
      <c r="B96" s="52"/>
      <c r="C96" s="49" t="s">
        <v>9</v>
      </c>
      <c r="D96" s="89"/>
      <c r="E96" s="20"/>
      <c r="F96" s="20"/>
      <c r="G96" s="20"/>
      <c r="H96" s="62">
        <f t="shared" si="7"/>
        <v>0</v>
      </c>
    </row>
    <row r="97" spans="2:8" ht="15.75" customHeight="1" thickBot="1" x14ac:dyDescent="0.3">
      <c r="C97" s="49" t="s">
        <v>10</v>
      </c>
      <c r="D97" s="89"/>
      <c r="E97" s="89"/>
      <c r="F97" s="89"/>
      <c r="G97" s="89"/>
      <c r="H97" s="62">
        <f t="shared" si="7"/>
        <v>0</v>
      </c>
    </row>
    <row r="98" spans="2:8" ht="16.5" thickBot="1" x14ac:dyDescent="0.3">
      <c r="C98" s="50" t="s">
        <v>11</v>
      </c>
      <c r="D98" s="89">
        <f>+'1) Budget Table'!D84+'1) Budget Table'!D85+'1) Budget Table'!D86</f>
        <v>0</v>
      </c>
      <c r="E98" s="89">
        <f>+'1) Budget Table'!E84+'1) Budget Table'!E85+'1) Budget Table'!E86</f>
        <v>0</v>
      </c>
      <c r="F98" s="89">
        <f>+'1) Budget Table'!F84+'1) Budget Table'!F85+'1) Budget Table'!F86</f>
        <v>75000</v>
      </c>
      <c r="G98" s="89">
        <f>+'1) Budget Table'!G84+'1) Budget Table'!G85+'1) Budget Table'!G86</f>
        <v>75000</v>
      </c>
      <c r="H98" s="62">
        <f t="shared" si="7"/>
        <v>150000</v>
      </c>
    </row>
    <row r="99" spans="2:8" ht="16.5" thickBot="1" x14ac:dyDescent="0.3">
      <c r="C99" s="49" t="s">
        <v>16</v>
      </c>
      <c r="D99" s="89"/>
      <c r="E99" s="89"/>
      <c r="F99" s="89"/>
      <c r="G99" s="89"/>
      <c r="H99" s="62">
        <f t="shared" si="7"/>
        <v>0</v>
      </c>
    </row>
    <row r="100" spans="2:8" ht="25.5" customHeight="1" thickBot="1" x14ac:dyDescent="0.3">
      <c r="C100" s="49" t="s">
        <v>12</v>
      </c>
      <c r="D100" s="89"/>
      <c r="E100" s="89"/>
      <c r="F100" s="89"/>
      <c r="G100" s="89"/>
      <c r="H100" s="62">
        <f t="shared" si="7"/>
        <v>0</v>
      </c>
    </row>
    <row r="101" spans="2:8" ht="16.5" thickBot="1" x14ac:dyDescent="0.3">
      <c r="B101" s="52"/>
      <c r="C101" s="49" t="s">
        <v>151</v>
      </c>
      <c r="D101" s="89"/>
      <c r="E101" s="89"/>
      <c r="F101" s="89"/>
      <c r="G101" s="89"/>
      <c r="H101" s="62">
        <f t="shared" si="7"/>
        <v>0</v>
      </c>
    </row>
    <row r="102" spans="2:8" ht="15.75" customHeight="1" thickBot="1" x14ac:dyDescent="0.3">
      <c r="C102" s="53" t="s">
        <v>154</v>
      </c>
      <c r="D102" s="63">
        <f>SUM(D95:D101)</f>
        <v>0</v>
      </c>
      <c r="E102" s="63">
        <f>SUM(E95:E101)</f>
        <v>0</v>
      </c>
      <c r="F102" s="63">
        <f>SUM(F95:F101)</f>
        <v>75000</v>
      </c>
      <c r="G102" s="63">
        <f>SUM(G95:G101)</f>
        <v>75000</v>
      </c>
      <c r="H102" s="62">
        <f t="shared" si="7"/>
        <v>150000</v>
      </c>
    </row>
    <row r="103" spans="2:8" ht="14.45" customHeight="1" x14ac:dyDescent="0.25">
      <c r="D103" s="51"/>
      <c r="E103" s="51"/>
      <c r="F103" s="51"/>
      <c r="G103" s="51"/>
    </row>
    <row r="104" spans="2:8" x14ac:dyDescent="0.25">
      <c r="C104" s="277" t="s">
        <v>618</v>
      </c>
      <c r="D104" s="278"/>
      <c r="E104" s="278"/>
      <c r="F104" s="278"/>
      <c r="G104" s="278"/>
      <c r="H104" s="279"/>
    </row>
    <row r="105" spans="2:8" ht="22.5" customHeight="1" thickBot="1" x14ac:dyDescent="0.3">
      <c r="C105" s="60" t="s">
        <v>152</v>
      </c>
      <c r="D105" s="61">
        <f>+'1) Budget Table'!D102</f>
        <v>0</v>
      </c>
      <c r="E105" s="61">
        <f>+'1) Budget Table'!E102</f>
        <v>0</v>
      </c>
      <c r="F105" s="61">
        <f>+'1) Budget Table'!F102</f>
        <v>95000</v>
      </c>
      <c r="G105" s="61">
        <f>+'1) Budget Table'!G102</f>
        <v>95000</v>
      </c>
      <c r="H105" s="62">
        <f>SUM(D105:G105)</f>
        <v>190000</v>
      </c>
    </row>
    <row r="106" spans="2:8" ht="16.5" thickBot="1" x14ac:dyDescent="0.3">
      <c r="C106" s="58" t="s">
        <v>8</v>
      </c>
      <c r="D106" s="87"/>
      <c r="E106" s="88"/>
      <c r="F106" s="88"/>
      <c r="G106" s="88"/>
      <c r="H106" s="62">
        <f t="shared" ref="H106:H113" si="8">SUM(D106:G106)</f>
        <v>0</v>
      </c>
    </row>
    <row r="107" spans="2:8" ht="16.5" thickBot="1" x14ac:dyDescent="0.3">
      <c r="C107" s="49" t="s">
        <v>9</v>
      </c>
      <c r="D107" s="89"/>
      <c r="E107" s="20"/>
      <c r="F107" s="20"/>
      <c r="G107" s="20"/>
      <c r="H107" s="62">
        <f t="shared" si="8"/>
        <v>0</v>
      </c>
    </row>
    <row r="108" spans="2:8" ht="15.75" customHeight="1" thickBot="1" x14ac:dyDescent="0.3">
      <c r="C108" s="49" t="s">
        <v>10</v>
      </c>
      <c r="D108" s="89"/>
      <c r="E108" s="89"/>
      <c r="F108" s="89"/>
      <c r="G108" s="89"/>
      <c r="H108" s="62">
        <f t="shared" si="8"/>
        <v>0</v>
      </c>
    </row>
    <row r="109" spans="2:8" ht="16.5" thickBot="1" x14ac:dyDescent="0.3">
      <c r="C109" s="50" t="s">
        <v>11</v>
      </c>
      <c r="D109" s="89">
        <f>+'1) Budget Table'!D94+'1) Budget Table'!D95</f>
        <v>0</v>
      </c>
      <c r="E109" s="89">
        <f>+'1) Budget Table'!E94+'1) Budget Table'!E95</f>
        <v>0</v>
      </c>
      <c r="F109" s="89">
        <f>+'1) Budget Table'!F94+'1) Budget Table'!F95</f>
        <v>95000</v>
      </c>
      <c r="G109" s="89">
        <f>+'1) Budget Table'!G94+'1) Budget Table'!G95</f>
        <v>95000</v>
      </c>
      <c r="H109" s="62">
        <f t="shared" si="8"/>
        <v>190000</v>
      </c>
    </row>
    <row r="110" spans="2:8" ht="16.5" thickBot="1" x14ac:dyDescent="0.3">
      <c r="C110" s="49" t="s">
        <v>16</v>
      </c>
      <c r="D110" s="89"/>
      <c r="E110" s="89"/>
      <c r="F110" s="89"/>
      <c r="G110" s="89"/>
      <c r="H110" s="62">
        <f t="shared" si="8"/>
        <v>0</v>
      </c>
    </row>
    <row r="111" spans="2:8" ht="16.5" thickBot="1" x14ac:dyDescent="0.3">
      <c r="C111" s="49" t="s">
        <v>12</v>
      </c>
      <c r="D111" s="89"/>
      <c r="E111" s="89"/>
      <c r="F111" s="89"/>
      <c r="G111" s="89"/>
      <c r="H111" s="62">
        <f t="shared" si="8"/>
        <v>0</v>
      </c>
    </row>
    <row r="112" spans="2:8" ht="16.5" thickBot="1" x14ac:dyDescent="0.3">
      <c r="C112" s="49" t="s">
        <v>151</v>
      </c>
      <c r="D112" s="89"/>
      <c r="E112" s="89"/>
      <c r="F112" s="89"/>
      <c r="G112" s="89"/>
      <c r="H112" s="62">
        <f t="shared" si="8"/>
        <v>0</v>
      </c>
    </row>
    <row r="113" spans="3:8" ht="16.5" thickBot="1" x14ac:dyDescent="0.3">
      <c r="C113" s="53" t="s">
        <v>154</v>
      </c>
      <c r="D113" s="63">
        <f>SUM(D106:D112)</f>
        <v>0</v>
      </c>
      <c r="E113" s="63">
        <f>SUM(E106:E112)</f>
        <v>0</v>
      </c>
      <c r="F113" s="63">
        <f>SUM(F106:F112)</f>
        <v>95000</v>
      </c>
      <c r="G113" s="63">
        <f>SUM(G106:G112)</f>
        <v>95000</v>
      </c>
      <c r="H113" s="62">
        <f t="shared" si="8"/>
        <v>190000</v>
      </c>
    </row>
    <row r="114" spans="3:8" s="52" customFormat="1" x14ac:dyDescent="0.25">
      <c r="C114" s="64"/>
      <c r="D114" s="65"/>
      <c r="E114" s="65"/>
      <c r="F114" s="65"/>
      <c r="G114" s="65"/>
      <c r="H114" s="66"/>
    </row>
    <row r="115" spans="3:8" ht="15.75" hidden="1" customHeight="1" x14ac:dyDescent="0.25">
      <c r="C115" s="277" t="s">
        <v>162</v>
      </c>
      <c r="D115" s="278"/>
      <c r="E115" s="278"/>
      <c r="F115" s="278"/>
      <c r="G115" s="278"/>
      <c r="H115" s="279"/>
    </row>
    <row r="116" spans="3:8" ht="21.75" hidden="1" customHeight="1" thickBot="1" x14ac:dyDescent="0.3">
      <c r="C116" s="60" t="s">
        <v>152</v>
      </c>
      <c r="D116" s="61">
        <f>'1) Budget Table'!D102</f>
        <v>0</v>
      </c>
      <c r="E116" s="61">
        <f>'1) Budget Table'!E102</f>
        <v>0</v>
      </c>
      <c r="F116" s="61"/>
      <c r="G116" s="61"/>
      <c r="H116" s="62">
        <f t="shared" ref="H116:H124" si="9">SUM(D116:F116)</f>
        <v>0</v>
      </c>
    </row>
    <row r="117" spans="3:8" hidden="1" x14ac:dyDescent="0.25">
      <c r="C117" s="58" t="s">
        <v>8</v>
      </c>
      <c r="D117" s="87"/>
      <c r="E117" s="88"/>
      <c r="F117" s="88"/>
      <c r="G117" s="88"/>
      <c r="H117" s="59">
        <f t="shared" si="9"/>
        <v>0</v>
      </c>
    </row>
    <row r="118" spans="3:8" hidden="1" x14ac:dyDescent="0.25">
      <c r="C118" s="49" t="s">
        <v>9</v>
      </c>
      <c r="D118" s="89"/>
      <c r="E118" s="20"/>
      <c r="F118" s="20"/>
      <c r="G118" s="20"/>
      <c r="H118" s="57">
        <f t="shared" si="9"/>
        <v>0</v>
      </c>
    </row>
    <row r="119" spans="3:8" ht="31.5" hidden="1" x14ac:dyDescent="0.25">
      <c r="C119" s="49" t="s">
        <v>10</v>
      </c>
      <c r="D119" s="89"/>
      <c r="E119" s="89"/>
      <c r="F119" s="89"/>
      <c r="G119" s="89"/>
      <c r="H119" s="57">
        <f t="shared" si="9"/>
        <v>0</v>
      </c>
    </row>
    <row r="120" spans="3:8" hidden="1" x14ac:dyDescent="0.25">
      <c r="C120" s="50" t="s">
        <v>11</v>
      </c>
      <c r="D120" s="89"/>
      <c r="E120" s="89"/>
      <c r="F120" s="89"/>
      <c r="G120" s="89"/>
      <c r="H120" s="57">
        <f t="shared" si="9"/>
        <v>0</v>
      </c>
    </row>
    <row r="121" spans="3:8" hidden="1" x14ac:dyDescent="0.25">
      <c r="C121" s="49" t="s">
        <v>16</v>
      </c>
      <c r="D121" s="89"/>
      <c r="E121" s="89"/>
      <c r="F121" s="89"/>
      <c r="G121" s="89"/>
      <c r="H121" s="57">
        <f t="shared" si="9"/>
        <v>0</v>
      </c>
    </row>
    <row r="122" spans="3:8" hidden="1" x14ac:dyDescent="0.25">
      <c r="C122" s="49" t="s">
        <v>12</v>
      </c>
      <c r="D122" s="89"/>
      <c r="E122" s="89"/>
      <c r="F122" s="89"/>
      <c r="G122" s="89"/>
      <c r="H122" s="57">
        <f t="shared" si="9"/>
        <v>0</v>
      </c>
    </row>
    <row r="123" spans="3:8" hidden="1" x14ac:dyDescent="0.25">
      <c r="C123" s="49" t="s">
        <v>151</v>
      </c>
      <c r="D123" s="89"/>
      <c r="E123" s="89"/>
      <c r="F123" s="89"/>
      <c r="G123" s="89"/>
      <c r="H123" s="57">
        <f t="shared" si="9"/>
        <v>0</v>
      </c>
    </row>
    <row r="124" spans="3:8" hidden="1" x14ac:dyDescent="0.25">
      <c r="C124" s="53" t="s">
        <v>154</v>
      </c>
      <c r="D124" s="63">
        <f>SUM(D117:D123)</f>
        <v>0</v>
      </c>
      <c r="E124" s="63">
        <f>SUM(E117:E123)</f>
        <v>0</v>
      </c>
      <c r="F124" s="63">
        <f>SUM(F117:F123)</f>
        <v>0</v>
      </c>
      <c r="G124" s="63"/>
      <c r="H124" s="57">
        <f t="shared" si="9"/>
        <v>0</v>
      </c>
    </row>
    <row r="125" spans="3:8" s="52" customFormat="1" hidden="1" x14ac:dyDescent="0.25">
      <c r="C125" s="64"/>
      <c r="D125" s="65"/>
      <c r="E125" s="65"/>
      <c r="F125" s="65"/>
      <c r="G125" s="65"/>
      <c r="H125" s="66"/>
    </row>
    <row r="126" spans="3:8" hidden="1" x14ac:dyDescent="0.25">
      <c r="C126" s="277" t="s">
        <v>88</v>
      </c>
      <c r="D126" s="278"/>
      <c r="E126" s="278"/>
      <c r="F126" s="278"/>
      <c r="G126" s="278"/>
      <c r="H126" s="279"/>
    </row>
    <row r="127" spans="3:8" ht="21" hidden="1" customHeight="1" thickBot="1" x14ac:dyDescent="0.3">
      <c r="C127" s="60" t="s">
        <v>152</v>
      </c>
      <c r="D127" s="61">
        <f>'1) Budget Table'!D112</f>
        <v>0</v>
      </c>
      <c r="E127" s="61">
        <f>'1) Budget Table'!E112</f>
        <v>0</v>
      </c>
      <c r="F127" s="61">
        <f>'1) Budget Table'!F112</f>
        <v>0</v>
      </c>
      <c r="G127" s="61"/>
      <c r="H127" s="62">
        <f t="shared" ref="H127:H135" si="10">SUM(D127:F127)</f>
        <v>0</v>
      </c>
    </row>
    <row r="128" spans="3:8" hidden="1" x14ac:dyDescent="0.25">
      <c r="C128" s="58" t="s">
        <v>8</v>
      </c>
      <c r="D128" s="87"/>
      <c r="E128" s="88"/>
      <c r="F128" s="88"/>
      <c r="G128" s="88"/>
      <c r="H128" s="59">
        <f t="shared" si="10"/>
        <v>0</v>
      </c>
    </row>
    <row r="129" spans="3:8" hidden="1" x14ac:dyDescent="0.25">
      <c r="C129" s="49" t="s">
        <v>9</v>
      </c>
      <c r="D129" s="89"/>
      <c r="E129" s="20"/>
      <c r="F129" s="20"/>
      <c r="G129" s="20"/>
      <c r="H129" s="57">
        <f t="shared" si="10"/>
        <v>0</v>
      </c>
    </row>
    <row r="130" spans="3:8" ht="31.5" hidden="1" x14ac:dyDescent="0.25">
      <c r="C130" s="49" t="s">
        <v>10</v>
      </c>
      <c r="D130" s="89"/>
      <c r="E130" s="89"/>
      <c r="F130" s="89"/>
      <c r="G130" s="89"/>
      <c r="H130" s="57">
        <f t="shared" si="10"/>
        <v>0</v>
      </c>
    </row>
    <row r="131" spans="3:8" hidden="1" x14ac:dyDescent="0.25">
      <c r="C131" s="50" t="s">
        <v>11</v>
      </c>
      <c r="D131" s="89"/>
      <c r="E131" s="89"/>
      <c r="F131" s="89"/>
      <c r="G131" s="89"/>
      <c r="H131" s="57">
        <f t="shared" si="10"/>
        <v>0</v>
      </c>
    </row>
    <row r="132" spans="3:8" hidden="1" x14ac:dyDescent="0.25">
      <c r="C132" s="49" t="s">
        <v>16</v>
      </c>
      <c r="D132" s="89"/>
      <c r="E132" s="89"/>
      <c r="F132" s="89"/>
      <c r="G132" s="89"/>
      <c r="H132" s="57">
        <f t="shared" si="10"/>
        <v>0</v>
      </c>
    </row>
    <row r="133" spans="3:8" hidden="1" x14ac:dyDescent="0.25">
      <c r="C133" s="49" t="s">
        <v>12</v>
      </c>
      <c r="D133" s="89"/>
      <c r="E133" s="89"/>
      <c r="F133" s="89"/>
      <c r="G133" s="89"/>
      <c r="H133" s="57">
        <f t="shared" si="10"/>
        <v>0</v>
      </c>
    </row>
    <row r="134" spans="3:8" hidden="1" x14ac:dyDescent="0.25">
      <c r="C134" s="49" t="s">
        <v>151</v>
      </c>
      <c r="D134" s="89"/>
      <c r="E134" s="89"/>
      <c r="F134" s="89"/>
      <c r="G134" s="89"/>
      <c r="H134" s="57">
        <f t="shared" si="10"/>
        <v>0</v>
      </c>
    </row>
    <row r="135" spans="3:8" hidden="1" x14ac:dyDescent="0.25">
      <c r="C135" s="53" t="s">
        <v>154</v>
      </c>
      <c r="D135" s="63">
        <f>SUM(D128:D134)</f>
        <v>0</v>
      </c>
      <c r="E135" s="63">
        <f>SUM(E128:E134)</f>
        <v>0</v>
      </c>
      <c r="F135" s="63">
        <f>SUM(F128:F134)</f>
        <v>0</v>
      </c>
      <c r="G135" s="63"/>
      <c r="H135" s="57">
        <f t="shared" si="10"/>
        <v>0</v>
      </c>
    </row>
    <row r="136" spans="3:8" s="52" customFormat="1" hidden="1" x14ac:dyDescent="0.25">
      <c r="C136" s="64"/>
      <c r="D136" s="65"/>
      <c r="E136" s="65"/>
      <c r="F136" s="65"/>
      <c r="G136" s="65"/>
      <c r="H136" s="66"/>
    </row>
    <row r="137" spans="3:8" hidden="1" x14ac:dyDescent="0.25">
      <c r="C137" s="277" t="s">
        <v>97</v>
      </c>
      <c r="D137" s="278"/>
      <c r="E137" s="278"/>
      <c r="F137" s="278"/>
      <c r="G137" s="278"/>
      <c r="H137" s="279"/>
    </row>
    <row r="138" spans="3:8" ht="24" hidden="1" customHeight="1" thickBot="1" x14ac:dyDescent="0.3">
      <c r="C138" s="60" t="s">
        <v>152</v>
      </c>
      <c r="D138" s="61">
        <f>'1) Budget Table'!D122</f>
        <v>0</v>
      </c>
      <c r="E138" s="61">
        <f>'1) Budget Table'!E122</f>
        <v>0</v>
      </c>
      <c r="F138" s="61">
        <f>'1) Budget Table'!F122</f>
        <v>0</v>
      </c>
      <c r="G138" s="61"/>
      <c r="H138" s="62">
        <f t="shared" ref="H138:H146" si="11">SUM(D138:F138)</f>
        <v>0</v>
      </c>
    </row>
    <row r="139" spans="3:8" ht="15.75" hidden="1" customHeight="1" x14ac:dyDescent="0.25">
      <c r="C139" s="58" t="s">
        <v>8</v>
      </c>
      <c r="D139" s="87"/>
      <c r="E139" s="88"/>
      <c r="F139" s="88"/>
      <c r="G139" s="88"/>
      <c r="H139" s="59">
        <f t="shared" si="11"/>
        <v>0</v>
      </c>
    </row>
    <row r="140" spans="3:8" hidden="1" x14ac:dyDescent="0.25">
      <c r="C140" s="49" t="s">
        <v>9</v>
      </c>
      <c r="D140" s="89"/>
      <c r="E140" s="20"/>
      <c r="F140" s="20"/>
      <c r="G140" s="20"/>
      <c r="H140" s="57">
        <f t="shared" si="11"/>
        <v>0</v>
      </c>
    </row>
    <row r="141" spans="3:8" ht="15.75" hidden="1" customHeight="1" x14ac:dyDescent="0.25">
      <c r="C141" s="49" t="s">
        <v>10</v>
      </c>
      <c r="D141" s="89"/>
      <c r="E141" s="89"/>
      <c r="F141" s="89"/>
      <c r="G141" s="89"/>
      <c r="H141" s="57">
        <f t="shared" si="11"/>
        <v>0</v>
      </c>
    </row>
    <row r="142" spans="3:8" hidden="1" x14ac:dyDescent="0.25">
      <c r="C142" s="50" t="s">
        <v>11</v>
      </c>
      <c r="D142" s="89"/>
      <c r="E142" s="89"/>
      <c r="F142" s="89"/>
      <c r="G142" s="89"/>
      <c r="H142" s="57">
        <f t="shared" si="11"/>
        <v>0</v>
      </c>
    </row>
    <row r="143" spans="3:8" hidden="1" x14ac:dyDescent="0.25">
      <c r="C143" s="49" t="s">
        <v>16</v>
      </c>
      <c r="D143" s="89"/>
      <c r="E143" s="89"/>
      <c r="F143" s="89"/>
      <c r="G143" s="89"/>
      <c r="H143" s="57">
        <f t="shared" si="11"/>
        <v>0</v>
      </c>
    </row>
    <row r="144" spans="3:8" ht="15.75" hidden="1" customHeight="1" x14ac:dyDescent="0.25">
      <c r="C144" s="49" t="s">
        <v>12</v>
      </c>
      <c r="D144" s="89"/>
      <c r="E144" s="89"/>
      <c r="F144" s="89"/>
      <c r="G144" s="89"/>
      <c r="H144" s="57">
        <f t="shared" si="11"/>
        <v>0</v>
      </c>
    </row>
    <row r="145" spans="2:8" hidden="1" x14ac:dyDescent="0.25">
      <c r="C145" s="49" t="s">
        <v>151</v>
      </c>
      <c r="D145" s="89"/>
      <c r="E145" s="89"/>
      <c r="F145" s="89"/>
      <c r="G145" s="89"/>
      <c r="H145" s="57">
        <f t="shared" si="11"/>
        <v>0</v>
      </c>
    </row>
    <row r="146" spans="2:8" hidden="1" x14ac:dyDescent="0.25">
      <c r="C146" s="53" t="s">
        <v>154</v>
      </c>
      <c r="D146" s="63">
        <f>SUM(D139:D145)</f>
        <v>0</v>
      </c>
      <c r="E146" s="63">
        <f>SUM(E139:E145)</f>
        <v>0</v>
      </c>
      <c r="F146" s="63">
        <f>SUM(F139:F145)</f>
        <v>0</v>
      </c>
      <c r="G146" s="63"/>
      <c r="H146" s="57">
        <f t="shared" si="11"/>
        <v>0</v>
      </c>
    </row>
    <row r="147" spans="2:8" hidden="1" x14ac:dyDescent="0.25"/>
    <row r="148" spans="2:8" hidden="1" x14ac:dyDescent="0.25">
      <c r="B148" s="277" t="s">
        <v>163</v>
      </c>
      <c r="C148" s="278"/>
      <c r="D148" s="278"/>
      <c r="E148" s="278"/>
      <c r="F148" s="278"/>
      <c r="G148" s="278"/>
      <c r="H148" s="279"/>
    </row>
    <row r="149" spans="2:8" hidden="1" x14ac:dyDescent="0.25">
      <c r="C149" s="277" t="s">
        <v>107</v>
      </c>
      <c r="D149" s="278"/>
      <c r="E149" s="278"/>
      <c r="F149" s="278"/>
      <c r="G149" s="278"/>
      <c r="H149" s="279"/>
    </row>
    <row r="150" spans="2:8" ht="24" hidden="1" customHeight="1" thickBot="1" x14ac:dyDescent="0.3">
      <c r="C150" s="60" t="s">
        <v>152</v>
      </c>
      <c r="D150" s="61">
        <f>'1) Budget Table'!D134</f>
        <v>0</v>
      </c>
      <c r="E150" s="61">
        <f>'1) Budget Table'!E134</f>
        <v>0</v>
      </c>
      <c r="F150" s="61">
        <f>'1) Budget Table'!F134</f>
        <v>0</v>
      </c>
      <c r="G150" s="61"/>
      <c r="H150" s="62">
        <f>SUM(D150:F150)</f>
        <v>0</v>
      </c>
    </row>
    <row r="151" spans="2:8" ht="24.75" hidden="1" customHeight="1" x14ac:dyDescent="0.25">
      <c r="C151" s="58" t="s">
        <v>8</v>
      </c>
      <c r="D151" s="87"/>
      <c r="E151" s="88"/>
      <c r="F151" s="88"/>
      <c r="G151" s="88"/>
      <c r="H151" s="59">
        <f t="shared" ref="H151:H158" si="12">SUM(D151:F151)</f>
        <v>0</v>
      </c>
    </row>
    <row r="152" spans="2:8" ht="15.75" hidden="1" customHeight="1" x14ac:dyDescent="0.25">
      <c r="C152" s="49" t="s">
        <v>9</v>
      </c>
      <c r="D152" s="89"/>
      <c r="E152" s="20"/>
      <c r="F152" s="20"/>
      <c r="G152" s="20"/>
      <c r="H152" s="57">
        <f t="shared" si="12"/>
        <v>0</v>
      </c>
    </row>
    <row r="153" spans="2:8" ht="15.75" hidden="1" customHeight="1" x14ac:dyDescent="0.25">
      <c r="C153" s="49" t="s">
        <v>10</v>
      </c>
      <c r="D153" s="89"/>
      <c r="E153" s="89"/>
      <c r="F153" s="89"/>
      <c r="G153" s="89"/>
      <c r="H153" s="57">
        <f t="shared" si="12"/>
        <v>0</v>
      </c>
    </row>
    <row r="154" spans="2:8" ht="15.75" hidden="1" customHeight="1" x14ac:dyDescent="0.25">
      <c r="C154" s="50" t="s">
        <v>11</v>
      </c>
      <c r="D154" s="89"/>
      <c r="E154" s="89"/>
      <c r="F154" s="89"/>
      <c r="G154" s="89"/>
      <c r="H154" s="57">
        <f t="shared" si="12"/>
        <v>0</v>
      </c>
    </row>
    <row r="155" spans="2:8" ht="15.75" hidden="1" customHeight="1" x14ac:dyDescent="0.25">
      <c r="C155" s="49" t="s">
        <v>16</v>
      </c>
      <c r="D155" s="89"/>
      <c r="E155" s="89"/>
      <c r="F155" s="89"/>
      <c r="G155" s="89"/>
      <c r="H155" s="57">
        <f t="shared" si="12"/>
        <v>0</v>
      </c>
    </row>
    <row r="156" spans="2:8" ht="15.75" hidden="1" customHeight="1" x14ac:dyDescent="0.25">
      <c r="C156" s="49" t="s">
        <v>12</v>
      </c>
      <c r="D156" s="89"/>
      <c r="E156" s="89"/>
      <c r="F156" s="89"/>
      <c r="G156" s="89"/>
      <c r="H156" s="57">
        <f t="shared" si="12"/>
        <v>0</v>
      </c>
    </row>
    <row r="157" spans="2:8" ht="15.75" hidden="1" customHeight="1" x14ac:dyDescent="0.25">
      <c r="C157" s="49" t="s">
        <v>151</v>
      </c>
      <c r="D157" s="89"/>
      <c r="E157" s="89"/>
      <c r="F157" s="89"/>
      <c r="G157" s="89"/>
      <c r="H157" s="57">
        <f t="shared" si="12"/>
        <v>0</v>
      </c>
    </row>
    <row r="158" spans="2:8" ht="15.75" hidden="1" customHeight="1" x14ac:dyDescent="0.25">
      <c r="C158" s="53" t="s">
        <v>154</v>
      </c>
      <c r="D158" s="63">
        <f>SUM(D151:D157)</f>
        <v>0</v>
      </c>
      <c r="E158" s="63">
        <f>SUM(E151:E157)</f>
        <v>0</v>
      </c>
      <c r="F158" s="63">
        <f>SUM(F151:F157)</f>
        <v>0</v>
      </c>
      <c r="G158" s="63"/>
      <c r="H158" s="57">
        <f t="shared" si="12"/>
        <v>0</v>
      </c>
    </row>
    <row r="159" spans="2:8" s="52" customFormat="1" ht="15.75" hidden="1" customHeight="1" x14ac:dyDescent="0.25">
      <c r="C159" s="64"/>
      <c r="D159" s="65"/>
      <c r="E159" s="65"/>
      <c r="F159" s="65"/>
      <c r="G159" s="65"/>
      <c r="H159" s="66"/>
    </row>
    <row r="160" spans="2:8" ht="15.75" hidden="1" customHeight="1" x14ac:dyDescent="0.25">
      <c r="C160" s="277" t="s">
        <v>116</v>
      </c>
      <c r="D160" s="278"/>
      <c r="E160" s="278"/>
      <c r="F160" s="278"/>
      <c r="G160" s="278"/>
      <c r="H160" s="279"/>
    </row>
    <row r="161" spans="3:8" ht="21" hidden="1" customHeight="1" thickBot="1" x14ac:dyDescent="0.3">
      <c r="C161" s="60" t="s">
        <v>152</v>
      </c>
      <c r="D161" s="61">
        <f>'1) Budget Table'!D144</f>
        <v>0</v>
      </c>
      <c r="E161" s="61">
        <f>'1) Budget Table'!E144</f>
        <v>0</v>
      </c>
      <c r="F161" s="61">
        <f>'1) Budget Table'!F144</f>
        <v>0</v>
      </c>
      <c r="G161" s="61"/>
      <c r="H161" s="62">
        <f t="shared" ref="H161:H169" si="13">SUM(D161:F161)</f>
        <v>0</v>
      </c>
    </row>
    <row r="162" spans="3:8" ht="15.75" hidden="1" customHeight="1" x14ac:dyDescent="0.25">
      <c r="C162" s="58" t="s">
        <v>8</v>
      </c>
      <c r="D162" s="87"/>
      <c r="E162" s="88"/>
      <c r="F162" s="88"/>
      <c r="G162" s="88"/>
      <c r="H162" s="59">
        <f t="shared" si="13"/>
        <v>0</v>
      </c>
    </row>
    <row r="163" spans="3:8" ht="15.75" hidden="1" customHeight="1" x14ac:dyDescent="0.25">
      <c r="C163" s="49" t="s">
        <v>9</v>
      </c>
      <c r="D163" s="89"/>
      <c r="E163" s="20"/>
      <c r="F163" s="20"/>
      <c r="G163" s="20"/>
      <c r="H163" s="57">
        <f t="shared" si="13"/>
        <v>0</v>
      </c>
    </row>
    <row r="164" spans="3:8" ht="15.75" hidden="1" customHeight="1" x14ac:dyDescent="0.25">
      <c r="C164" s="49" t="s">
        <v>10</v>
      </c>
      <c r="D164" s="89"/>
      <c r="E164" s="89"/>
      <c r="F164" s="89"/>
      <c r="G164" s="89"/>
      <c r="H164" s="57">
        <f t="shared" si="13"/>
        <v>0</v>
      </c>
    </row>
    <row r="165" spans="3:8" ht="15.75" hidden="1" customHeight="1" x14ac:dyDescent="0.25">
      <c r="C165" s="50" t="s">
        <v>11</v>
      </c>
      <c r="D165" s="89"/>
      <c r="E165" s="89"/>
      <c r="F165" s="89"/>
      <c r="G165" s="89"/>
      <c r="H165" s="57">
        <f t="shared" si="13"/>
        <v>0</v>
      </c>
    </row>
    <row r="166" spans="3:8" ht="15.75" hidden="1" customHeight="1" x14ac:dyDescent="0.25">
      <c r="C166" s="49" t="s">
        <v>16</v>
      </c>
      <c r="D166" s="89"/>
      <c r="E166" s="89"/>
      <c r="F166" s="89"/>
      <c r="G166" s="89"/>
      <c r="H166" s="57">
        <f t="shared" si="13"/>
        <v>0</v>
      </c>
    </row>
    <row r="167" spans="3:8" ht="15.75" hidden="1" customHeight="1" x14ac:dyDescent="0.25">
      <c r="C167" s="49" t="s">
        <v>12</v>
      </c>
      <c r="D167" s="89"/>
      <c r="E167" s="89"/>
      <c r="F167" s="89"/>
      <c r="G167" s="89"/>
      <c r="H167" s="57">
        <f t="shared" si="13"/>
        <v>0</v>
      </c>
    </row>
    <row r="168" spans="3:8" ht="15.75" hidden="1" customHeight="1" x14ac:dyDescent="0.25">
      <c r="C168" s="49" t="s">
        <v>151</v>
      </c>
      <c r="D168" s="89"/>
      <c r="E168" s="89"/>
      <c r="F168" s="89"/>
      <c r="G168" s="89"/>
      <c r="H168" s="57">
        <f t="shared" si="13"/>
        <v>0</v>
      </c>
    </row>
    <row r="169" spans="3:8" ht="15.75" hidden="1" customHeight="1" x14ac:dyDescent="0.25">
      <c r="C169" s="53" t="s">
        <v>154</v>
      </c>
      <c r="D169" s="63">
        <f>SUM(D162:D168)</f>
        <v>0</v>
      </c>
      <c r="E169" s="63">
        <f>SUM(E162:E168)</f>
        <v>0</v>
      </c>
      <c r="F169" s="63">
        <f>SUM(F162:F168)</f>
        <v>0</v>
      </c>
      <c r="G169" s="63"/>
      <c r="H169" s="57">
        <f t="shared" si="13"/>
        <v>0</v>
      </c>
    </row>
    <row r="170" spans="3:8" s="52" customFormat="1" ht="15.75" hidden="1" customHeight="1" x14ac:dyDescent="0.25">
      <c r="C170" s="64"/>
      <c r="D170" s="65"/>
      <c r="E170" s="65"/>
      <c r="F170" s="65"/>
      <c r="G170" s="65"/>
      <c r="H170" s="66"/>
    </row>
    <row r="171" spans="3:8" ht="15.75" hidden="1" customHeight="1" x14ac:dyDescent="0.25">
      <c r="C171" s="277" t="s">
        <v>125</v>
      </c>
      <c r="D171" s="278"/>
      <c r="E171" s="278"/>
      <c r="F171" s="278"/>
      <c r="G171" s="278"/>
      <c r="H171" s="279"/>
    </row>
    <row r="172" spans="3:8" ht="19.5" hidden="1" customHeight="1" thickBot="1" x14ac:dyDescent="0.3">
      <c r="C172" s="60" t="s">
        <v>152</v>
      </c>
      <c r="D172" s="61">
        <f>'1) Budget Table'!D154</f>
        <v>0</v>
      </c>
      <c r="E172" s="61">
        <f>'1) Budget Table'!E154</f>
        <v>0</v>
      </c>
      <c r="F172" s="61">
        <f>'1) Budget Table'!F154</f>
        <v>0</v>
      </c>
      <c r="G172" s="61"/>
      <c r="H172" s="62">
        <f t="shared" ref="H172:H180" si="14">SUM(D172:F172)</f>
        <v>0</v>
      </c>
    </row>
    <row r="173" spans="3:8" ht="15.75" hidden="1" customHeight="1" x14ac:dyDescent="0.25">
      <c r="C173" s="58" t="s">
        <v>8</v>
      </c>
      <c r="D173" s="87"/>
      <c r="E173" s="88"/>
      <c r="F173" s="88"/>
      <c r="G173" s="88"/>
      <c r="H173" s="59">
        <f t="shared" si="14"/>
        <v>0</v>
      </c>
    </row>
    <row r="174" spans="3:8" ht="15.75" hidden="1" customHeight="1" x14ac:dyDescent="0.25">
      <c r="C174" s="49" t="s">
        <v>9</v>
      </c>
      <c r="D174" s="89"/>
      <c r="E174" s="20"/>
      <c r="F174" s="20"/>
      <c r="G174" s="20"/>
      <c r="H174" s="57">
        <f t="shared" si="14"/>
        <v>0</v>
      </c>
    </row>
    <row r="175" spans="3:8" ht="15.75" hidden="1" customHeight="1" x14ac:dyDescent="0.25">
      <c r="C175" s="49" t="s">
        <v>10</v>
      </c>
      <c r="D175" s="89"/>
      <c r="E175" s="89"/>
      <c r="F175" s="89"/>
      <c r="G175" s="89"/>
      <c r="H175" s="57">
        <f t="shared" si="14"/>
        <v>0</v>
      </c>
    </row>
    <row r="176" spans="3:8" ht="15.75" hidden="1" customHeight="1" x14ac:dyDescent="0.25">
      <c r="C176" s="50" t="s">
        <v>11</v>
      </c>
      <c r="D176" s="89"/>
      <c r="E176" s="89"/>
      <c r="F176" s="89"/>
      <c r="G176" s="89"/>
      <c r="H176" s="57">
        <f t="shared" si="14"/>
        <v>0</v>
      </c>
    </row>
    <row r="177" spans="3:8" ht="15.75" hidden="1" customHeight="1" x14ac:dyDescent="0.25">
      <c r="C177" s="49" t="s">
        <v>16</v>
      </c>
      <c r="D177" s="89"/>
      <c r="E177" s="89"/>
      <c r="F177" s="89"/>
      <c r="G177" s="89"/>
      <c r="H177" s="57">
        <f t="shared" si="14"/>
        <v>0</v>
      </c>
    </row>
    <row r="178" spans="3:8" ht="15.75" hidden="1" customHeight="1" x14ac:dyDescent="0.25">
      <c r="C178" s="49" t="s">
        <v>12</v>
      </c>
      <c r="D178" s="89"/>
      <c r="E178" s="89"/>
      <c r="F178" s="89"/>
      <c r="G178" s="89"/>
      <c r="H178" s="57">
        <f t="shared" si="14"/>
        <v>0</v>
      </c>
    </row>
    <row r="179" spans="3:8" ht="15.75" hidden="1" customHeight="1" x14ac:dyDescent="0.25">
      <c r="C179" s="49" t="s">
        <v>151</v>
      </c>
      <c r="D179" s="89"/>
      <c r="E179" s="89"/>
      <c r="F179" s="89"/>
      <c r="G179" s="89"/>
      <c r="H179" s="57">
        <f t="shared" si="14"/>
        <v>0</v>
      </c>
    </row>
    <row r="180" spans="3:8" ht="15.75" hidden="1" customHeight="1" x14ac:dyDescent="0.25">
      <c r="C180" s="53" t="s">
        <v>154</v>
      </c>
      <c r="D180" s="63">
        <f>SUM(D173:D179)</f>
        <v>0</v>
      </c>
      <c r="E180" s="63">
        <f>SUM(E173:E179)</f>
        <v>0</v>
      </c>
      <c r="F180" s="63">
        <f>SUM(F173:F179)</f>
        <v>0</v>
      </c>
      <c r="G180" s="63"/>
      <c r="H180" s="57">
        <f t="shared" si="14"/>
        <v>0</v>
      </c>
    </row>
    <row r="181" spans="3:8" s="52" customFormat="1" ht="15.75" hidden="1" customHeight="1" x14ac:dyDescent="0.25">
      <c r="C181" s="64"/>
      <c r="D181" s="65"/>
      <c r="E181" s="65"/>
      <c r="F181" s="65"/>
      <c r="G181" s="65"/>
      <c r="H181" s="66"/>
    </row>
    <row r="182" spans="3:8" ht="15.75" hidden="1" customHeight="1" x14ac:dyDescent="0.25">
      <c r="C182" s="277" t="s">
        <v>134</v>
      </c>
      <c r="D182" s="278"/>
      <c r="E182" s="278"/>
      <c r="F182" s="278"/>
      <c r="G182" s="278"/>
      <c r="H182" s="279"/>
    </row>
    <row r="183" spans="3:8" ht="22.5" hidden="1" customHeight="1" thickBot="1" x14ac:dyDescent="0.3">
      <c r="C183" s="60" t="s">
        <v>152</v>
      </c>
      <c r="D183" s="61">
        <f>'1) Budget Table'!D164</f>
        <v>0</v>
      </c>
      <c r="E183" s="61">
        <f>'1) Budget Table'!E164</f>
        <v>0</v>
      </c>
      <c r="F183" s="61">
        <f>'1) Budget Table'!F164</f>
        <v>0</v>
      </c>
      <c r="G183" s="61"/>
      <c r="H183" s="62">
        <f t="shared" ref="H183:H191" si="15">SUM(D183:F183)</f>
        <v>0</v>
      </c>
    </row>
    <row r="184" spans="3:8" ht="15.75" hidden="1" customHeight="1" x14ac:dyDescent="0.25">
      <c r="C184" s="58" t="s">
        <v>8</v>
      </c>
      <c r="D184" s="87"/>
      <c r="E184" s="88"/>
      <c r="F184" s="88"/>
      <c r="G184" s="88"/>
      <c r="H184" s="59">
        <f t="shared" si="15"/>
        <v>0</v>
      </c>
    </row>
    <row r="185" spans="3:8" ht="15.75" hidden="1" customHeight="1" x14ac:dyDescent="0.25">
      <c r="C185" s="49" t="s">
        <v>9</v>
      </c>
      <c r="D185" s="89"/>
      <c r="E185" s="20"/>
      <c r="F185" s="20"/>
      <c r="G185" s="20"/>
      <c r="H185" s="57">
        <f t="shared" si="15"/>
        <v>0</v>
      </c>
    </row>
    <row r="186" spans="3:8" ht="15.75" hidden="1" customHeight="1" x14ac:dyDescent="0.25">
      <c r="C186" s="49" t="s">
        <v>10</v>
      </c>
      <c r="D186" s="89"/>
      <c r="E186" s="89"/>
      <c r="F186" s="89"/>
      <c r="G186" s="89"/>
      <c r="H186" s="57">
        <f t="shared" si="15"/>
        <v>0</v>
      </c>
    </row>
    <row r="187" spans="3:8" ht="15.75" hidden="1" customHeight="1" x14ac:dyDescent="0.25">
      <c r="C187" s="50" t="s">
        <v>11</v>
      </c>
      <c r="D187" s="89"/>
      <c r="E187" s="89"/>
      <c r="F187" s="89"/>
      <c r="G187" s="89"/>
      <c r="H187" s="57">
        <f t="shared" si="15"/>
        <v>0</v>
      </c>
    </row>
    <row r="188" spans="3:8" ht="15.75" hidden="1" customHeight="1" x14ac:dyDescent="0.25">
      <c r="C188" s="49" t="s">
        <v>16</v>
      </c>
      <c r="D188" s="89"/>
      <c r="E188" s="89"/>
      <c r="F188" s="89"/>
      <c r="G188" s="89"/>
      <c r="H188" s="57">
        <f t="shared" si="15"/>
        <v>0</v>
      </c>
    </row>
    <row r="189" spans="3:8" ht="15.75" hidden="1" customHeight="1" x14ac:dyDescent="0.25">
      <c r="C189" s="49" t="s">
        <v>12</v>
      </c>
      <c r="D189" s="89"/>
      <c r="E189" s="89"/>
      <c r="F189" s="89"/>
      <c r="G189" s="89"/>
      <c r="H189" s="57">
        <f t="shared" si="15"/>
        <v>0</v>
      </c>
    </row>
    <row r="190" spans="3:8" ht="15.75" hidden="1" customHeight="1" x14ac:dyDescent="0.25">
      <c r="C190" s="49" t="s">
        <v>151</v>
      </c>
      <c r="D190" s="89"/>
      <c r="E190" s="89"/>
      <c r="F190" s="89"/>
      <c r="G190" s="89"/>
      <c r="H190" s="57">
        <f t="shared" si="15"/>
        <v>0</v>
      </c>
    </row>
    <row r="191" spans="3:8" ht="15.75" hidden="1" customHeight="1" x14ac:dyDescent="0.25">
      <c r="C191" s="53" t="s">
        <v>154</v>
      </c>
      <c r="D191" s="63">
        <f>SUM(D184:D190)</f>
        <v>0</v>
      </c>
      <c r="E191" s="63">
        <f>SUM(E184:E190)</f>
        <v>0</v>
      </c>
      <c r="F191" s="63">
        <f>SUM(F184:F190)</f>
        <v>0</v>
      </c>
      <c r="G191" s="63"/>
      <c r="H191" s="57">
        <f t="shared" si="15"/>
        <v>0</v>
      </c>
    </row>
    <row r="192" spans="3:8" ht="15.75" customHeight="1" x14ac:dyDescent="0.25"/>
    <row r="193" spans="3:8" ht="15.75" customHeight="1" x14ac:dyDescent="0.25">
      <c r="C193" s="277" t="s">
        <v>520</v>
      </c>
      <c r="D193" s="278"/>
      <c r="E193" s="278"/>
      <c r="F193" s="278"/>
      <c r="G193" s="278"/>
      <c r="H193" s="279"/>
    </row>
    <row r="194" spans="3:8" ht="19.5" customHeight="1" thickBot="1" x14ac:dyDescent="0.3">
      <c r="C194" s="60" t="s">
        <v>521</v>
      </c>
      <c r="D194" s="61">
        <f>'1) Budget Table'!D175</f>
        <v>647700</v>
      </c>
      <c r="E194" s="61">
        <f>'1) Budget Table'!E175</f>
        <v>264800</v>
      </c>
      <c r="F194" s="61">
        <f>'1) Budget Table'!F175</f>
        <v>255344.00399999999</v>
      </c>
      <c r="G194" s="61">
        <f>'1) Budget Table'!G175</f>
        <v>257632</v>
      </c>
      <c r="H194" s="62">
        <f>SUM(D194:G194)</f>
        <v>1425476.004</v>
      </c>
    </row>
    <row r="195" spans="3:8" ht="15.75" customHeight="1" thickBot="1" x14ac:dyDescent="0.3">
      <c r="C195" s="58" t="s">
        <v>8</v>
      </c>
      <c r="D195" s="168">
        <f>+'1) Budget Table'!D167</f>
        <v>275700</v>
      </c>
      <c r="E195" s="168">
        <f>+'1) Budget Table'!E167</f>
        <v>159800</v>
      </c>
      <c r="F195" s="168">
        <f>+'1) Budget Table'!F167</f>
        <v>53000</v>
      </c>
      <c r="G195" s="168">
        <f>+'1) Budget Table'!G167</f>
        <v>45072</v>
      </c>
      <c r="H195" s="62">
        <f t="shared" ref="H195:H201" si="16">SUM(D195:G195)</f>
        <v>533572</v>
      </c>
    </row>
    <row r="196" spans="3:8" ht="15.75" customHeight="1" thickBot="1" x14ac:dyDescent="0.3">
      <c r="C196" s="49" t="s">
        <v>9</v>
      </c>
      <c r="D196" s="89">
        <f>+'1) Budget Table'!D168</f>
        <v>20000</v>
      </c>
      <c r="E196" s="89">
        <f>+'1) Budget Table'!E168</f>
        <v>5000</v>
      </c>
      <c r="F196" s="89">
        <f>+'1) Budget Table'!F168</f>
        <v>53003.12</v>
      </c>
      <c r="G196" s="89">
        <f>+'1) Budget Table'!G168</f>
        <v>52000</v>
      </c>
      <c r="H196" s="62">
        <f t="shared" si="16"/>
        <v>130003.12</v>
      </c>
    </row>
    <row r="197" spans="3:8" ht="15.75" customHeight="1" thickBot="1" x14ac:dyDescent="0.3">
      <c r="C197" s="49" t="s">
        <v>10</v>
      </c>
      <c r="D197" s="89">
        <f>+'1) Budget Table'!D169+'1) Budget Table'!D170</f>
        <v>87000</v>
      </c>
      <c r="E197" s="89">
        <f>+'1) Budget Table'!E169+'1) Budget Table'!E170</f>
        <v>50000</v>
      </c>
      <c r="F197" s="89">
        <f>+'1) Budget Table'!F169+'1) Budget Table'!F170</f>
        <v>105000.22400000002</v>
      </c>
      <c r="G197" s="89">
        <f>+'1) Budget Table'!G169+'1) Budget Table'!G170</f>
        <v>80000</v>
      </c>
      <c r="H197" s="62">
        <f t="shared" si="16"/>
        <v>322000.22400000005</v>
      </c>
    </row>
    <row r="198" spans="3:8" ht="15.75" customHeight="1" thickBot="1" x14ac:dyDescent="0.3">
      <c r="C198" s="50" t="s">
        <v>11</v>
      </c>
      <c r="D198" s="89"/>
      <c r="E198" s="89"/>
      <c r="F198" s="89"/>
      <c r="G198" s="89"/>
      <c r="H198" s="62">
        <f t="shared" si="16"/>
        <v>0</v>
      </c>
    </row>
    <row r="199" spans="3:8" ht="15.75" customHeight="1" thickBot="1" x14ac:dyDescent="0.3">
      <c r="C199" s="49" t="s">
        <v>16</v>
      </c>
      <c r="D199" s="89"/>
      <c r="E199" s="89"/>
      <c r="F199" s="89"/>
      <c r="G199" s="89"/>
      <c r="H199" s="62">
        <f t="shared" si="16"/>
        <v>0</v>
      </c>
    </row>
    <row r="200" spans="3:8" ht="15.75" customHeight="1" thickBot="1" x14ac:dyDescent="0.3">
      <c r="C200" s="49" t="s">
        <v>12</v>
      </c>
      <c r="D200" s="89"/>
      <c r="E200" s="89"/>
      <c r="F200" s="89"/>
      <c r="G200" s="89"/>
      <c r="H200" s="62">
        <f t="shared" si="16"/>
        <v>0</v>
      </c>
    </row>
    <row r="201" spans="3:8" ht="15.75" customHeight="1" thickBot="1" x14ac:dyDescent="0.3">
      <c r="C201" s="49" t="s">
        <v>151</v>
      </c>
      <c r="D201" s="89">
        <f>+'1) Budget Table'!D172+'1) Budget Table'!D174+'1) Budget Table'!D171+'1) Budget Table'!D173</f>
        <v>265000</v>
      </c>
      <c r="E201" s="89">
        <f>+'1) Budget Table'!E172+'1) Budget Table'!E174+'1) Budget Table'!E171+'1) Budget Table'!E173</f>
        <v>50000</v>
      </c>
      <c r="F201" s="89">
        <f>+'1) Budget Table'!F172+'1) Budget Table'!F174+'1) Budget Table'!F171+'1) Budget Table'!F173</f>
        <v>44340.66</v>
      </c>
      <c r="G201" s="89">
        <f>+'1) Budget Table'!G172+'1) Budget Table'!G174+'1) Budget Table'!G171+'1) Budget Table'!G173</f>
        <v>80560</v>
      </c>
      <c r="H201" s="62">
        <f t="shared" si="16"/>
        <v>439900.66000000003</v>
      </c>
    </row>
    <row r="202" spans="3:8" ht="15.75" customHeight="1" thickBot="1" x14ac:dyDescent="0.3">
      <c r="C202" s="53" t="s">
        <v>154</v>
      </c>
      <c r="D202" s="63">
        <f>SUM(D195:D201)</f>
        <v>647700</v>
      </c>
      <c r="E202" s="63">
        <f>SUM(E195:E201)</f>
        <v>264800</v>
      </c>
      <c r="F202" s="63">
        <f>SUM(F195:F201)</f>
        <v>255344.00400000002</v>
      </c>
      <c r="G202" s="63">
        <f>SUM(G195:G201)</f>
        <v>257632</v>
      </c>
      <c r="H202" s="62">
        <f>SUM(D202:G202)</f>
        <v>1425476.004</v>
      </c>
    </row>
    <row r="203" spans="3:8" ht="15.75" customHeight="1" thickBot="1" x14ac:dyDescent="0.3"/>
    <row r="204" spans="3:8" ht="19.5" customHeight="1" thickBot="1" x14ac:dyDescent="0.3">
      <c r="C204" s="280" t="s">
        <v>17</v>
      </c>
      <c r="D204" s="281"/>
      <c r="E204" s="281"/>
      <c r="F204" s="281"/>
      <c r="G204" s="282"/>
      <c r="H204" s="283"/>
    </row>
    <row r="205" spans="3:8" ht="19.5" customHeight="1" x14ac:dyDescent="0.25">
      <c r="C205" s="144"/>
      <c r="D205" s="142" t="s">
        <v>513</v>
      </c>
      <c r="E205" s="142" t="s">
        <v>514</v>
      </c>
      <c r="F205" s="142" t="s">
        <v>515</v>
      </c>
      <c r="G205" s="219" t="s">
        <v>608</v>
      </c>
      <c r="H205" s="284" t="s">
        <v>17</v>
      </c>
    </row>
    <row r="206" spans="3:8" ht="19.5" customHeight="1" x14ac:dyDescent="0.25">
      <c r="C206" s="144"/>
      <c r="D206" s="141" t="str">
        <f>'1) Budget Table'!D13</f>
        <v>OIM-GUINEE</v>
      </c>
      <c r="E206" s="141" t="str">
        <f>'1) Budget Table'!E13</f>
        <v>OIM-CÔTE D'IVOIE</v>
      </c>
      <c r="F206" s="141" t="str">
        <f>'1) Budget Table'!F13</f>
        <v>FAO-GUINEE</v>
      </c>
      <c r="G206" s="218" t="s">
        <v>615</v>
      </c>
      <c r="H206" s="270"/>
    </row>
    <row r="207" spans="3:8" ht="19.5" customHeight="1" x14ac:dyDescent="0.25">
      <c r="C207" s="138" t="s">
        <v>8</v>
      </c>
      <c r="D207" s="221">
        <f t="shared" ref="D207:E210" si="17">SUM(D17,D28,D39,D50,D62,D73,D84,D95,D106,D195)</f>
        <v>275700</v>
      </c>
      <c r="E207" s="221">
        <f t="shared" si="17"/>
        <v>159800</v>
      </c>
      <c r="F207" s="145">
        <f t="shared" ref="F207:G212" si="18">SUM(F184,F173,F162,F151,F139,F128,F117,F106,F95,F84,F73,F62,F50,F39,F28,F17,F195)</f>
        <v>53000</v>
      </c>
      <c r="G207" s="145">
        <f t="shared" si="18"/>
        <v>45072</v>
      </c>
      <c r="H207" s="143">
        <f>SUM(D207:G207)</f>
        <v>533572</v>
      </c>
    </row>
    <row r="208" spans="3:8" ht="34.5" customHeight="1" x14ac:dyDescent="0.25">
      <c r="C208" s="138" t="s">
        <v>9</v>
      </c>
      <c r="D208" s="221">
        <f t="shared" si="17"/>
        <v>20000</v>
      </c>
      <c r="E208" s="221">
        <f t="shared" si="17"/>
        <v>5000</v>
      </c>
      <c r="F208" s="145">
        <f t="shared" si="18"/>
        <v>53003.12</v>
      </c>
      <c r="G208" s="145">
        <f t="shared" si="18"/>
        <v>52000</v>
      </c>
      <c r="H208" s="143">
        <f t="shared" ref="H208:H216" si="19">SUM(D208:G208)</f>
        <v>130003.12</v>
      </c>
    </row>
    <row r="209" spans="3:14" ht="48" customHeight="1" x14ac:dyDescent="0.25">
      <c r="C209" s="138" t="s">
        <v>10</v>
      </c>
      <c r="D209" s="221">
        <f t="shared" si="17"/>
        <v>87000</v>
      </c>
      <c r="E209" s="221">
        <f t="shared" si="17"/>
        <v>50000</v>
      </c>
      <c r="F209" s="145">
        <f t="shared" si="18"/>
        <v>105000.22400000002</v>
      </c>
      <c r="G209" s="145">
        <f t="shared" si="18"/>
        <v>80000</v>
      </c>
      <c r="H209" s="143">
        <f t="shared" si="19"/>
        <v>322000.22400000005</v>
      </c>
    </row>
    <row r="210" spans="3:14" ht="33" customHeight="1" x14ac:dyDescent="0.25">
      <c r="C210" s="140" t="s">
        <v>11</v>
      </c>
      <c r="D210" s="221">
        <f t="shared" si="17"/>
        <v>660000</v>
      </c>
      <c r="E210" s="221">
        <f t="shared" si="17"/>
        <v>404520</v>
      </c>
      <c r="F210" s="145">
        <f t="shared" si="18"/>
        <v>490000</v>
      </c>
      <c r="G210" s="145">
        <f t="shared" si="18"/>
        <v>490000</v>
      </c>
      <c r="H210" s="143">
        <f t="shared" si="19"/>
        <v>2044520</v>
      </c>
    </row>
    <row r="211" spans="3:14" ht="21" customHeight="1" x14ac:dyDescent="0.25">
      <c r="C211" s="138" t="s">
        <v>16</v>
      </c>
      <c r="D211" s="221">
        <f t="shared" ref="D211:G213" si="20">SUM(D21,D32,D43,D54,D66,D77,D88,D99,D110,D199)</f>
        <v>0</v>
      </c>
      <c r="E211" s="221">
        <f t="shared" si="20"/>
        <v>0</v>
      </c>
      <c r="F211" s="145">
        <f t="shared" si="18"/>
        <v>0</v>
      </c>
      <c r="G211" s="145">
        <f t="shared" si="18"/>
        <v>0</v>
      </c>
      <c r="H211" s="143">
        <f t="shared" si="19"/>
        <v>0</v>
      </c>
      <c r="I211" s="25"/>
      <c r="J211" s="25"/>
      <c r="K211" s="25"/>
      <c r="L211" s="25"/>
      <c r="M211" s="25"/>
      <c r="N211" s="24"/>
    </row>
    <row r="212" spans="3:14" ht="39.75" customHeight="1" x14ac:dyDescent="0.25">
      <c r="C212" s="138" t="s">
        <v>12</v>
      </c>
      <c r="D212" s="221">
        <f t="shared" si="20"/>
        <v>0</v>
      </c>
      <c r="E212" s="221">
        <f t="shared" si="20"/>
        <v>0</v>
      </c>
      <c r="F212" s="145">
        <f t="shared" si="18"/>
        <v>0</v>
      </c>
      <c r="G212" s="145">
        <f t="shared" si="18"/>
        <v>0</v>
      </c>
      <c r="H212" s="143">
        <f t="shared" si="19"/>
        <v>0</v>
      </c>
      <c r="I212" s="25"/>
      <c r="J212" s="25"/>
      <c r="K212" s="25"/>
      <c r="L212" s="25"/>
      <c r="M212" s="25"/>
      <c r="N212" s="24"/>
    </row>
    <row r="213" spans="3:14" ht="23.25" customHeight="1" x14ac:dyDescent="0.25">
      <c r="C213" s="138" t="s">
        <v>151</v>
      </c>
      <c r="D213" s="221">
        <f t="shared" si="20"/>
        <v>265000</v>
      </c>
      <c r="E213" s="221">
        <f t="shared" si="20"/>
        <v>50000</v>
      </c>
      <c r="F213" s="221">
        <f t="shared" si="20"/>
        <v>44340.66</v>
      </c>
      <c r="G213" s="221">
        <f t="shared" si="20"/>
        <v>80560</v>
      </c>
      <c r="H213" s="143">
        <f t="shared" si="19"/>
        <v>439900.66000000003</v>
      </c>
      <c r="I213" s="25"/>
      <c r="J213" s="25"/>
      <c r="K213" s="25"/>
      <c r="L213" s="25"/>
      <c r="M213" s="25"/>
      <c r="N213" s="24"/>
    </row>
    <row r="214" spans="3:14" ht="22.5" customHeight="1" x14ac:dyDescent="0.25">
      <c r="C214" s="223" t="s">
        <v>526</v>
      </c>
      <c r="D214" s="125">
        <f>SUM(D207:D213)</f>
        <v>1307700</v>
      </c>
      <c r="E214" s="125">
        <f>SUM(E207:E213)</f>
        <v>669320</v>
      </c>
      <c r="F214" s="125">
        <f>SUM(F207:F213)</f>
        <v>745344.00400000007</v>
      </c>
      <c r="G214" s="125">
        <f>SUM(G207:G213)</f>
        <v>747632</v>
      </c>
      <c r="H214" s="143">
        <f t="shared" si="19"/>
        <v>3469996.0040000002</v>
      </c>
      <c r="I214" s="25"/>
      <c r="J214" s="25"/>
      <c r="K214" s="25"/>
      <c r="L214" s="25"/>
      <c r="M214" s="25"/>
      <c r="N214" s="24"/>
    </row>
    <row r="215" spans="3:14" ht="26.25" customHeight="1" thickBot="1" x14ac:dyDescent="0.3">
      <c r="C215" s="128" t="s">
        <v>524</v>
      </c>
      <c r="D215" s="146">
        <f>D214*0.07</f>
        <v>91539.000000000015</v>
      </c>
      <c r="E215" s="146">
        <f>E214*0.07</f>
        <v>46852.4</v>
      </c>
      <c r="F215" s="146">
        <f t="shared" ref="F215:G215" si="21">F214*0.07</f>
        <v>52174.080280000009</v>
      </c>
      <c r="G215" s="146">
        <f t="shared" si="21"/>
        <v>52334.240000000005</v>
      </c>
      <c r="H215" s="143">
        <f t="shared" si="19"/>
        <v>242899.72028000001</v>
      </c>
      <c r="I215" s="31"/>
      <c r="J215" s="31"/>
      <c r="K215" s="31"/>
      <c r="L215" s="31"/>
      <c r="M215" s="54"/>
      <c r="N215" s="52"/>
    </row>
    <row r="216" spans="3:14" ht="23.25" customHeight="1" thickBot="1" x14ac:dyDescent="0.3">
      <c r="C216" s="126" t="s">
        <v>525</v>
      </c>
      <c r="D216" s="127">
        <f>SUM(D214:D215)</f>
        <v>1399239</v>
      </c>
      <c r="E216" s="127">
        <f t="shared" ref="E216:G216" si="22">SUM(E214:E215)</f>
        <v>716172.4</v>
      </c>
      <c r="F216" s="127">
        <f t="shared" si="22"/>
        <v>797518.08428000007</v>
      </c>
      <c r="G216" s="127">
        <f t="shared" si="22"/>
        <v>799966.24</v>
      </c>
      <c r="H216" s="143">
        <f t="shared" si="19"/>
        <v>3712895.7242799997</v>
      </c>
      <c r="I216" s="31"/>
      <c r="J216" s="31"/>
      <c r="K216" s="31"/>
      <c r="L216" s="31"/>
      <c r="M216" s="54"/>
      <c r="N216" s="52"/>
    </row>
    <row r="217" spans="3:14" ht="15.75" customHeight="1" x14ac:dyDescent="0.25">
      <c r="M217" s="55"/>
    </row>
    <row r="218" spans="3:14" ht="15.75" customHeight="1" x14ac:dyDescent="0.25">
      <c r="I218" s="166"/>
      <c r="J218" s="166"/>
      <c r="M218" s="55"/>
    </row>
    <row r="219" spans="3:14" ht="15.75" customHeight="1" x14ac:dyDescent="0.25">
      <c r="I219" s="166"/>
      <c r="J219" s="166"/>
    </row>
    <row r="220" spans="3:14" ht="40.5" customHeight="1" x14ac:dyDescent="0.25">
      <c r="I220" s="166"/>
      <c r="J220" s="166"/>
      <c r="M220" s="56"/>
    </row>
    <row r="221" spans="3:14" ht="24.75" customHeight="1" x14ac:dyDescent="0.25">
      <c r="I221" s="166"/>
      <c r="J221" s="166"/>
      <c r="M221" s="56"/>
    </row>
    <row r="222" spans="3:14" ht="41.25" customHeight="1" x14ac:dyDescent="0.25">
      <c r="I222" s="13"/>
      <c r="J222" s="166"/>
      <c r="M222" s="56"/>
    </row>
    <row r="223" spans="3:14" ht="51.75" customHeight="1" x14ac:dyDescent="0.25">
      <c r="I223" s="13"/>
      <c r="J223" s="166"/>
      <c r="M223" s="56"/>
    </row>
    <row r="224" spans="3:14" ht="42" customHeight="1" x14ac:dyDescent="0.25">
      <c r="I224" s="166"/>
      <c r="J224" s="166"/>
      <c r="M224" s="56"/>
    </row>
    <row r="225" spans="3:15" s="52" customFormat="1" ht="42" customHeight="1" x14ac:dyDescent="0.25">
      <c r="C225" s="51"/>
      <c r="H225" s="51"/>
      <c r="I225" s="51"/>
      <c r="J225" s="166"/>
      <c r="K225" s="51"/>
      <c r="L225" s="51"/>
      <c r="M225" s="56"/>
      <c r="N225" s="51"/>
    </row>
    <row r="226" spans="3:15" s="52" customFormat="1" ht="42" customHeight="1" x14ac:dyDescent="0.25">
      <c r="C226" s="51"/>
      <c r="H226" s="51"/>
      <c r="I226" s="51"/>
      <c r="J226" s="166"/>
      <c r="K226" s="51"/>
      <c r="L226" s="51"/>
      <c r="M226" s="51"/>
      <c r="N226" s="51"/>
    </row>
    <row r="227" spans="3:15" s="52" customFormat="1" ht="63.75" customHeight="1" x14ac:dyDescent="0.25">
      <c r="C227" s="51"/>
      <c r="H227" s="51"/>
      <c r="I227" s="51"/>
      <c r="J227" s="55"/>
      <c r="K227" s="51"/>
      <c r="L227" s="51"/>
      <c r="M227" s="51"/>
      <c r="N227" s="51"/>
    </row>
    <row r="228" spans="3:15" s="52" customFormat="1" ht="42" customHeight="1" x14ac:dyDescent="0.25">
      <c r="C228" s="51"/>
      <c r="H228" s="51"/>
      <c r="I228" s="51"/>
      <c r="J228" s="51"/>
      <c r="K228" s="51"/>
      <c r="L228" s="51"/>
      <c r="M228" s="51"/>
      <c r="N228" s="55"/>
    </row>
    <row r="229" spans="3:15" ht="23.25" customHeight="1" x14ac:dyDescent="0.25"/>
    <row r="230" spans="3:15" ht="27.75" customHeight="1" x14ac:dyDescent="0.25"/>
    <row r="231" spans="3:15" ht="55.5" customHeight="1" x14ac:dyDescent="0.25"/>
    <row r="232" spans="3:15" ht="57.75" customHeight="1" x14ac:dyDescent="0.25"/>
    <row r="233" spans="3:15" ht="21.75" customHeight="1" x14ac:dyDescent="0.25"/>
    <row r="234" spans="3:15" ht="49.5" customHeight="1" x14ac:dyDescent="0.25"/>
    <row r="235" spans="3:15" ht="28.5" customHeight="1" x14ac:dyDescent="0.25"/>
    <row r="236" spans="3:15" ht="28.5" customHeight="1" x14ac:dyDescent="0.25"/>
    <row r="237" spans="3:15" ht="28.5" customHeight="1" x14ac:dyDescent="0.25"/>
    <row r="238" spans="3:15" ht="23.25" customHeight="1" x14ac:dyDescent="0.25">
      <c r="O238" s="55"/>
    </row>
    <row r="239" spans="3:15" ht="43.5" customHeight="1" x14ac:dyDescent="0.25">
      <c r="O239" s="55"/>
    </row>
    <row r="240" spans="3:15" ht="55.5" customHeight="1" x14ac:dyDescent="0.25"/>
    <row r="241" spans="15:15" ht="42.75" customHeight="1" x14ac:dyDescent="0.25">
      <c r="O241" s="55"/>
    </row>
    <row r="242" spans="15:15" ht="21.75" customHeight="1" x14ac:dyDescent="0.25">
      <c r="O242" s="55"/>
    </row>
    <row r="243" spans="15:15" ht="21.75" customHeight="1" x14ac:dyDescent="0.25">
      <c r="O243" s="55"/>
    </row>
    <row r="244" spans="15:15" ht="23.25" customHeight="1" x14ac:dyDescent="0.25"/>
    <row r="245" spans="15:15" ht="23.25" customHeight="1" x14ac:dyDescent="0.25"/>
    <row r="246" spans="15:15" ht="21.75" customHeight="1" x14ac:dyDescent="0.25"/>
    <row r="247" spans="15:15" ht="16.5" customHeight="1" x14ac:dyDescent="0.25"/>
    <row r="248" spans="15:15" ht="29.25" customHeight="1" x14ac:dyDescent="0.25"/>
    <row r="249" spans="15:15" ht="24.75" customHeight="1" x14ac:dyDescent="0.25"/>
    <row r="250" spans="15:15" ht="33" customHeight="1" x14ac:dyDescent="0.25"/>
    <row r="252" spans="15:15" ht="15" customHeight="1" x14ac:dyDescent="0.25"/>
    <row r="253" spans="15:15" ht="25.5" customHeight="1" x14ac:dyDescent="0.25"/>
  </sheetData>
  <sheetProtection insertColumns="0" insertRows="0" deleteRows="0"/>
  <mergeCells count="27">
    <mergeCell ref="C2:H2"/>
    <mergeCell ref="B14:H14"/>
    <mergeCell ref="C5:H5"/>
    <mergeCell ref="C6:H8"/>
    <mergeCell ref="C10:F10"/>
    <mergeCell ref="H12:H13"/>
    <mergeCell ref="C115:H115"/>
    <mergeCell ref="C15:H15"/>
    <mergeCell ref="C26:H26"/>
    <mergeCell ref="C37:H37"/>
    <mergeCell ref="C48:H48"/>
    <mergeCell ref="B59:H59"/>
    <mergeCell ref="C60:H60"/>
    <mergeCell ref="C71:H71"/>
    <mergeCell ref="C82:H82"/>
    <mergeCell ref="C93:H93"/>
    <mergeCell ref="C104:H104"/>
    <mergeCell ref="C182:H182"/>
    <mergeCell ref="C193:H193"/>
    <mergeCell ref="C204:H204"/>
    <mergeCell ref="H205:H206"/>
    <mergeCell ref="C126:H126"/>
    <mergeCell ref="C137:H137"/>
    <mergeCell ref="B148:H148"/>
    <mergeCell ref="C149:H149"/>
    <mergeCell ref="C160:H160"/>
    <mergeCell ref="C171:H171"/>
  </mergeCells>
  <conditionalFormatting sqref="H24">
    <cfRule type="cellIs" dxfId="13" priority="18" operator="notEqual">
      <formula>$H$16</formula>
    </cfRule>
  </conditionalFormatting>
  <conditionalFormatting sqref="H35">
    <cfRule type="cellIs" dxfId="12" priority="17" operator="notEqual">
      <formula>$H$27</formula>
    </cfRule>
  </conditionalFormatting>
  <conditionalFormatting sqref="H124">
    <cfRule type="cellIs" dxfId="11" priority="9" operator="notEqual">
      <formula>$H$116</formula>
    </cfRule>
  </conditionalFormatting>
  <conditionalFormatting sqref="H135">
    <cfRule type="cellIs" dxfId="10" priority="8" operator="notEqual">
      <formula>$H$127</formula>
    </cfRule>
  </conditionalFormatting>
  <conditionalFormatting sqref="H146">
    <cfRule type="cellIs" dxfId="9" priority="7" operator="notEqual">
      <formula>$H$138</formula>
    </cfRule>
  </conditionalFormatting>
  <conditionalFormatting sqref="H158">
    <cfRule type="cellIs" dxfId="8" priority="6" operator="notEqual">
      <formula>$H$150</formula>
    </cfRule>
  </conditionalFormatting>
  <conditionalFormatting sqref="H169">
    <cfRule type="cellIs" dxfId="7" priority="5" operator="notEqual">
      <formula>$H$161</formula>
    </cfRule>
  </conditionalFormatting>
  <conditionalFormatting sqref="H180">
    <cfRule type="cellIs" dxfId="6" priority="4" operator="notEqual">
      <formula>$H$161</formula>
    </cfRule>
  </conditionalFormatting>
  <conditionalFormatting sqref="H191">
    <cfRule type="cellIs" dxfId="5" priority="3" operator="notEqual">
      <formula>$H$183</formula>
    </cfRule>
  </conditionalFormatting>
  <dataValidations count="8">
    <dataValidation allowBlank="1" showInputMessage="1" showErrorMessage="1" prompt="Output totals must match the original total from Table 1, and will show as red if not. " sqref="H24" xr:uid="{BD4199D5-BAA1-4B4A-984C-069924C48F8F}"/>
    <dataValidation allowBlank="1" showInputMessage="1" showErrorMessage="1" prompt="Includes all related staff and temporary staff costs including base salary, post adjustment and all staff entitlements." sqref="C17 C28 C39 C50 C62 C73 C84 C95 C106 C117 C128 C139 C151 C162 C173 C184 C207 C195" xr:uid="{CF689D1E-958A-49B0-B673-AA28752BBE01}"/>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7 C118 C129 C140 C152 C163 C174 C185 C208 C196" xr:uid="{748DEEE7-A944-40FD-972F-FAF8495A9FE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8 C119 C130 C141 C153 C164 C175 C186 C209 C197" xr:uid="{E3ADF166-5BA7-4A3D-ABFA-A451F9CAFB61}"/>
    <dataValidation allowBlank="1" showInputMessage="1" showErrorMessage="1" prompt="Includes staff and non-staff travel paid for by the organization directly related to a project." sqref="C21 C32 C43 C54 C66 C77 C88 C99 C110 C121 C132 C143 C155 C166 C177 C188 C211 C199" xr:uid="{37B67557-CAF7-4554-B348-55CFEE577E7A}"/>
    <dataValidation allowBlank="1" showInputMessage="1" showErrorMessage="1" prompt="Services contracted by an organization which follow the normal procurement processes." sqref="C20 C31 C42 C53 C65 C76 C87 C98 C109 C120 C131 C142 C154 C165 C176 C187 C210 C198" xr:uid="{F6C1C01A-2ED3-4AA4-9352-AF50F4AA61A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1 C122 C133 C144 C156 C167 C178 C189 C212 C200" xr:uid="{3F5D8270-EB69-418A-B9EC-D9FA3F9A2120}"/>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2 C123 C134 C145 C157 C168 C179 C190 C213 C201" xr:uid="{C88AF28E-CB33-4C6B-AEE7-DBED976F4A58}"/>
  </dataValidations>
  <pageMargins left="0.7" right="0.7" top="0.75" bottom="0.75" header="0.3" footer="0.3"/>
  <pageSetup scale="74" orientation="landscape"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baseColWidth="10" defaultColWidth="8.85546875" defaultRowHeight="15" x14ac:dyDescent="0.25"/>
  <cols>
    <col min="2" max="2" width="73.140625" customWidth="1"/>
  </cols>
  <sheetData>
    <row r="1" spans="2:2" ht="15.75" thickBot="1" x14ac:dyDescent="0.3"/>
    <row r="2" spans="2:2" ht="15.75" thickBot="1" x14ac:dyDescent="0.3">
      <c r="B2" s="133" t="s">
        <v>26</v>
      </c>
    </row>
    <row r="3" spans="2:2" x14ac:dyDescent="0.25">
      <c r="B3" s="134"/>
    </row>
    <row r="4" spans="2:2" ht="30.75" customHeight="1" x14ac:dyDescent="0.25">
      <c r="B4" s="135" t="s">
        <v>19</v>
      </c>
    </row>
    <row r="5" spans="2:2" ht="30.75" customHeight="1" x14ac:dyDescent="0.25">
      <c r="B5" s="135"/>
    </row>
    <row r="6" spans="2:2" ht="60" x14ac:dyDescent="0.25">
      <c r="B6" s="135" t="s">
        <v>20</v>
      </c>
    </row>
    <row r="7" spans="2:2" x14ac:dyDescent="0.25">
      <c r="B7" s="135"/>
    </row>
    <row r="8" spans="2:2" ht="60" x14ac:dyDescent="0.25">
      <c r="B8" s="135" t="s">
        <v>21</v>
      </c>
    </row>
    <row r="9" spans="2:2" x14ac:dyDescent="0.25">
      <c r="B9" s="135"/>
    </row>
    <row r="10" spans="2:2" ht="60" x14ac:dyDescent="0.25">
      <c r="B10" s="135" t="s">
        <v>22</v>
      </c>
    </row>
    <row r="11" spans="2:2" x14ac:dyDescent="0.25">
      <c r="B11" s="135"/>
    </row>
    <row r="12" spans="2:2" ht="30" x14ac:dyDescent="0.25">
      <c r="B12" s="135" t="s">
        <v>23</v>
      </c>
    </row>
    <row r="13" spans="2:2" x14ac:dyDescent="0.25">
      <c r="B13" s="135"/>
    </row>
    <row r="14" spans="2:2" ht="60" x14ac:dyDescent="0.25">
      <c r="B14" s="135" t="s">
        <v>24</v>
      </c>
    </row>
    <row r="15" spans="2:2" x14ac:dyDescent="0.25">
      <c r="B15" s="135"/>
    </row>
    <row r="16" spans="2:2" ht="45.75" thickBot="1" x14ac:dyDescent="0.3">
      <c r="B16" s="136" t="s">
        <v>25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310" t="s">
        <v>535</v>
      </c>
      <c r="C2" s="311"/>
      <c r="D2" s="312"/>
    </row>
    <row r="3" spans="2:4" ht="15.75" thickBot="1" x14ac:dyDescent="0.3">
      <c r="B3" s="313"/>
      <c r="C3" s="314"/>
      <c r="D3" s="315"/>
    </row>
    <row r="4" spans="2:4" ht="15.75" thickBot="1" x14ac:dyDescent="0.3"/>
    <row r="5" spans="2:4" x14ac:dyDescent="0.25">
      <c r="B5" s="301" t="s">
        <v>155</v>
      </c>
      <c r="C5" s="302"/>
      <c r="D5" s="303"/>
    </row>
    <row r="6" spans="2:4" ht="15.75" thickBot="1" x14ac:dyDescent="0.3">
      <c r="B6" s="304"/>
      <c r="C6" s="305"/>
      <c r="D6" s="306"/>
    </row>
    <row r="7" spans="2:4" x14ac:dyDescent="0.25">
      <c r="B7" s="76" t="s">
        <v>164</v>
      </c>
      <c r="C7" s="299">
        <f>SUM('1) Budget Table'!D21:F21,'1) Budget Table'!D28:F28,'1) Budget Table'!D38:F38,'1) Budget Table'!D48:F48)</f>
        <v>874520</v>
      </c>
      <c r="D7" s="300"/>
    </row>
    <row r="8" spans="2:4" x14ac:dyDescent="0.25">
      <c r="B8" s="76" t="s">
        <v>511</v>
      </c>
      <c r="C8" s="297">
        <f>SUM(D10:D14)</f>
        <v>0</v>
      </c>
      <c r="D8" s="298"/>
    </row>
    <row r="9" spans="2:4" x14ac:dyDescent="0.25">
      <c r="B9" s="77" t="s">
        <v>505</v>
      </c>
      <c r="C9" s="78" t="s">
        <v>506</v>
      </c>
      <c r="D9" s="79" t="s">
        <v>507</v>
      </c>
    </row>
    <row r="10" spans="2:4" ht="35.1" customHeight="1" x14ac:dyDescent="0.25">
      <c r="B10" s="101"/>
      <c r="C10" s="81"/>
      <c r="D10" s="82">
        <f>$C$7*C10</f>
        <v>0</v>
      </c>
    </row>
    <row r="11" spans="2:4" ht="35.1" customHeight="1" x14ac:dyDescent="0.25">
      <c r="B11" s="101"/>
      <c r="C11" s="81"/>
      <c r="D11" s="82">
        <f>C7*C11</f>
        <v>0</v>
      </c>
    </row>
    <row r="12" spans="2:4" ht="35.1" customHeight="1" x14ac:dyDescent="0.25">
      <c r="B12" s="102"/>
      <c r="C12" s="81"/>
      <c r="D12" s="82">
        <f>C7*C12</f>
        <v>0</v>
      </c>
    </row>
    <row r="13" spans="2:4" ht="35.1" customHeight="1" x14ac:dyDescent="0.25">
      <c r="B13" s="102"/>
      <c r="C13" s="81"/>
      <c r="D13" s="82">
        <f>C7*C13</f>
        <v>0</v>
      </c>
    </row>
    <row r="14" spans="2:4" ht="35.1" customHeight="1" thickBot="1" x14ac:dyDescent="0.3">
      <c r="B14" s="103"/>
      <c r="C14" s="81"/>
      <c r="D14" s="86">
        <f>C7*C14</f>
        <v>0</v>
      </c>
    </row>
    <row r="15" spans="2:4" ht="15.75" thickBot="1" x14ac:dyDescent="0.3"/>
    <row r="16" spans="2:4" x14ac:dyDescent="0.25">
      <c r="B16" s="301" t="s">
        <v>508</v>
      </c>
      <c r="C16" s="302"/>
      <c r="D16" s="303"/>
    </row>
    <row r="17" spans="2:4" ht="15.75" thickBot="1" x14ac:dyDescent="0.3">
      <c r="B17" s="307"/>
      <c r="C17" s="308"/>
      <c r="D17" s="309"/>
    </row>
    <row r="18" spans="2:4" x14ac:dyDescent="0.25">
      <c r="B18" s="76" t="s">
        <v>164</v>
      </c>
      <c r="C18" s="299">
        <f>SUM('1) Budget Table'!D58:F58,'1) Budget Table'!D66:F66,'1) Budget Table'!D76:F76,'1) Budget Table'!D81:F81)</f>
        <v>510000</v>
      </c>
      <c r="D18" s="300"/>
    </row>
    <row r="19" spans="2:4" x14ac:dyDescent="0.25">
      <c r="B19" s="76" t="s">
        <v>511</v>
      </c>
      <c r="C19" s="297">
        <f>SUM(D21:D25)</f>
        <v>0</v>
      </c>
      <c r="D19" s="298"/>
    </row>
    <row r="20" spans="2:4" x14ac:dyDescent="0.25">
      <c r="B20" s="77" t="s">
        <v>505</v>
      </c>
      <c r="C20" s="78" t="s">
        <v>506</v>
      </c>
      <c r="D20" s="79" t="s">
        <v>507</v>
      </c>
    </row>
    <row r="21" spans="2:4" ht="35.1" customHeight="1" x14ac:dyDescent="0.25">
      <c r="B21" s="80"/>
      <c r="C21" s="81"/>
      <c r="D21" s="82">
        <f>$C$18*C21</f>
        <v>0</v>
      </c>
    </row>
    <row r="22" spans="2:4" ht="35.1" customHeight="1" x14ac:dyDescent="0.25">
      <c r="B22" s="83"/>
      <c r="C22" s="81"/>
      <c r="D22" s="82">
        <f>$C$18*C22</f>
        <v>0</v>
      </c>
    </row>
    <row r="23" spans="2:4" ht="35.1" customHeight="1" x14ac:dyDescent="0.25">
      <c r="B23" s="84"/>
      <c r="C23" s="81"/>
      <c r="D23" s="82">
        <f>$C$18*C23</f>
        <v>0</v>
      </c>
    </row>
    <row r="24" spans="2:4" ht="35.1" customHeight="1" x14ac:dyDescent="0.25">
      <c r="B24" s="84"/>
      <c r="C24" s="81"/>
      <c r="D24" s="82">
        <f>$C$18*C24</f>
        <v>0</v>
      </c>
    </row>
    <row r="25" spans="2:4" ht="35.1" customHeight="1" thickBot="1" x14ac:dyDescent="0.3">
      <c r="B25" s="85"/>
      <c r="C25" s="81"/>
      <c r="D25" s="82">
        <f>$C$18*C25</f>
        <v>0</v>
      </c>
    </row>
    <row r="26" spans="2:4" ht="15.75" thickBot="1" x14ac:dyDescent="0.3"/>
    <row r="27" spans="2:4" x14ac:dyDescent="0.25">
      <c r="B27" s="301" t="s">
        <v>509</v>
      </c>
      <c r="C27" s="302"/>
      <c r="D27" s="303"/>
    </row>
    <row r="28" spans="2:4" ht="15.75" thickBot="1" x14ac:dyDescent="0.3">
      <c r="B28" s="304"/>
      <c r="C28" s="305"/>
      <c r="D28" s="306"/>
    </row>
    <row r="29" spans="2:4" x14ac:dyDescent="0.25">
      <c r="B29" s="76" t="s">
        <v>164</v>
      </c>
      <c r="C29" s="299">
        <f>SUM('1) Budget Table'!D92:F92,'1) Budget Table'!D102:F102,'1) Budget Table'!D112:F112,'1) Budget Table'!D122:F122)</f>
        <v>170000</v>
      </c>
      <c r="D29" s="300"/>
    </row>
    <row r="30" spans="2:4" x14ac:dyDescent="0.25">
      <c r="B30" s="76" t="s">
        <v>511</v>
      </c>
      <c r="C30" s="297">
        <f>SUM(D32:D36)</f>
        <v>0</v>
      </c>
      <c r="D30" s="298"/>
    </row>
    <row r="31" spans="2:4" x14ac:dyDescent="0.25">
      <c r="B31" s="77" t="s">
        <v>505</v>
      </c>
      <c r="C31" s="78" t="s">
        <v>506</v>
      </c>
      <c r="D31" s="79" t="s">
        <v>507</v>
      </c>
    </row>
    <row r="32" spans="2:4" ht="35.1" customHeight="1" x14ac:dyDescent="0.25">
      <c r="B32" s="80"/>
      <c r="C32" s="81"/>
      <c r="D32" s="82">
        <f>$C$29*C32</f>
        <v>0</v>
      </c>
    </row>
    <row r="33" spans="2:4" ht="35.1" customHeight="1" x14ac:dyDescent="0.25">
      <c r="B33" s="83"/>
      <c r="C33" s="81"/>
      <c r="D33" s="82">
        <f>$C$29*C33</f>
        <v>0</v>
      </c>
    </row>
    <row r="34" spans="2:4" ht="35.1" customHeight="1" x14ac:dyDescent="0.25">
      <c r="B34" s="84"/>
      <c r="C34" s="81"/>
      <c r="D34" s="82">
        <f>$C$29*C34</f>
        <v>0</v>
      </c>
    </row>
    <row r="35" spans="2:4" ht="35.1" customHeight="1" x14ac:dyDescent="0.25">
      <c r="B35" s="84"/>
      <c r="C35" s="81"/>
      <c r="D35" s="82">
        <f>$C$29*C35</f>
        <v>0</v>
      </c>
    </row>
    <row r="36" spans="2:4" ht="35.1" customHeight="1" thickBot="1" x14ac:dyDescent="0.3">
      <c r="B36" s="85"/>
      <c r="C36" s="81"/>
      <c r="D36" s="82">
        <f>$C$29*C36</f>
        <v>0</v>
      </c>
    </row>
    <row r="37" spans="2:4" ht="15.75" thickBot="1" x14ac:dyDescent="0.3"/>
    <row r="38" spans="2:4" x14ac:dyDescent="0.25">
      <c r="B38" s="301" t="s">
        <v>510</v>
      </c>
      <c r="C38" s="302"/>
      <c r="D38" s="303"/>
    </row>
    <row r="39" spans="2:4" ht="15.75" thickBot="1" x14ac:dyDescent="0.3">
      <c r="B39" s="304"/>
      <c r="C39" s="305"/>
      <c r="D39" s="306"/>
    </row>
    <row r="40" spans="2:4" x14ac:dyDescent="0.25">
      <c r="B40" s="76" t="s">
        <v>164</v>
      </c>
      <c r="C40" s="299">
        <f>SUM('1) Budget Table'!D134:F134,'1) Budget Table'!D144:F144,'1) Budget Table'!D154:F154,'1) Budget Table'!D164:F164)</f>
        <v>0</v>
      </c>
      <c r="D40" s="300"/>
    </row>
    <row r="41" spans="2:4" x14ac:dyDescent="0.25">
      <c r="B41" s="76" t="s">
        <v>511</v>
      </c>
      <c r="C41" s="297">
        <f>SUM(D43:D47)</f>
        <v>0</v>
      </c>
      <c r="D41" s="298"/>
    </row>
    <row r="42" spans="2:4" x14ac:dyDescent="0.25">
      <c r="B42" s="77" t="s">
        <v>505</v>
      </c>
      <c r="C42" s="78" t="s">
        <v>506</v>
      </c>
      <c r="D42" s="79" t="s">
        <v>507</v>
      </c>
    </row>
    <row r="43" spans="2:4" ht="35.1" customHeight="1" x14ac:dyDescent="0.25">
      <c r="B43" s="80"/>
      <c r="C43" s="81"/>
      <c r="D43" s="82">
        <f>$C$40*C43</f>
        <v>0</v>
      </c>
    </row>
    <row r="44" spans="2:4" ht="35.1" customHeight="1" x14ac:dyDescent="0.25">
      <c r="B44" s="83"/>
      <c r="C44" s="81"/>
      <c r="D44" s="82">
        <f>$C$40*C44</f>
        <v>0</v>
      </c>
    </row>
    <row r="45" spans="2:4" ht="35.1" customHeight="1" x14ac:dyDescent="0.25">
      <c r="B45" s="84"/>
      <c r="C45" s="81"/>
      <c r="D45" s="82">
        <f>$C$40*C45</f>
        <v>0</v>
      </c>
    </row>
    <row r="46" spans="2:4" ht="35.1" customHeight="1" x14ac:dyDescent="0.25">
      <c r="B46" s="84"/>
      <c r="C46" s="81"/>
      <c r="D46" s="82">
        <f>$C$40*C46</f>
        <v>0</v>
      </c>
    </row>
    <row r="47" spans="2:4" ht="35.1" customHeight="1" thickBot="1" x14ac:dyDescent="0.3">
      <c r="B47" s="85"/>
      <c r="C47" s="81"/>
      <c r="D47" s="86">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H25"/>
  <sheetViews>
    <sheetView showGridLines="0" zoomScale="80" zoomScaleNormal="80" workbookViewId="0">
      <selection activeCell="C13" sqref="C13"/>
    </sheetView>
  </sheetViews>
  <sheetFormatPr baseColWidth="10" defaultColWidth="8.85546875" defaultRowHeight="15" x14ac:dyDescent="0.25"/>
  <cols>
    <col min="1" max="1" width="12.42578125" customWidth="1"/>
    <col min="2" max="2" width="20.42578125" customWidth="1"/>
    <col min="3" max="6" width="25.42578125" customWidth="1"/>
    <col min="7" max="7" width="24.42578125" customWidth="1"/>
    <col min="8" max="8" width="18.42578125" customWidth="1"/>
    <col min="9" max="9" width="21.85546875" customWidth="1"/>
    <col min="10" max="11" width="15.85546875" bestFit="1" customWidth="1"/>
    <col min="12" max="12" width="11.140625" bestFit="1" customWidth="1"/>
  </cols>
  <sheetData>
    <row r="1" spans="2:7" ht="15.75" thickBot="1" x14ac:dyDescent="0.3"/>
    <row r="2" spans="2:7" s="70" customFormat="1" ht="15.75" x14ac:dyDescent="0.25">
      <c r="B2" s="316" t="s">
        <v>58</v>
      </c>
      <c r="C2" s="317"/>
      <c r="D2" s="317"/>
      <c r="E2" s="317"/>
      <c r="F2" s="317"/>
      <c r="G2" s="318"/>
    </row>
    <row r="3" spans="2:7" s="70" customFormat="1" ht="16.5" thickBot="1" x14ac:dyDescent="0.3">
      <c r="B3" s="319"/>
      <c r="C3" s="320"/>
      <c r="D3" s="320"/>
      <c r="E3" s="320"/>
      <c r="F3" s="320"/>
      <c r="G3" s="321"/>
    </row>
    <row r="4" spans="2:7" s="70" customFormat="1" ht="16.5" thickBot="1" x14ac:dyDescent="0.3"/>
    <row r="5" spans="2:7" s="70" customFormat="1" ht="16.5" thickBot="1" x14ac:dyDescent="0.3">
      <c r="B5" s="280" t="s">
        <v>17</v>
      </c>
      <c r="C5" s="281"/>
      <c r="D5" s="281"/>
      <c r="E5" s="281"/>
      <c r="F5" s="282"/>
      <c r="G5" s="283"/>
    </row>
    <row r="6" spans="2:7" s="70" customFormat="1" ht="15.75" x14ac:dyDescent="0.25">
      <c r="B6" s="144"/>
      <c r="C6" s="142" t="s">
        <v>31</v>
      </c>
      <c r="D6" s="142" t="s">
        <v>146</v>
      </c>
      <c r="E6" s="142" t="s">
        <v>147</v>
      </c>
      <c r="F6" s="219" t="s">
        <v>616</v>
      </c>
      <c r="G6" s="284" t="s">
        <v>17</v>
      </c>
    </row>
    <row r="7" spans="2:7" s="70" customFormat="1" ht="15.75" x14ac:dyDescent="0.25">
      <c r="B7" s="144"/>
      <c r="C7" s="141" t="str">
        <f>'1) Budget Table'!D13</f>
        <v>OIM-GUINEE</v>
      </c>
      <c r="D7" s="141" t="str">
        <f>'1) Budget Table'!E13</f>
        <v>OIM-CÔTE D'IVOIE</v>
      </c>
      <c r="E7" s="141" t="str">
        <f>'1) Budget Table'!F13</f>
        <v>FAO-GUINEE</v>
      </c>
      <c r="F7" s="218" t="s">
        <v>551</v>
      </c>
      <c r="G7" s="270"/>
    </row>
    <row r="8" spans="2:7" s="70" customFormat="1" ht="31.5" x14ac:dyDescent="0.25">
      <c r="B8" s="138" t="s">
        <v>8</v>
      </c>
      <c r="C8" s="145">
        <f>+'2) Budget by category '!D207</f>
        <v>275700</v>
      </c>
      <c r="D8" s="145">
        <f>+'2) Budget by category '!E207</f>
        <v>159800</v>
      </c>
      <c r="E8" s="145">
        <f>+'2) Budget by category '!F207</f>
        <v>53000</v>
      </c>
      <c r="F8" s="145">
        <f>+'2) Budget by category '!G207</f>
        <v>45072</v>
      </c>
      <c r="G8" s="143">
        <f>SUM(C8:F8)</f>
        <v>533572</v>
      </c>
    </row>
    <row r="9" spans="2:7" s="70" customFormat="1" ht="47.25" x14ac:dyDescent="0.25">
      <c r="B9" s="138" t="s">
        <v>9</v>
      </c>
      <c r="C9" s="145">
        <f>+'2) Budget by category '!D208</f>
        <v>20000</v>
      </c>
      <c r="D9" s="145">
        <f>+'2) Budget by category '!E208</f>
        <v>5000</v>
      </c>
      <c r="E9" s="145">
        <f>+'2) Budget by category '!F208</f>
        <v>53003.12</v>
      </c>
      <c r="F9" s="145">
        <f>+'2) Budget by category '!G208</f>
        <v>52000</v>
      </c>
      <c r="G9" s="143">
        <f t="shared" ref="G9:G14" si="0">SUM(C9:F9)</f>
        <v>130003.12</v>
      </c>
    </row>
    <row r="10" spans="2:7" s="70" customFormat="1" ht="78.75" x14ac:dyDescent="0.25">
      <c r="B10" s="138" t="s">
        <v>10</v>
      </c>
      <c r="C10" s="145">
        <f>+'2) Budget by category '!D209</f>
        <v>87000</v>
      </c>
      <c r="D10" s="145">
        <f>+'2) Budget by category '!E209</f>
        <v>50000</v>
      </c>
      <c r="E10" s="145">
        <f>+'2) Budget by category '!F209</f>
        <v>105000.22400000002</v>
      </c>
      <c r="F10" s="145">
        <f>+'2) Budget by category '!G209</f>
        <v>80000</v>
      </c>
      <c r="G10" s="143">
        <f t="shared" si="0"/>
        <v>322000.22400000005</v>
      </c>
    </row>
    <row r="11" spans="2:7" s="70" customFormat="1" ht="31.5" x14ac:dyDescent="0.25">
      <c r="B11" s="140" t="s">
        <v>11</v>
      </c>
      <c r="C11" s="145">
        <f>+'2) Budget by category '!D210</f>
        <v>660000</v>
      </c>
      <c r="D11" s="145">
        <f>+'2) Budget by category '!E210</f>
        <v>404520</v>
      </c>
      <c r="E11" s="145">
        <f>+'2) Budget by category '!F210</f>
        <v>490000</v>
      </c>
      <c r="F11" s="145">
        <f>+'2) Budget by category '!G210</f>
        <v>490000</v>
      </c>
      <c r="G11" s="143">
        <f t="shared" si="0"/>
        <v>2044520</v>
      </c>
    </row>
    <row r="12" spans="2:7" s="70" customFormat="1" ht="15.75" x14ac:dyDescent="0.25">
      <c r="B12" s="138" t="s">
        <v>16</v>
      </c>
      <c r="C12" s="145">
        <f>+'2) Budget by category '!D211</f>
        <v>0</v>
      </c>
      <c r="D12" s="145">
        <f>+'2) Budget by category '!E211</f>
        <v>0</v>
      </c>
      <c r="E12" s="145">
        <f>+'2) Budget by category '!F211</f>
        <v>0</v>
      </c>
      <c r="F12" s="145">
        <f>+'2) Budget by category '!G211</f>
        <v>0</v>
      </c>
      <c r="G12" s="143">
        <f t="shared" si="0"/>
        <v>0</v>
      </c>
    </row>
    <row r="13" spans="2:7" s="70" customFormat="1" ht="47.25" x14ac:dyDescent="0.25">
      <c r="B13" s="138" t="s">
        <v>12</v>
      </c>
      <c r="C13" s="145">
        <f>+'2) Budget by category '!D212</f>
        <v>0</v>
      </c>
      <c r="D13" s="145">
        <f>+'2) Budget by category '!E212</f>
        <v>0</v>
      </c>
      <c r="E13" s="145">
        <f>+'2) Budget by category '!F212</f>
        <v>0</v>
      </c>
      <c r="F13" s="145">
        <f>+'2) Budget by category '!G212</f>
        <v>0</v>
      </c>
      <c r="G13" s="143">
        <f t="shared" si="0"/>
        <v>0</v>
      </c>
    </row>
    <row r="14" spans="2:7" s="70" customFormat="1" ht="48" thickBot="1" x14ac:dyDescent="0.3">
      <c r="B14" s="139" t="s">
        <v>151</v>
      </c>
      <c r="C14" s="146">
        <f>+'2) Budget by category '!D213</f>
        <v>265000</v>
      </c>
      <c r="D14" s="146">
        <f>+'2) Budget by category '!E213</f>
        <v>50000</v>
      </c>
      <c r="E14" s="146">
        <f>+'2) Budget by category '!F213</f>
        <v>44340.66</v>
      </c>
      <c r="F14" s="146">
        <f>+'2) Budget by category '!G213</f>
        <v>80560</v>
      </c>
      <c r="G14" s="143">
        <f t="shared" si="0"/>
        <v>439900.66000000003</v>
      </c>
    </row>
    <row r="15" spans="2:7" s="70" customFormat="1" ht="30" customHeight="1" x14ac:dyDescent="0.25">
      <c r="B15" s="148" t="s">
        <v>537</v>
      </c>
      <c r="C15" s="149">
        <f>SUM(C8:C14)</f>
        <v>1307700</v>
      </c>
      <c r="D15" s="149">
        <f>SUM(D8:D14)</f>
        <v>669320</v>
      </c>
      <c r="E15" s="149">
        <f>SUM(E8:E14)</f>
        <v>745344.00400000007</v>
      </c>
      <c r="F15" s="149">
        <f>SUM(F8:F14)</f>
        <v>747632</v>
      </c>
      <c r="G15" s="150">
        <f t="shared" ref="G15" si="1">SUM(C15:E15)</f>
        <v>2722364.0040000002</v>
      </c>
    </row>
    <row r="16" spans="2:7" s="70" customFormat="1" ht="19.5" customHeight="1" x14ac:dyDescent="0.25">
      <c r="B16" s="147" t="s">
        <v>524</v>
      </c>
      <c r="C16" s="151">
        <f>C15*0.07</f>
        <v>91539.000000000015</v>
      </c>
      <c r="D16" s="151">
        <f t="shared" ref="D16:G16" si="2">D15*0.07</f>
        <v>46852.4</v>
      </c>
      <c r="E16" s="151">
        <f t="shared" si="2"/>
        <v>52174.080280000009</v>
      </c>
      <c r="F16" s="151">
        <f t="shared" si="2"/>
        <v>52334.240000000005</v>
      </c>
      <c r="G16" s="151">
        <f t="shared" si="2"/>
        <v>190565.48028000002</v>
      </c>
    </row>
    <row r="17" spans="2:8" s="70" customFormat="1" ht="25.5" customHeight="1" thickBot="1" x14ac:dyDescent="0.3">
      <c r="B17" s="152" t="s">
        <v>57</v>
      </c>
      <c r="C17" s="153">
        <f>C15+C16</f>
        <v>1399239</v>
      </c>
      <c r="D17" s="153">
        <f t="shared" ref="D17:G17" si="3">D15+D16</f>
        <v>716172.4</v>
      </c>
      <c r="E17" s="153">
        <f t="shared" si="3"/>
        <v>797518.08428000007</v>
      </c>
      <c r="F17" s="153">
        <f t="shared" si="3"/>
        <v>799966.24</v>
      </c>
      <c r="G17" s="153">
        <f t="shared" si="3"/>
        <v>2912929.4842800004</v>
      </c>
    </row>
    <row r="18" spans="2:8" s="70" customFormat="1" ht="16.5" thickBot="1" x14ac:dyDescent="0.3"/>
    <row r="19" spans="2:8" s="70" customFormat="1" ht="15.75" customHeight="1" x14ac:dyDescent="0.25">
      <c r="B19" s="257" t="s">
        <v>27</v>
      </c>
      <c r="C19" s="258"/>
      <c r="D19" s="258"/>
      <c r="E19" s="258"/>
      <c r="F19" s="259"/>
      <c r="G19" s="259"/>
      <c r="H19" s="164"/>
    </row>
    <row r="20" spans="2:8" ht="15.75" x14ac:dyDescent="0.25">
      <c r="B20" s="28"/>
      <c r="C20" s="26" t="s">
        <v>148</v>
      </c>
      <c r="D20" s="26" t="s">
        <v>149</v>
      </c>
      <c r="E20" s="26" t="s">
        <v>150</v>
      </c>
      <c r="F20" s="26" t="s">
        <v>619</v>
      </c>
      <c r="G20" s="161" t="s">
        <v>525</v>
      </c>
      <c r="H20" s="29" t="s">
        <v>29</v>
      </c>
    </row>
    <row r="21" spans="2:8" ht="15.75" x14ac:dyDescent="0.25">
      <c r="B21" s="28"/>
      <c r="C21" s="26" t="str">
        <f>'1) Budget Table'!D13</f>
        <v>OIM-GUINEE</v>
      </c>
      <c r="D21" s="26" t="str">
        <f>'1) Budget Table'!E13</f>
        <v>OIM-CÔTE D'IVOIE</v>
      </c>
      <c r="E21" s="26" t="str">
        <f>'1) Budget Table'!F13</f>
        <v>FAO-GUINEE</v>
      </c>
      <c r="F21" s="26" t="str">
        <f>'1) Budget Table'!G13</f>
        <v>FAO-CÔTE D'IVOIRE</v>
      </c>
      <c r="G21" s="161"/>
      <c r="H21" s="29"/>
    </row>
    <row r="22" spans="2:8" ht="23.25" customHeight="1" x14ac:dyDescent="0.25">
      <c r="B22" s="27" t="s">
        <v>28</v>
      </c>
      <c r="C22" s="159">
        <f>'1) Budget Table'!D194</f>
        <v>979467.29999999993</v>
      </c>
      <c r="D22" s="159">
        <f>'1) Budget Table'!E194</f>
        <v>501320.68</v>
      </c>
      <c r="E22" s="159">
        <f>'1) Budget Table'!F194</f>
        <v>558262.65899599995</v>
      </c>
      <c r="F22" s="159">
        <f>'1) Budget Table'!G194</f>
        <v>559976.3679999999</v>
      </c>
      <c r="G22" s="162">
        <f>'1) Budget Table'!H194</f>
        <v>2599027.0069959997</v>
      </c>
      <c r="H22" s="8">
        <f>'1) Budget Table'!I194</f>
        <v>0.7</v>
      </c>
    </row>
    <row r="23" spans="2:8" ht="24.75" customHeight="1" x14ac:dyDescent="0.25">
      <c r="B23" s="27" t="s">
        <v>30</v>
      </c>
      <c r="C23" s="159">
        <f>'1) Budget Table'!D195</f>
        <v>419771.7</v>
      </c>
      <c r="D23" s="159">
        <f>'1) Budget Table'!E195</f>
        <v>214851.72</v>
      </c>
      <c r="E23" s="159">
        <f>'1) Budget Table'!F195</f>
        <v>239255.42528399997</v>
      </c>
      <c r="F23" s="159">
        <f>'1) Budget Table'!G195</f>
        <v>239989.87199999997</v>
      </c>
      <c r="G23" s="162">
        <f>'1) Budget Table'!H195</f>
        <v>1113868.717284</v>
      </c>
      <c r="H23" s="8">
        <f>'1) Budget Table'!I195</f>
        <v>0.3</v>
      </c>
    </row>
    <row r="24" spans="2:8" ht="24.75" customHeight="1" x14ac:dyDescent="0.25">
      <c r="B24" s="27" t="s">
        <v>543</v>
      </c>
      <c r="C24" s="159">
        <f>'1) Budget Table'!D196</f>
        <v>0</v>
      </c>
      <c r="D24" s="159">
        <f>'1) Budget Table'!E196</f>
        <v>0</v>
      </c>
      <c r="E24" s="159">
        <f>'1) Budget Table'!F196</f>
        <v>0</v>
      </c>
      <c r="F24" s="159">
        <f>'1) Budget Table'!G196</f>
        <v>0</v>
      </c>
      <c r="G24" s="162">
        <f>'1) Budget Table'!H196</f>
        <v>0</v>
      </c>
      <c r="H24" s="8">
        <f>'1) Budget Table'!I196</f>
        <v>0</v>
      </c>
    </row>
    <row r="25" spans="2:8" ht="16.5" thickBot="1" x14ac:dyDescent="0.3">
      <c r="B25" s="9" t="s">
        <v>525</v>
      </c>
      <c r="C25" s="160">
        <f>'1) Budget Table'!D197</f>
        <v>1399239</v>
      </c>
      <c r="D25" s="160">
        <f>'1) Budget Table'!E197</f>
        <v>716172.4</v>
      </c>
      <c r="E25" s="160">
        <f>'1) Budget Table'!F197</f>
        <v>797518.08427999995</v>
      </c>
      <c r="F25" s="160">
        <f>'1) Budget Table'!G197</f>
        <v>799966.23999999987</v>
      </c>
      <c r="G25" s="163">
        <f>'1) Budget Table'!H197</f>
        <v>3712895.7242799997</v>
      </c>
      <c r="H25" s="224">
        <f>'1) Budget Table'!I197</f>
        <v>1</v>
      </c>
    </row>
  </sheetData>
  <sheetProtection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85546875" defaultRowHeight="15" x14ac:dyDescent="0.25"/>
  <sheetData>
    <row r="1" spans="1:1" x14ac:dyDescent="0.25">
      <c r="A1" s="132">
        <v>0</v>
      </c>
    </row>
    <row r="2" spans="1:1" x14ac:dyDescent="0.25">
      <c r="A2" s="132">
        <v>0.2</v>
      </c>
    </row>
    <row r="3" spans="1:1" x14ac:dyDescent="0.25">
      <c r="A3" s="132">
        <v>0.4</v>
      </c>
    </row>
    <row r="4" spans="1:1" x14ac:dyDescent="0.25">
      <c r="A4" s="132">
        <v>0.6</v>
      </c>
    </row>
    <row r="5" spans="1:1" x14ac:dyDescent="0.25">
      <c r="A5" s="132">
        <v>0.8</v>
      </c>
    </row>
    <row r="6" spans="1:1" x14ac:dyDescent="0.25">
      <c r="A6" s="132">
        <v>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5546875" defaultRowHeight="15" x14ac:dyDescent="0.25"/>
  <sheetData>
    <row r="1" spans="1:2" x14ac:dyDescent="0.25">
      <c r="A1" s="71" t="s">
        <v>165</v>
      </c>
      <c r="B1" s="72" t="s">
        <v>166</v>
      </c>
    </row>
    <row r="2" spans="1:2" x14ac:dyDescent="0.25">
      <c r="A2" s="73" t="s">
        <v>167</v>
      </c>
      <c r="B2" s="74" t="s">
        <v>168</v>
      </c>
    </row>
    <row r="3" spans="1:2" x14ac:dyDescent="0.25">
      <c r="A3" s="73" t="s">
        <v>169</v>
      </c>
      <c r="B3" s="74" t="s">
        <v>170</v>
      </c>
    </row>
    <row r="4" spans="1:2" x14ac:dyDescent="0.25">
      <c r="A4" s="73" t="s">
        <v>171</v>
      </c>
      <c r="B4" s="74" t="s">
        <v>172</v>
      </c>
    </row>
    <row r="5" spans="1:2" x14ac:dyDescent="0.25">
      <c r="A5" s="73" t="s">
        <v>173</v>
      </c>
      <c r="B5" s="74" t="s">
        <v>174</v>
      </c>
    </row>
    <row r="6" spans="1:2" x14ac:dyDescent="0.25">
      <c r="A6" s="73" t="s">
        <v>175</v>
      </c>
      <c r="B6" s="74" t="s">
        <v>176</v>
      </c>
    </row>
    <row r="7" spans="1:2" x14ac:dyDescent="0.25">
      <c r="A7" s="73" t="s">
        <v>177</v>
      </c>
      <c r="B7" s="74" t="s">
        <v>178</v>
      </c>
    </row>
    <row r="8" spans="1:2" x14ac:dyDescent="0.25">
      <c r="A8" s="73" t="s">
        <v>179</v>
      </c>
      <c r="B8" s="74" t="s">
        <v>180</v>
      </c>
    </row>
    <row r="9" spans="1:2" x14ac:dyDescent="0.25">
      <c r="A9" s="73" t="s">
        <v>181</v>
      </c>
      <c r="B9" s="74" t="s">
        <v>182</v>
      </c>
    </row>
    <row r="10" spans="1:2" x14ac:dyDescent="0.25">
      <c r="A10" s="73" t="s">
        <v>183</v>
      </c>
      <c r="B10" s="74" t="s">
        <v>184</v>
      </c>
    </row>
    <row r="11" spans="1:2" x14ac:dyDescent="0.25">
      <c r="A11" s="73" t="s">
        <v>185</v>
      </c>
      <c r="B11" s="74" t="s">
        <v>186</v>
      </c>
    </row>
    <row r="12" spans="1:2" x14ac:dyDescent="0.25">
      <c r="A12" s="73" t="s">
        <v>187</v>
      </c>
      <c r="B12" s="74" t="s">
        <v>188</v>
      </c>
    </row>
    <row r="13" spans="1:2" x14ac:dyDescent="0.25">
      <c r="A13" s="73" t="s">
        <v>189</v>
      </c>
      <c r="B13" s="74" t="s">
        <v>190</v>
      </c>
    </row>
    <row r="14" spans="1:2" x14ac:dyDescent="0.25">
      <c r="A14" s="73" t="s">
        <v>191</v>
      </c>
      <c r="B14" s="74" t="s">
        <v>192</v>
      </c>
    </row>
    <row r="15" spans="1:2" x14ac:dyDescent="0.25">
      <c r="A15" s="73" t="s">
        <v>193</v>
      </c>
      <c r="B15" s="74" t="s">
        <v>194</v>
      </c>
    </row>
    <row r="16" spans="1:2" x14ac:dyDescent="0.25">
      <c r="A16" s="73" t="s">
        <v>195</v>
      </c>
      <c r="B16" s="74" t="s">
        <v>196</v>
      </c>
    </row>
    <row r="17" spans="1:2" x14ac:dyDescent="0.25">
      <c r="A17" s="73" t="s">
        <v>197</v>
      </c>
      <c r="B17" s="74" t="s">
        <v>198</v>
      </c>
    </row>
    <row r="18" spans="1:2" x14ac:dyDescent="0.25">
      <c r="A18" s="73" t="s">
        <v>199</v>
      </c>
      <c r="B18" s="74" t="s">
        <v>200</v>
      </c>
    </row>
    <row r="19" spans="1:2" x14ac:dyDescent="0.25">
      <c r="A19" s="73" t="s">
        <v>201</v>
      </c>
      <c r="B19" s="74" t="s">
        <v>202</v>
      </c>
    </row>
    <row r="20" spans="1:2" x14ac:dyDescent="0.25">
      <c r="A20" s="73" t="s">
        <v>203</v>
      </c>
      <c r="B20" s="74" t="s">
        <v>204</v>
      </c>
    </row>
    <row r="21" spans="1:2" x14ac:dyDescent="0.25">
      <c r="A21" s="73" t="s">
        <v>205</v>
      </c>
      <c r="B21" s="74" t="s">
        <v>206</v>
      </c>
    </row>
    <row r="22" spans="1:2" x14ac:dyDescent="0.25">
      <c r="A22" s="73" t="s">
        <v>207</v>
      </c>
      <c r="B22" s="74" t="s">
        <v>208</v>
      </c>
    </row>
    <row r="23" spans="1:2" x14ac:dyDescent="0.25">
      <c r="A23" s="73" t="s">
        <v>209</v>
      </c>
      <c r="B23" s="74" t="s">
        <v>210</v>
      </c>
    </row>
    <row r="24" spans="1:2" x14ac:dyDescent="0.25">
      <c r="A24" s="73" t="s">
        <v>211</v>
      </c>
      <c r="B24" s="74" t="s">
        <v>212</v>
      </c>
    </row>
    <row r="25" spans="1:2" x14ac:dyDescent="0.25">
      <c r="A25" s="73" t="s">
        <v>213</v>
      </c>
      <c r="B25" s="74" t="s">
        <v>214</v>
      </c>
    </row>
    <row r="26" spans="1:2" x14ac:dyDescent="0.25">
      <c r="A26" s="73" t="s">
        <v>215</v>
      </c>
      <c r="B26" s="74" t="s">
        <v>216</v>
      </c>
    </row>
    <row r="27" spans="1:2" x14ac:dyDescent="0.25">
      <c r="A27" s="73" t="s">
        <v>217</v>
      </c>
      <c r="B27" s="74" t="s">
        <v>218</v>
      </c>
    </row>
    <row r="28" spans="1:2" x14ac:dyDescent="0.25">
      <c r="A28" s="73" t="s">
        <v>219</v>
      </c>
      <c r="B28" s="74" t="s">
        <v>220</v>
      </c>
    </row>
    <row r="29" spans="1:2" x14ac:dyDescent="0.25">
      <c r="A29" s="73" t="s">
        <v>221</v>
      </c>
      <c r="B29" s="74" t="s">
        <v>222</v>
      </c>
    </row>
    <row r="30" spans="1:2" x14ac:dyDescent="0.25">
      <c r="A30" s="73" t="s">
        <v>223</v>
      </c>
      <c r="B30" s="74" t="s">
        <v>224</v>
      </c>
    </row>
    <row r="31" spans="1:2" x14ac:dyDescent="0.25">
      <c r="A31" s="73" t="s">
        <v>225</v>
      </c>
      <c r="B31" s="74" t="s">
        <v>226</v>
      </c>
    </row>
    <row r="32" spans="1:2" x14ac:dyDescent="0.25">
      <c r="A32" s="73" t="s">
        <v>227</v>
      </c>
      <c r="B32" s="74" t="s">
        <v>228</v>
      </c>
    </row>
    <row r="33" spans="1:2" x14ac:dyDescent="0.25">
      <c r="A33" s="73" t="s">
        <v>229</v>
      </c>
      <c r="B33" s="74" t="s">
        <v>230</v>
      </c>
    </row>
    <row r="34" spans="1:2" x14ac:dyDescent="0.25">
      <c r="A34" s="73" t="s">
        <v>231</v>
      </c>
      <c r="B34" s="74" t="s">
        <v>232</v>
      </c>
    </row>
    <row r="35" spans="1:2" x14ac:dyDescent="0.25">
      <c r="A35" s="73" t="s">
        <v>233</v>
      </c>
      <c r="B35" s="74" t="s">
        <v>234</v>
      </c>
    </row>
    <row r="36" spans="1:2" x14ac:dyDescent="0.25">
      <c r="A36" s="73" t="s">
        <v>235</v>
      </c>
      <c r="B36" s="74" t="s">
        <v>236</v>
      </c>
    </row>
    <row r="37" spans="1:2" x14ac:dyDescent="0.25">
      <c r="A37" s="73" t="s">
        <v>237</v>
      </c>
      <c r="B37" s="74" t="s">
        <v>238</v>
      </c>
    </row>
    <row r="38" spans="1:2" x14ac:dyDescent="0.25">
      <c r="A38" s="73" t="s">
        <v>239</v>
      </c>
      <c r="B38" s="74" t="s">
        <v>240</v>
      </c>
    </row>
    <row r="39" spans="1:2" x14ac:dyDescent="0.25">
      <c r="A39" s="73" t="s">
        <v>241</v>
      </c>
      <c r="B39" s="74" t="s">
        <v>242</v>
      </c>
    </row>
    <row r="40" spans="1:2" x14ac:dyDescent="0.25">
      <c r="A40" s="73" t="s">
        <v>243</v>
      </c>
      <c r="B40" s="74" t="s">
        <v>244</v>
      </c>
    </row>
    <row r="41" spans="1:2" x14ac:dyDescent="0.25">
      <c r="A41" s="73" t="s">
        <v>245</v>
      </c>
      <c r="B41" s="74" t="s">
        <v>246</v>
      </c>
    </row>
    <row r="42" spans="1:2" x14ac:dyDescent="0.25">
      <c r="A42" s="73" t="s">
        <v>247</v>
      </c>
      <c r="B42" s="74" t="s">
        <v>248</v>
      </c>
    </row>
    <row r="43" spans="1:2" x14ac:dyDescent="0.25">
      <c r="A43" s="73" t="s">
        <v>249</v>
      </c>
      <c r="B43" s="74" t="s">
        <v>250</v>
      </c>
    </row>
    <row r="44" spans="1:2" x14ac:dyDescent="0.25">
      <c r="A44" s="73" t="s">
        <v>251</v>
      </c>
      <c r="B44" s="74" t="s">
        <v>252</v>
      </c>
    </row>
    <row r="45" spans="1:2" x14ac:dyDescent="0.25">
      <c r="A45" s="73" t="s">
        <v>253</v>
      </c>
      <c r="B45" s="74" t="s">
        <v>254</v>
      </c>
    </row>
    <row r="46" spans="1:2" x14ac:dyDescent="0.25">
      <c r="A46" s="73" t="s">
        <v>255</v>
      </c>
      <c r="B46" s="74" t="s">
        <v>256</v>
      </c>
    </row>
    <row r="47" spans="1:2" x14ac:dyDescent="0.25">
      <c r="A47" s="73" t="s">
        <v>257</v>
      </c>
      <c r="B47" s="74" t="s">
        <v>258</v>
      </c>
    </row>
    <row r="48" spans="1:2" x14ac:dyDescent="0.25">
      <c r="A48" s="73" t="s">
        <v>259</v>
      </c>
      <c r="B48" s="74" t="s">
        <v>260</v>
      </c>
    </row>
    <row r="49" spans="1:2" x14ac:dyDescent="0.25">
      <c r="A49" s="73" t="s">
        <v>261</v>
      </c>
      <c r="B49" s="74" t="s">
        <v>262</v>
      </c>
    </row>
    <row r="50" spans="1:2" x14ac:dyDescent="0.25">
      <c r="A50" s="73" t="s">
        <v>263</v>
      </c>
      <c r="B50" s="74" t="s">
        <v>264</v>
      </c>
    </row>
    <row r="51" spans="1:2" x14ac:dyDescent="0.25">
      <c r="A51" s="73" t="s">
        <v>265</v>
      </c>
      <c r="B51" s="74" t="s">
        <v>266</v>
      </c>
    </row>
    <row r="52" spans="1:2" x14ac:dyDescent="0.25">
      <c r="A52" s="73" t="s">
        <v>267</v>
      </c>
      <c r="B52" s="74" t="s">
        <v>268</v>
      </c>
    </row>
    <row r="53" spans="1:2" x14ac:dyDescent="0.25">
      <c r="A53" s="73" t="s">
        <v>269</v>
      </c>
      <c r="B53" s="74" t="s">
        <v>270</v>
      </c>
    </row>
    <row r="54" spans="1:2" x14ac:dyDescent="0.25">
      <c r="A54" s="73" t="s">
        <v>271</v>
      </c>
      <c r="B54" s="74" t="s">
        <v>272</v>
      </c>
    </row>
    <row r="55" spans="1:2" x14ac:dyDescent="0.25">
      <c r="A55" s="73" t="s">
        <v>273</v>
      </c>
      <c r="B55" s="74" t="s">
        <v>274</v>
      </c>
    </row>
    <row r="56" spans="1:2" x14ac:dyDescent="0.25">
      <c r="A56" s="73" t="s">
        <v>275</v>
      </c>
      <c r="B56" s="74" t="s">
        <v>276</v>
      </c>
    </row>
    <row r="57" spans="1:2" x14ac:dyDescent="0.25">
      <c r="A57" s="73" t="s">
        <v>277</v>
      </c>
      <c r="B57" s="74" t="s">
        <v>278</v>
      </c>
    </row>
    <row r="58" spans="1:2" x14ac:dyDescent="0.25">
      <c r="A58" s="73" t="s">
        <v>279</v>
      </c>
      <c r="B58" s="74" t="s">
        <v>280</v>
      </c>
    </row>
    <row r="59" spans="1:2" x14ac:dyDescent="0.25">
      <c r="A59" s="73" t="s">
        <v>281</v>
      </c>
      <c r="B59" s="74" t="s">
        <v>282</v>
      </c>
    </row>
    <row r="60" spans="1:2" x14ac:dyDescent="0.25">
      <c r="A60" s="73" t="s">
        <v>283</v>
      </c>
      <c r="B60" s="74" t="s">
        <v>284</v>
      </c>
    </row>
    <row r="61" spans="1:2" x14ac:dyDescent="0.25">
      <c r="A61" s="73" t="s">
        <v>285</v>
      </c>
      <c r="B61" s="74" t="s">
        <v>286</v>
      </c>
    </row>
    <row r="62" spans="1:2" x14ac:dyDescent="0.25">
      <c r="A62" s="73" t="s">
        <v>287</v>
      </c>
      <c r="B62" s="74" t="s">
        <v>288</v>
      </c>
    </row>
    <row r="63" spans="1:2" x14ac:dyDescent="0.25">
      <c r="A63" s="73" t="s">
        <v>289</v>
      </c>
      <c r="B63" s="74" t="s">
        <v>290</v>
      </c>
    </row>
    <row r="64" spans="1:2" x14ac:dyDescent="0.25">
      <c r="A64" s="73" t="s">
        <v>291</v>
      </c>
      <c r="B64" s="74" t="s">
        <v>292</v>
      </c>
    </row>
    <row r="65" spans="1:2" x14ac:dyDescent="0.25">
      <c r="A65" s="73" t="s">
        <v>293</v>
      </c>
      <c r="B65" s="74" t="s">
        <v>294</v>
      </c>
    </row>
    <row r="66" spans="1:2" x14ac:dyDescent="0.25">
      <c r="A66" s="73" t="s">
        <v>295</v>
      </c>
      <c r="B66" s="74" t="s">
        <v>296</v>
      </c>
    </row>
    <row r="67" spans="1:2" x14ac:dyDescent="0.25">
      <c r="A67" s="73" t="s">
        <v>297</v>
      </c>
      <c r="B67" s="74" t="s">
        <v>298</v>
      </c>
    </row>
    <row r="68" spans="1:2" x14ac:dyDescent="0.25">
      <c r="A68" s="73" t="s">
        <v>299</v>
      </c>
      <c r="B68" s="74" t="s">
        <v>300</v>
      </c>
    </row>
    <row r="69" spans="1:2" x14ac:dyDescent="0.25">
      <c r="A69" s="73" t="s">
        <v>301</v>
      </c>
      <c r="B69" s="74" t="s">
        <v>302</v>
      </c>
    </row>
    <row r="70" spans="1:2" x14ac:dyDescent="0.25">
      <c r="A70" s="73" t="s">
        <v>303</v>
      </c>
      <c r="B70" s="74" t="s">
        <v>304</v>
      </c>
    </row>
    <row r="71" spans="1:2" x14ac:dyDescent="0.25">
      <c r="A71" s="73" t="s">
        <v>305</v>
      </c>
      <c r="B71" s="74" t="s">
        <v>306</v>
      </c>
    </row>
    <row r="72" spans="1:2" x14ac:dyDescent="0.25">
      <c r="A72" s="73" t="s">
        <v>307</v>
      </c>
      <c r="B72" s="74" t="s">
        <v>308</v>
      </c>
    </row>
    <row r="73" spans="1:2" x14ac:dyDescent="0.25">
      <c r="A73" s="73" t="s">
        <v>309</v>
      </c>
      <c r="B73" s="74" t="s">
        <v>310</v>
      </c>
    </row>
    <row r="74" spans="1:2" x14ac:dyDescent="0.25">
      <c r="A74" s="73" t="s">
        <v>311</v>
      </c>
      <c r="B74" s="74" t="s">
        <v>312</v>
      </c>
    </row>
    <row r="75" spans="1:2" x14ac:dyDescent="0.25">
      <c r="A75" s="73" t="s">
        <v>313</v>
      </c>
      <c r="B75" s="75" t="s">
        <v>314</v>
      </c>
    </row>
    <row r="76" spans="1:2" x14ac:dyDescent="0.25">
      <c r="A76" s="73" t="s">
        <v>315</v>
      </c>
      <c r="B76" s="75" t="s">
        <v>316</v>
      </c>
    </row>
    <row r="77" spans="1:2" x14ac:dyDescent="0.25">
      <c r="A77" s="73" t="s">
        <v>317</v>
      </c>
      <c r="B77" s="75" t="s">
        <v>318</v>
      </c>
    </row>
    <row r="78" spans="1:2" x14ac:dyDescent="0.25">
      <c r="A78" s="73" t="s">
        <v>319</v>
      </c>
      <c r="B78" s="75" t="s">
        <v>320</v>
      </c>
    </row>
    <row r="79" spans="1:2" x14ac:dyDescent="0.25">
      <c r="A79" s="73" t="s">
        <v>321</v>
      </c>
      <c r="B79" s="75" t="s">
        <v>322</v>
      </c>
    </row>
    <row r="80" spans="1:2" x14ac:dyDescent="0.25">
      <c r="A80" s="73" t="s">
        <v>323</v>
      </c>
      <c r="B80" s="75" t="s">
        <v>324</v>
      </c>
    </row>
    <row r="81" spans="1:2" x14ac:dyDescent="0.25">
      <c r="A81" s="73" t="s">
        <v>325</v>
      </c>
      <c r="B81" s="75" t="s">
        <v>326</v>
      </c>
    </row>
    <row r="82" spans="1:2" x14ac:dyDescent="0.25">
      <c r="A82" s="73" t="s">
        <v>327</v>
      </c>
      <c r="B82" s="75" t="s">
        <v>328</v>
      </c>
    </row>
    <row r="83" spans="1:2" x14ac:dyDescent="0.25">
      <c r="A83" s="73" t="s">
        <v>329</v>
      </c>
      <c r="B83" s="75" t="s">
        <v>330</v>
      </c>
    </row>
    <row r="84" spans="1:2" x14ac:dyDescent="0.25">
      <c r="A84" s="73" t="s">
        <v>331</v>
      </c>
      <c r="B84" s="75" t="s">
        <v>332</v>
      </c>
    </row>
    <row r="85" spans="1:2" x14ac:dyDescent="0.25">
      <c r="A85" s="73" t="s">
        <v>333</v>
      </c>
      <c r="B85" s="75" t="s">
        <v>334</v>
      </c>
    </row>
    <row r="86" spans="1:2" x14ac:dyDescent="0.25">
      <c r="A86" s="73" t="s">
        <v>335</v>
      </c>
      <c r="B86" s="75" t="s">
        <v>336</v>
      </c>
    </row>
    <row r="87" spans="1:2" x14ac:dyDescent="0.25">
      <c r="A87" s="73" t="s">
        <v>337</v>
      </c>
      <c r="B87" s="75" t="s">
        <v>338</v>
      </c>
    </row>
    <row r="88" spans="1:2" x14ac:dyDescent="0.25">
      <c r="A88" s="73" t="s">
        <v>339</v>
      </c>
      <c r="B88" s="75" t="s">
        <v>340</v>
      </c>
    </row>
    <row r="89" spans="1:2" x14ac:dyDescent="0.25">
      <c r="A89" s="73" t="s">
        <v>341</v>
      </c>
      <c r="B89" s="75" t="s">
        <v>342</v>
      </c>
    </row>
    <row r="90" spans="1:2" x14ac:dyDescent="0.25">
      <c r="A90" s="73" t="s">
        <v>343</v>
      </c>
      <c r="B90" s="75" t="s">
        <v>344</v>
      </c>
    </row>
    <row r="91" spans="1:2" x14ac:dyDescent="0.25">
      <c r="A91" s="73" t="s">
        <v>345</v>
      </c>
      <c r="B91" s="75" t="s">
        <v>346</v>
      </c>
    </row>
    <row r="92" spans="1:2" x14ac:dyDescent="0.25">
      <c r="A92" s="73" t="s">
        <v>347</v>
      </c>
      <c r="B92" s="75" t="s">
        <v>348</v>
      </c>
    </row>
    <row r="93" spans="1:2" x14ac:dyDescent="0.25">
      <c r="A93" s="73" t="s">
        <v>349</v>
      </c>
      <c r="B93" s="75" t="s">
        <v>350</v>
      </c>
    </row>
    <row r="94" spans="1:2" x14ac:dyDescent="0.25">
      <c r="A94" s="73" t="s">
        <v>351</v>
      </c>
      <c r="B94" s="75" t="s">
        <v>352</v>
      </c>
    </row>
    <row r="95" spans="1:2" x14ac:dyDescent="0.25">
      <c r="A95" s="73" t="s">
        <v>353</v>
      </c>
      <c r="B95" s="75" t="s">
        <v>354</v>
      </c>
    </row>
    <row r="96" spans="1:2" x14ac:dyDescent="0.25">
      <c r="A96" s="73" t="s">
        <v>355</v>
      </c>
      <c r="B96" s="75" t="s">
        <v>356</v>
      </c>
    </row>
    <row r="97" spans="1:2" x14ac:dyDescent="0.25">
      <c r="A97" s="73" t="s">
        <v>357</v>
      </c>
      <c r="B97" s="75" t="s">
        <v>358</v>
      </c>
    </row>
    <row r="98" spans="1:2" x14ac:dyDescent="0.25">
      <c r="A98" s="73" t="s">
        <v>359</v>
      </c>
      <c r="B98" s="75" t="s">
        <v>360</v>
      </c>
    </row>
    <row r="99" spans="1:2" x14ac:dyDescent="0.25">
      <c r="A99" s="73" t="s">
        <v>361</v>
      </c>
      <c r="B99" s="75" t="s">
        <v>362</v>
      </c>
    </row>
    <row r="100" spans="1:2" x14ac:dyDescent="0.25">
      <c r="A100" s="73" t="s">
        <v>363</v>
      </c>
      <c r="B100" s="75" t="s">
        <v>364</v>
      </c>
    </row>
    <row r="101" spans="1:2" x14ac:dyDescent="0.25">
      <c r="A101" s="73" t="s">
        <v>365</v>
      </c>
      <c r="B101" s="75" t="s">
        <v>366</v>
      </c>
    </row>
    <row r="102" spans="1:2" x14ac:dyDescent="0.25">
      <c r="A102" s="73" t="s">
        <v>367</v>
      </c>
      <c r="B102" s="75" t="s">
        <v>368</v>
      </c>
    </row>
    <row r="103" spans="1:2" x14ac:dyDescent="0.25">
      <c r="A103" s="73" t="s">
        <v>369</v>
      </c>
      <c r="B103" s="75" t="s">
        <v>370</v>
      </c>
    </row>
    <row r="104" spans="1:2" x14ac:dyDescent="0.25">
      <c r="A104" s="73" t="s">
        <v>371</v>
      </c>
      <c r="B104" s="75" t="s">
        <v>372</v>
      </c>
    </row>
    <row r="105" spans="1:2" x14ac:dyDescent="0.25">
      <c r="A105" s="73" t="s">
        <v>373</v>
      </c>
      <c r="B105" s="75" t="s">
        <v>374</v>
      </c>
    </row>
    <row r="106" spans="1:2" x14ac:dyDescent="0.25">
      <c r="A106" s="73" t="s">
        <v>375</v>
      </c>
      <c r="B106" s="75" t="s">
        <v>376</v>
      </c>
    </row>
    <row r="107" spans="1:2" x14ac:dyDescent="0.25">
      <c r="A107" s="73" t="s">
        <v>377</v>
      </c>
      <c r="B107" s="75" t="s">
        <v>378</v>
      </c>
    </row>
    <row r="108" spans="1:2" x14ac:dyDescent="0.25">
      <c r="A108" s="73" t="s">
        <v>379</v>
      </c>
      <c r="B108" s="75" t="s">
        <v>380</v>
      </c>
    </row>
    <row r="109" spans="1:2" x14ac:dyDescent="0.25">
      <c r="A109" s="73" t="s">
        <v>381</v>
      </c>
      <c r="B109" s="75" t="s">
        <v>382</v>
      </c>
    </row>
    <row r="110" spans="1:2" x14ac:dyDescent="0.25">
      <c r="A110" s="73" t="s">
        <v>383</v>
      </c>
      <c r="B110" s="75" t="s">
        <v>384</v>
      </c>
    </row>
    <row r="111" spans="1:2" x14ac:dyDescent="0.25">
      <c r="A111" s="73" t="s">
        <v>385</v>
      </c>
      <c r="B111" s="75" t="s">
        <v>386</v>
      </c>
    </row>
    <row r="112" spans="1:2" x14ac:dyDescent="0.25">
      <c r="A112" s="73" t="s">
        <v>387</v>
      </c>
      <c r="B112" s="75" t="s">
        <v>388</v>
      </c>
    </row>
    <row r="113" spans="1:2" x14ac:dyDescent="0.25">
      <c r="A113" s="73" t="s">
        <v>389</v>
      </c>
      <c r="B113" s="75" t="s">
        <v>390</v>
      </c>
    </row>
    <row r="114" spans="1:2" x14ac:dyDescent="0.25">
      <c r="A114" s="73" t="s">
        <v>391</v>
      </c>
      <c r="B114" s="75" t="s">
        <v>392</v>
      </c>
    </row>
    <row r="115" spans="1:2" x14ac:dyDescent="0.25">
      <c r="A115" s="73" t="s">
        <v>393</v>
      </c>
      <c r="B115" s="75" t="s">
        <v>394</v>
      </c>
    </row>
    <row r="116" spans="1:2" x14ac:dyDescent="0.25">
      <c r="A116" s="73" t="s">
        <v>395</v>
      </c>
      <c r="B116" s="75" t="s">
        <v>396</v>
      </c>
    </row>
    <row r="117" spans="1:2" x14ac:dyDescent="0.25">
      <c r="A117" s="73" t="s">
        <v>397</v>
      </c>
      <c r="B117" s="75" t="s">
        <v>398</v>
      </c>
    </row>
    <row r="118" spans="1:2" x14ac:dyDescent="0.25">
      <c r="A118" s="73" t="s">
        <v>399</v>
      </c>
      <c r="B118" s="75" t="s">
        <v>400</v>
      </c>
    </row>
    <row r="119" spans="1:2" x14ac:dyDescent="0.25">
      <c r="A119" s="73" t="s">
        <v>401</v>
      </c>
      <c r="B119" s="75" t="s">
        <v>402</v>
      </c>
    </row>
    <row r="120" spans="1:2" x14ac:dyDescent="0.25">
      <c r="A120" s="73" t="s">
        <v>403</v>
      </c>
      <c r="B120" s="75" t="s">
        <v>404</v>
      </c>
    </row>
    <row r="121" spans="1:2" x14ac:dyDescent="0.25">
      <c r="A121" s="73" t="s">
        <v>405</v>
      </c>
      <c r="B121" s="75" t="s">
        <v>406</v>
      </c>
    </row>
    <row r="122" spans="1:2" x14ac:dyDescent="0.25">
      <c r="A122" s="73" t="s">
        <v>407</v>
      </c>
      <c r="B122" s="75" t="s">
        <v>408</v>
      </c>
    </row>
    <row r="123" spans="1:2" x14ac:dyDescent="0.25">
      <c r="A123" s="73" t="s">
        <v>409</v>
      </c>
      <c r="B123" s="75" t="s">
        <v>410</v>
      </c>
    </row>
    <row r="124" spans="1:2" x14ac:dyDescent="0.25">
      <c r="A124" s="73" t="s">
        <v>411</v>
      </c>
      <c r="B124" s="75" t="s">
        <v>412</v>
      </c>
    </row>
    <row r="125" spans="1:2" x14ac:dyDescent="0.25">
      <c r="A125" s="73" t="s">
        <v>413</v>
      </c>
      <c r="B125" s="75" t="s">
        <v>414</v>
      </c>
    </row>
    <row r="126" spans="1:2" x14ac:dyDescent="0.25">
      <c r="A126" s="73" t="s">
        <v>415</v>
      </c>
      <c r="B126" s="75" t="s">
        <v>416</v>
      </c>
    </row>
    <row r="127" spans="1:2" x14ac:dyDescent="0.25">
      <c r="A127" s="73" t="s">
        <v>417</v>
      </c>
      <c r="B127" s="75" t="s">
        <v>418</v>
      </c>
    </row>
    <row r="128" spans="1:2" x14ac:dyDescent="0.25">
      <c r="A128" s="73" t="s">
        <v>419</v>
      </c>
      <c r="B128" s="75" t="s">
        <v>420</v>
      </c>
    </row>
    <row r="129" spans="1:2" x14ac:dyDescent="0.25">
      <c r="A129" s="73" t="s">
        <v>421</v>
      </c>
      <c r="B129" s="75" t="s">
        <v>422</v>
      </c>
    </row>
    <row r="130" spans="1:2" x14ac:dyDescent="0.25">
      <c r="A130" s="73" t="s">
        <v>423</v>
      </c>
      <c r="B130" s="75" t="s">
        <v>424</v>
      </c>
    </row>
    <row r="131" spans="1:2" x14ac:dyDescent="0.25">
      <c r="A131" s="73" t="s">
        <v>425</v>
      </c>
      <c r="B131" s="75" t="s">
        <v>426</v>
      </c>
    </row>
    <row r="132" spans="1:2" x14ac:dyDescent="0.25">
      <c r="A132" s="73" t="s">
        <v>427</v>
      </c>
      <c r="B132" s="75" t="s">
        <v>428</v>
      </c>
    </row>
    <row r="133" spans="1:2" x14ac:dyDescent="0.25">
      <c r="A133" s="73" t="s">
        <v>429</v>
      </c>
      <c r="B133" s="75" t="s">
        <v>430</v>
      </c>
    </row>
    <row r="134" spans="1:2" x14ac:dyDescent="0.25">
      <c r="A134" s="73" t="s">
        <v>431</v>
      </c>
      <c r="B134" s="75" t="s">
        <v>432</v>
      </c>
    </row>
    <row r="135" spans="1:2" x14ac:dyDescent="0.25">
      <c r="A135" s="73" t="s">
        <v>433</v>
      </c>
      <c r="B135" s="75" t="s">
        <v>434</v>
      </c>
    </row>
    <row r="136" spans="1:2" x14ac:dyDescent="0.25">
      <c r="A136" s="73" t="s">
        <v>435</v>
      </c>
      <c r="B136" s="75" t="s">
        <v>436</v>
      </c>
    </row>
    <row r="137" spans="1:2" x14ac:dyDescent="0.25">
      <c r="A137" s="73" t="s">
        <v>437</v>
      </c>
      <c r="B137" s="75" t="s">
        <v>438</v>
      </c>
    </row>
    <row r="138" spans="1:2" x14ac:dyDescent="0.25">
      <c r="A138" s="73" t="s">
        <v>439</v>
      </c>
      <c r="B138" s="75" t="s">
        <v>440</v>
      </c>
    </row>
    <row r="139" spans="1:2" x14ac:dyDescent="0.25">
      <c r="A139" s="73" t="s">
        <v>441</v>
      </c>
      <c r="B139" s="75" t="s">
        <v>442</v>
      </c>
    </row>
    <row r="140" spans="1:2" x14ac:dyDescent="0.25">
      <c r="A140" s="73" t="s">
        <v>443</v>
      </c>
      <c r="B140" s="75" t="s">
        <v>444</v>
      </c>
    </row>
    <row r="141" spans="1:2" x14ac:dyDescent="0.25">
      <c r="A141" s="73" t="s">
        <v>445</v>
      </c>
      <c r="B141" s="75" t="s">
        <v>446</v>
      </c>
    </row>
    <row r="142" spans="1:2" x14ac:dyDescent="0.25">
      <c r="A142" s="73" t="s">
        <v>447</v>
      </c>
      <c r="B142" s="75" t="s">
        <v>448</v>
      </c>
    </row>
    <row r="143" spans="1:2" x14ac:dyDescent="0.25">
      <c r="A143" s="73" t="s">
        <v>449</v>
      </c>
      <c r="B143" s="75" t="s">
        <v>450</v>
      </c>
    </row>
    <row r="144" spans="1:2" x14ac:dyDescent="0.25">
      <c r="A144" s="73" t="s">
        <v>451</v>
      </c>
      <c r="B144" s="75" t="s">
        <v>452</v>
      </c>
    </row>
    <row r="145" spans="1:2" x14ac:dyDescent="0.25">
      <c r="A145" s="73" t="s">
        <v>453</v>
      </c>
      <c r="B145" s="75" t="s">
        <v>454</v>
      </c>
    </row>
    <row r="146" spans="1:2" x14ac:dyDescent="0.25">
      <c r="A146" s="73" t="s">
        <v>455</v>
      </c>
      <c r="B146" s="75" t="s">
        <v>456</v>
      </c>
    </row>
    <row r="147" spans="1:2" x14ac:dyDescent="0.25">
      <c r="A147" s="73" t="s">
        <v>457</v>
      </c>
      <c r="B147" s="75" t="s">
        <v>458</v>
      </c>
    </row>
    <row r="148" spans="1:2" x14ac:dyDescent="0.25">
      <c r="A148" s="73" t="s">
        <v>459</v>
      </c>
      <c r="B148" s="75" t="s">
        <v>460</v>
      </c>
    </row>
    <row r="149" spans="1:2" x14ac:dyDescent="0.25">
      <c r="A149" s="73" t="s">
        <v>461</v>
      </c>
      <c r="B149" s="75" t="s">
        <v>462</v>
      </c>
    </row>
    <row r="150" spans="1:2" x14ac:dyDescent="0.25">
      <c r="A150" s="73" t="s">
        <v>463</v>
      </c>
      <c r="B150" s="75" t="s">
        <v>464</v>
      </c>
    </row>
    <row r="151" spans="1:2" x14ac:dyDescent="0.25">
      <c r="A151" s="73" t="s">
        <v>465</v>
      </c>
      <c r="B151" s="75" t="s">
        <v>466</v>
      </c>
    </row>
    <row r="152" spans="1:2" x14ac:dyDescent="0.25">
      <c r="A152" s="73" t="s">
        <v>467</v>
      </c>
      <c r="B152" s="75" t="s">
        <v>468</v>
      </c>
    </row>
    <row r="153" spans="1:2" x14ac:dyDescent="0.25">
      <c r="A153" s="73" t="s">
        <v>469</v>
      </c>
      <c r="B153" s="75" t="s">
        <v>470</v>
      </c>
    </row>
    <row r="154" spans="1:2" x14ac:dyDescent="0.25">
      <c r="A154" s="73" t="s">
        <v>471</v>
      </c>
      <c r="B154" s="75" t="s">
        <v>472</v>
      </c>
    </row>
    <row r="155" spans="1:2" x14ac:dyDescent="0.25">
      <c r="A155" s="73" t="s">
        <v>473</v>
      </c>
      <c r="B155" s="75" t="s">
        <v>474</v>
      </c>
    </row>
    <row r="156" spans="1:2" x14ac:dyDescent="0.25">
      <c r="A156" s="73" t="s">
        <v>475</v>
      </c>
      <c r="B156" s="75" t="s">
        <v>476</v>
      </c>
    </row>
    <row r="157" spans="1:2" x14ac:dyDescent="0.25">
      <c r="A157" s="73" t="s">
        <v>477</v>
      </c>
      <c r="B157" s="75" t="s">
        <v>478</v>
      </c>
    </row>
    <row r="158" spans="1:2" x14ac:dyDescent="0.25">
      <c r="A158" s="73" t="s">
        <v>479</v>
      </c>
      <c r="B158" s="75" t="s">
        <v>480</v>
      </c>
    </row>
    <row r="159" spans="1:2" x14ac:dyDescent="0.25">
      <c r="A159" s="73" t="s">
        <v>481</v>
      </c>
      <c r="B159" s="75" t="s">
        <v>482</v>
      </c>
    </row>
    <row r="160" spans="1:2" x14ac:dyDescent="0.25">
      <c r="A160" s="73" t="s">
        <v>483</v>
      </c>
      <c r="B160" s="75" t="s">
        <v>484</v>
      </c>
    </row>
    <row r="161" spans="1:2" x14ac:dyDescent="0.25">
      <c r="A161" s="73" t="s">
        <v>485</v>
      </c>
      <c r="B161" s="75" t="s">
        <v>486</v>
      </c>
    </row>
    <row r="162" spans="1:2" x14ac:dyDescent="0.25">
      <c r="A162" s="73" t="s">
        <v>487</v>
      </c>
      <c r="B162" s="75" t="s">
        <v>488</v>
      </c>
    </row>
    <row r="163" spans="1:2" x14ac:dyDescent="0.25">
      <c r="A163" s="73" t="s">
        <v>489</v>
      </c>
      <c r="B163" s="75" t="s">
        <v>490</v>
      </c>
    </row>
    <row r="164" spans="1:2" x14ac:dyDescent="0.25">
      <c r="A164" s="73" t="s">
        <v>491</v>
      </c>
      <c r="B164" s="75" t="s">
        <v>492</v>
      </c>
    </row>
    <row r="165" spans="1:2" x14ac:dyDescent="0.25">
      <c r="A165" s="73" t="s">
        <v>493</v>
      </c>
      <c r="B165" s="75" t="s">
        <v>494</v>
      </c>
    </row>
    <row r="166" spans="1:2" x14ac:dyDescent="0.25">
      <c r="A166" s="73" t="s">
        <v>495</v>
      </c>
      <c r="B166" s="75" t="s">
        <v>496</v>
      </c>
    </row>
    <row r="167" spans="1:2" x14ac:dyDescent="0.25">
      <c r="A167" s="73" t="s">
        <v>497</v>
      </c>
      <c r="B167" s="75" t="s">
        <v>498</v>
      </c>
    </row>
    <row r="168" spans="1:2" x14ac:dyDescent="0.25">
      <c r="A168" s="73" t="s">
        <v>499</v>
      </c>
      <c r="B168" s="75" t="s">
        <v>500</v>
      </c>
    </row>
    <row r="169" spans="1:2" x14ac:dyDescent="0.25">
      <c r="A169" s="73" t="s">
        <v>501</v>
      </c>
      <c r="B169" s="75" t="s">
        <v>502</v>
      </c>
    </row>
    <row r="170" spans="1:2" x14ac:dyDescent="0.25">
      <c r="A170" s="73" t="s">
        <v>503</v>
      </c>
      <c r="B170" s="75" t="s">
        <v>504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MPTF_00006_00826</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4086F7-098F-482E-8E47-0F17E18AD363}"/>
</file>

<file path=customXml/itemProps2.xml><?xml version="1.0" encoding="utf-8"?>
<ds:datastoreItem xmlns:ds="http://schemas.openxmlformats.org/officeDocument/2006/customXml" ds:itemID="{423195A8-7D51-4D91-968D-697059909BC6}">
  <ds:schemaRef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71e2de89-e0bb-4da5-9b29-cd084ffcc181"/>
    <ds:schemaRef ds:uri="http://schemas.microsoft.com/office/2006/metadata/properties"/>
    <ds:schemaRef ds:uri="7aba61b1-2d8c-4b58-806a-13b206d8a958"/>
    <ds:schemaRef ds:uri="http://purl.org/dc/dcmitype/"/>
    <ds:schemaRef ds:uri="http://purl.org/dc/terms/"/>
  </ds:schemaRefs>
</ds:datastoreItem>
</file>

<file path=customXml/itemProps3.xml><?xml version="1.0" encoding="utf-8"?>
<ds:datastoreItem xmlns:ds="http://schemas.openxmlformats.org/officeDocument/2006/customXml" ds:itemID="{DCEBB13B-6CA1-43AE-8E69-CB58E11879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Budget Table</vt:lpstr>
      <vt:lpstr>2) Budget by category </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CB_CIvoire_Guinea_00128878_9_Finance Report_nov22.xlsx</dc:title>
  <dc:creator>Jelena Zelenovic</dc:creator>
  <cp:lastModifiedBy>MILLOMONO Saa Maurice</cp:lastModifiedBy>
  <cp:lastPrinted>2017-12-11T22:51:21Z</cp:lastPrinted>
  <dcterms:created xsi:type="dcterms:W3CDTF">2017-11-15T21:17:43Z</dcterms:created>
  <dcterms:modified xsi:type="dcterms:W3CDTF">2022-11-21T19:41:41Z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