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uvigny.jacques\Music\UNDP 2019\PBF\Mackendy\Transparence et redevabilite\"/>
    </mc:Choice>
  </mc:AlternateContent>
  <xr:revisionPtr revIDLastSave="0" documentId="8_{10C42385-2747-48A9-B729-7167832E5267}" xr6:coauthVersionLast="47" xr6:coauthVersionMax="47" xr10:uidLastSave="{00000000-0000-0000-0000-000000000000}"/>
  <bookViews>
    <workbookView xWindow="-98" yWindow="-98" windowWidth="19396" windowHeight="11596" xr2:uid="{D31C7A7D-1214-45AD-9BC8-41BFA26C17D1}"/>
  </bookViews>
  <sheets>
    <sheet name="Tableau Budgétaire 1" sheetId="3" r:id="rId1"/>
    <sheet name="Tableau budgétaire 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0" i="3" l="1"/>
  <c r="K176" i="3"/>
  <c r="K190" i="3" s="1"/>
  <c r="E177" i="3"/>
  <c r="O179" i="3"/>
  <c r="O178" i="3"/>
  <c r="O177" i="3"/>
  <c r="K192" i="3" l="1"/>
  <c r="K191" i="3"/>
  <c r="M176" i="3"/>
  <c r="O176" i="3"/>
  <c r="O180" i="3" s="1"/>
  <c r="O136" i="3"/>
  <c r="O137" i="3"/>
  <c r="O138" i="3"/>
  <c r="O139" i="3"/>
  <c r="O140" i="3"/>
  <c r="O141" i="3"/>
  <c r="O142" i="3"/>
  <c r="O135" i="3"/>
  <c r="O124" i="3"/>
  <c r="O125" i="3"/>
  <c r="O126" i="3"/>
  <c r="O127" i="3"/>
  <c r="O128" i="3"/>
  <c r="O129" i="3"/>
  <c r="O130" i="3"/>
  <c r="O123" i="3"/>
  <c r="O114" i="3"/>
  <c r="O115" i="3"/>
  <c r="O116" i="3"/>
  <c r="O117" i="3"/>
  <c r="O118" i="3"/>
  <c r="O119" i="3"/>
  <c r="O120" i="3"/>
  <c r="O113" i="3"/>
  <c r="O104" i="3"/>
  <c r="O105" i="3"/>
  <c r="O106" i="3"/>
  <c r="O107" i="3"/>
  <c r="O108" i="3"/>
  <c r="O109" i="3"/>
  <c r="O110" i="3"/>
  <c r="O103" i="3"/>
  <c r="O94" i="3"/>
  <c r="O95" i="3"/>
  <c r="O96" i="3"/>
  <c r="O97" i="3"/>
  <c r="O98" i="3"/>
  <c r="O99" i="3"/>
  <c r="O100" i="3"/>
  <c r="O93" i="3"/>
  <c r="O82" i="3"/>
  <c r="O83" i="3"/>
  <c r="O84" i="3"/>
  <c r="O85" i="3"/>
  <c r="O86" i="3"/>
  <c r="O87" i="3"/>
  <c r="O88" i="3"/>
  <c r="O81" i="3"/>
  <c r="O72" i="3"/>
  <c r="O73" i="3"/>
  <c r="O74" i="3"/>
  <c r="O75" i="3"/>
  <c r="O76" i="3"/>
  <c r="O77" i="3"/>
  <c r="O78" i="3"/>
  <c r="O71" i="3"/>
  <c r="O62" i="3"/>
  <c r="O63" i="3"/>
  <c r="O64" i="3"/>
  <c r="O65" i="3"/>
  <c r="O66" i="3"/>
  <c r="O67" i="3"/>
  <c r="O68" i="3"/>
  <c r="O61" i="3"/>
  <c r="O52" i="3"/>
  <c r="O53" i="3"/>
  <c r="O54" i="3"/>
  <c r="O55" i="3"/>
  <c r="O56" i="3"/>
  <c r="O57" i="3"/>
  <c r="O58" i="3"/>
  <c r="O51" i="3"/>
  <c r="O40" i="3"/>
  <c r="O41" i="3"/>
  <c r="O42" i="3"/>
  <c r="O43" i="3"/>
  <c r="O44" i="3"/>
  <c r="O45" i="3"/>
  <c r="O46" i="3"/>
  <c r="O39" i="3"/>
  <c r="O36" i="3"/>
  <c r="O35" i="3"/>
  <c r="O34" i="3"/>
  <c r="O33" i="3"/>
  <c r="O32" i="3"/>
  <c r="O31" i="3"/>
  <c r="O30" i="3"/>
  <c r="O29" i="3"/>
  <c r="O20" i="3"/>
  <c r="O21" i="3"/>
  <c r="O22" i="3"/>
  <c r="O23" i="3"/>
  <c r="O24" i="3"/>
  <c r="O25" i="3"/>
  <c r="O26" i="3"/>
  <c r="O19" i="3"/>
  <c r="O11" i="3"/>
  <c r="O12" i="3"/>
  <c r="O13" i="3"/>
  <c r="O14" i="3"/>
  <c r="O15" i="3"/>
  <c r="O16" i="3"/>
  <c r="O10" i="3"/>
  <c r="O9" i="3"/>
  <c r="I190" i="3"/>
  <c r="I191" i="3" s="1"/>
  <c r="I192" i="3" s="1"/>
  <c r="H190" i="3"/>
  <c r="F190" i="3"/>
  <c r="F191" i="3" s="1"/>
  <c r="E190" i="3"/>
  <c r="E180" i="3"/>
  <c r="I180" i="3"/>
  <c r="H180" i="3"/>
  <c r="D205" i="3"/>
  <c r="N200" i="3"/>
  <c r="J196" i="3"/>
  <c r="G196" i="3"/>
  <c r="D196" i="3"/>
  <c r="J189" i="3"/>
  <c r="G189" i="3"/>
  <c r="D189" i="3"/>
  <c r="J180" i="3"/>
  <c r="G180" i="3"/>
  <c r="D180" i="3"/>
  <c r="M179" i="3"/>
  <c r="M178" i="3"/>
  <c r="M177" i="3"/>
  <c r="O173" i="3"/>
  <c r="J173" i="3"/>
  <c r="G173" i="3"/>
  <c r="D173" i="3"/>
  <c r="M172" i="3"/>
  <c r="M171" i="3"/>
  <c r="M170" i="3"/>
  <c r="M169" i="3"/>
  <c r="M168" i="3"/>
  <c r="M167" i="3"/>
  <c r="M166" i="3"/>
  <c r="M165" i="3"/>
  <c r="O163" i="3"/>
  <c r="J163" i="3"/>
  <c r="G163" i="3"/>
  <c r="D163" i="3"/>
  <c r="M162" i="3"/>
  <c r="M161" i="3"/>
  <c r="M160" i="3"/>
  <c r="M159" i="3"/>
  <c r="M158" i="3"/>
  <c r="M157" i="3"/>
  <c r="M156" i="3"/>
  <c r="M155" i="3"/>
  <c r="O153" i="3"/>
  <c r="J153" i="3"/>
  <c r="G153" i="3"/>
  <c r="D153" i="3"/>
  <c r="M152" i="3"/>
  <c r="M151" i="3"/>
  <c r="M150" i="3"/>
  <c r="M149" i="3"/>
  <c r="M148" i="3"/>
  <c r="M147" i="3"/>
  <c r="M146" i="3"/>
  <c r="M145" i="3"/>
  <c r="J143" i="3"/>
  <c r="G143" i="3"/>
  <c r="D143" i="3"/>
  <c r="M142" i="3"/>
  <c r="M141" i="3"/>
  <c r="M140" i="3"/>
  <c r="M139" i="3"/>
  <c r="M138" i="3"/>
  <c r="M137" i="3"/>
  <c r="M136" i="3"/>
  <c r="M135" i="3"/>
  <c r="J131" i="3"/>
  <c r="G131" i="3"/>
  <c r="D131" i="3"/>
  <c r="M130" i="3"/>
  <c r="M129" i="3"/>
  <c r="M128" i="3"/>
  <c r="M127" i="3"/>
  <c r="M126" i="3"/>
  <c r="M125" i="3"/>
  <c r="M124" i="3"/>
  <c r="M123" i="3"/>
  <c r="J121" i="3"/>
  <c r="G121" i="3"/>
  <c r="D121" i="3"/>
  <c r="M120" i="3"/>
  <c r="M119" i="3"/>
  <c r="M118" i="3"/>
  <c r="M117" i="3"/>
  <c r="M116" i="3"/>
  <c r="M115" i="3"/>
  <c r="M114" i="3"/>
  <c r="M113" i="3"/>
  <c r="J111" i="3"/>
  <c r="G111" i="3"/>
  <c r="D111" i="3"/>
  <c r="M110" i="3"/>
  <c r="M109" i="3"/>
  <c r="M108" i="3"/>
  <c r="M107" i="3"/>
  <c r="M106" i="3"/>
  <c r="M105" i="3"/>
  <c r="M104" i="3"/>
  <c r="M103" i="3"/>
  <c r="J101" i="3"/>
  <c r="G101" i="3"/>
  <c r="D101" i="3"/>
  <c r="M100" i="3"/>
  <c r="M99" i="3"/>
  <c r="M98" i="3"/>
  <c r="M97" i="3"/>
  <c r="M96" i="3"/>
  <c r="M95" i="3"/>
  <c r="M94" i="3"/>
  <c r="M93" i="3"/>
  <c r="J89" i="3"/>
  <c r="G89" i="3"/>
  <c r="D89" i="3"/>
  <c r="M88" i="3"/>
  <c r="M87" i="3"/>
  <c r="M86" i="3"/>
  <c r="M85" i="3"/>
  <c r="M84" i="3"/>
  <c r="M83" i="3"/>
  <c r="M82" i="3"/>
  <c r="M81" i="3"/>
  <c r="J79" i="3"/>
  <c r="G79" i="3"/>
  <c r="D79" i="3"/>
  <c r="M78" i="3"/>
  <c r="M77" i="3"/>
  <c r="M76" i="3"/>
  <c r="M75" i="3"/>
  <c r="M74" i="3"/>
  <c r="M73" i="3"/>
  <c r="M72" i="3"/>
  <c r="M71" i="3"/>
  <c r="J69" i="3"/>
  <c r="D69" i="3"/>
  <c r="M68" i="3"/>
  <c r="M67" i="3"/>
  <c r="M66" i="3"/>
  <c r="M65" i="3"/>
  <c r="M64" i="3"/>
  <c r="G63" i="3"/>
  <c r="M63" i="3" s="1"/>
  <c r="M62" i="3"/>
  <c r="M61" i="3"/>
  <c r="J59" i="3"/>
  <c r="G59" i="3"/>
  <c r="D59" i="3"/>
  <c r="M58" i="3"/>
  <c r="M57" i="3"/>
  <c r="M56" i="3"/>
  <c r="M55" i="3"/>
  <c r="M54" i="3"/>
  <c r="M53" i="3"/>
  <c r="M52" i="3"/>
  <c r="M51" i="3"/>
  <c r="J47" i="3"/>
  <c r="G47" i="3"/>
  <c r="D47" i="3"/>
  <c r="M46" i="3"/>
  <c r="M45" i="3"/>
  <c r="M44" i="3"/>
  <c r="M43" i="3"/>
  <c r="M42" i="3"/>
  <c r="M41" i="3"/>
  <c r="M40" i="3"/>
  <c r="M39" i="3"/>
  <c r="J37" i="3"/>
  <c r="G37" i="3"/>
  <c r="D37" i="3"/>
  <c r="M36" i="3"/>
  <c r="M35" i="3"/>
  <c r="M34" i="3"/>
  <c r="M33" i="3"/>
  <c r="M32" i="3"/>
  <c r="M31" i="3"/>
  <c r="M30" i="3"/>
  <c r="M29" i="3"/>
  <c r="J27" i="3"/>
  <c r="G27" i="3"/>
  <c r="D27" i="3"/>
  <c r="M26" i="3"/>
  <c r="M25" i="3"/>
  <c r="M24" i="3"/>
  <c r="M23" i="3"/>
  <c r="M22" i="3"/>
  <c r="M21" i="3"/>
  <c r="M20" i="3"/>
  <c r="M19" i="3"/>
  <c r="J17" i="3"/>
  <c r="G17" i="3"/>
  <c r="D17" i="3"/>
  <c r="M16" i="3"/>
  <c r="M15" i="3"/>
  <c r="M14" i="3"/>
  <c r="M13" i="3"/>
  <c r="M12" i="3"/>
  <c r="M11" i="3"/>
  <c r="M10" i="3"/>
  <c r="M9" i="3"/>
  <c r="F204" i="2"/>
  <c r="E204" i="2"/>
  <c r="D204" i="2"/>
  <c r="G204" i="2" s="1"/>
  <c r="F203" i="2"/>
  <c r="E203" i="2"/>
  <c r="D203" i="2"/>
  <c r="G203" i="2" s="1"/>
  <c r="F202" i="2"/>
  <c r="E202" i="2"/>
  <c r="D202" i="2"/>
  <c r="G202" i="2" s="1"/>
  <c r="F201" i="2"/>
  <c r="E201" i="2"/>
  <c r="D201" i="2"/>
  <c r="G201" i="2" s="1"/>
  <c r="F200" i="2"/>
  <c r="E200" i="2"/>
  <c r="D200" i="2"/>
  <c r="G200" i="2" s="1"/>
  <c r="F199" i="2"/>
  <c r="E199" i="2"/>
  <c r="D199" i="2"/>
  <c r="G199" i="2" s="1"/>
  <c r="F198" i="2"/>
  <c r="F205" i="2" s="1"/>
  <c r="E198" i="2"/>
  <c r="E205" i="2" s="1"/>
  <c r="D198" i="2"/>
  <c r="D205" i="2" s="1"/>
  <c r="F197" i="2"/>
  <c r="E197" i="2"/>
  <c r="D197" i="2"/>
  <c r="F194" i="2"/>
  <c r="E194" i="2"/>
  <c r="D194" i="2"/>
  <c r="G194" i="2" s="1"/>
  <c r="G193" i="2"/>
  <c r="G192" i="2"/>
  <c r="G191" i="2"/>
  <c r="G190" i="2"/>
  <c r="G189" i="2"/>
  <c r="G188" i="2"/>
  <c r="G187" i="2"/>
  <c r="F186" i="2"/>
  <c r="G186" i="2" s="1"/>
  <c r="E186" i="2"/>
  <c r="D186" i="2"/>
  <c r="F183" i="2"/>
  <c r="E183" i="2"/>
  <c r="D183" i="2"/>
  <c r="G183" i="2" s="1"/>
  <c r="G182" i="2"/>
  <c r="G181" i="2"/>
  <c r="G180" i="2"/>
  <c r="G179" i="2"/>
  <c r="G178" i="2"/>
  <c r="G177" i="2"/>
  <c r="G176" i="2"/>
  <c r="F175" i="2"/>
  <c r="E175" i="2"/>
  <c r="D175" i="2"/>
  <c r="F172" i="2"/>
  <c r="E172" i="2"/>
  <c r="D172" i="2"/>
  <c r="G172" i="2" s="1"/>
  <c r="G171" i="2"/>
  <c r="G170" i="2"/>
  <c r="G169" i="2"/>
  <c r="G168" i="2"/>
  <c r="G167" i="2"/>
  <c r="G166" i="2"/>
  <c r="G165" i="2"/>
  <c r="F164" i="2"/>
  <c r="E164" i="2"/>
  <c r="D164" i="2"/>
  <c r="G164" i="2" s="1"/>
  <c r="F161" i="2"/>
  <c r="E161" i="2"/>
  <c r="D161" i="2"/>
  <c r="G161" i="2" s="1"/>
  <c r="G160" i="2"/>
  <c r="G159" i="2"/>
  <c r="G158" i="2"/>
  <c r="G157" i="2"/>
  <c r="G156" i="2"/>
  <c r="G155" i="2"/>
  <c r="G154" i="2"/>
  <c r="F153" i="2"/>
  <c r="E153" i="2"/>
  <c r="D153" i="2"/>
  <c r="G150" i="2"/>
  <c r="F150" i="2"/>
  <c r="E150" i="2"/>
  <c r="D150" i="2"/>
  <c r="G149" i="2"/>
  <c r="G148" i="2"/>
  <c r="G147" i="2"/>
  <c r="G146" i="2"/>
  <c r="G145" i="2"/>
  <c r="G144" i="2"/>
  <c r="G143" i="2"/>
  <c r="F142" i="2"/>
  <c r="E142" i="2"/>
  <c r="D142" i="2"/>
  <c r="F138" i="2"/>
  <c r="G138" i="2" s="1"/>
  <c r="E138" i="2"/>
  <c r="D138" i="2"/>
  <c r="G137" i="2"/>
  <c r="G136" i="2"/>
  <c r="G135" i="2"/>
  <c r="G134" i="2"/>
  <c r="G133" i="2"/>
  <c r="G132" i="2"/>
  <c r="G131" i="2"/>
  <c r="F130" i="2"/>
  <c r="E130" i="2"/>
  <c r="D130" i="2"/>
  <c r="G130" i="2" s="1"/>
  <c r="F127" i="2"/>
  <c r="E127" i="2"/>
  <c r="G127" i="2" s="1"/>
  <c r="D127" i="2"/>
  <c r="G126" i="2"/>
  <c r="G125" i="2"/>
  <c r="G124" i="2"/>
  <c r="G123" i="2"/>
  <c r="G122" i="2"/>
  <c r="G121" i="2"/>
  <c r="G120" i="2"/>
  <c r="F119" i="2"/>
  <c r="E119" i="2"/>
  <c r="D119" i="2"/>
  <c r="F116" i="2"/>
  <c r="E116" i="2"/>
  <c r="D116" i="2"/>
  <c r="G116" i="2" s="1"/>
  <c r="G115" i="2"/>
  <c r="G114" i="2"/>
  <c r="G113" i="2"/>
  <c r="G112" i="2"/>
  <c r="G111" i="2"/>
  <c r="G110" i="2"/>
  <c r="G109" i="2"/>
  <c r="F108" i="2"/>
  <c r="E108" i="2"/>
  <c r="G108" i="2" s="1"/>
  <c r="D108" i="2"/>
  <c r="F105" i="2"/>
  <c r="E105" i="2"/>
  <c r="D105" i="2"/>
  <c r="G105" i="2" s="1"/>
  <c r="G104" i="2"/>
  <c r="G103" i="2"/>
  <c r="G102" i="2"/>
  <c r="G101" i="2"/>
  <c r="G100" i="2"/>
  <c r="G99" i="2"/>
  <c r="G98" i="2"/>
  <c r="F97" i="2"/>
  <c r="E97" i="2"/>
  <c r="D97" i="2"/>
  <c r="F93" i="2"/>
  <c r="E93" i="2"/>
  <c r="D93" i="2"/>
  <c r="G93" i="2" s="1"/>
  <c r="G92" i="2"/>
  <c r="G91" i="2"/>
  <c r="G90" i="2"/>
  <c r="G89" i="2"/>
  <c r="G88" i="2"/>
  <c r="G87" i="2"/>
  <c r="G86" i="2"/>
  <c r="F85" i="2"/>
  <c r="E85" i="2"/>
  <c r="G85" i="2" s="1"/>
  <c r="D85" i="2"/>
  <c r="F82" i="2"/>
  <c r="E82" i="2"/>
  <c r="D82" i="2"/>
  <c r="G82" i="2" s="1"/>
  <c r="G81" i="2"/>
  <c r="G80" i="2"/>
  <c r="G79" i="2"/>
  <c r="G78" i="2"/>
  <c r="G77" i="2"/>
  <c r="G76" i="2"/>
  <c r="G75" i="2"/>
  <c r="F74" i="2"/>
  <c r="E74" i="2"/>
  <c r="D74" i="2"/>
  <c r="F71" i="2"/>
  <c r="E71" i="2"/>
  <c r="D71" i="2"/>
  <c r="G71" i="2" s="1"/>
  <c r="G70" i="2"/>
  <c r="G69" i="2"/>
  <c r="G68" i="2"/>
  <c r="G67" i="2"/>
  <c r="G66" i="2"/>
  <c r="G65" i="2"/>
  <c r="G64" i="2"/>
  <c r="F63" i="2"/>
  <c r="E63" i="2"/>
  <c r="D63" i="2"/>
  <c r="G63" i="2" s="1"/>
  <c r="G60" i="2"/>
  <c r="F60" i="2"/>
  <c r="E60" i="2"/>
  <c r="D60" i="2"/>
  <c r="G59" i="2"/>
  <c r="G58" i="2"/>
  <c r="G57" i="2"/>
  <c r="G56" i="2"/>
  <c r="G55" i="2"/>
  <c r="G54" i="2"/>
  <c r="G53" i="2"/>
  <c r="F52" i="2"/>
  <c r="E52" i="2"/>
  <c r="D52" i="2"/>
  <c r="F48" i="2"/>
  <c r="G48" i="2" s="1"/>
  <c r="E48" i="2"/>
  <c r="D48" i="2"/>
  <c r="G47" i="2"/>
  <c r="G46" i="2"/>
  <c r="G45" i="2"/>
  <c r="G44" i="2"/>
  <c r="G43" i="2"/>
  <c r="G42" i="2"/>
  <c r="G41" i="2"/>
  <c r="F40" i="2"/>
  <c r="E40" i="2"/>
  <c r="D40" i="2"/>
  <c r="G40" i="2" s="1"/>
  <c r="F37" i="2"/>
  <c r="E37" i="2"/>
  <c r="G37" i="2" s="1"/>
  <c r="D37" i="2"/>
  <c r="G36" i="2"/>
  <c r="G35" i="2"/>
  <c r="G34" i="2"/>
  <c r="G33" i="2"/>
  <c r="G32" i="2"/>
  <c r="G31" i="2"/>
  <c r="G30" i="2"/>
  <c r="F29" i="2"/>
  <c r="E29" i="2"/>
  <c r="D29" i="2"/>
  <c r="G29" i="2" s="1"/>
  <c r="F26" i="2"/>
  <c r="E26" i="2"/>
  <c r="D26" i="2"/>
  <c r="G26" i="2" s="1"/>
  <c r="G25" i="2"/>
  <c r="G24" i="2"/>
  <c r="G23" i="2"/>
  <c r="G22" i="2"/>
  <c r="G21" i="2"/>
  <c r="G20" i="2"/>
  <c r="G19" i="2"/>
  <c r="F18" i="2"/>
  <c r="E18" i="2"/>
  <c r="D18" i="2"/>
  <c r="F15" i="2"/>
  <c r="E15" i="2"/>
  <c r="D15" i="2"/>
  <c r="G15" i="2" s="1"/>
  <c r="G14" i="2"/>
  <c r="G13" i="2"/>
  <c r="G12" i="2"/>
  <c r="G11" i="2"/>
  <c r="G10" i="2"/>
  <c r="G9" i="2"/>
  <c r="G8" i="2"/>
  <c r="F7" i="2"/>
  <c r="E7" i="2"/>
  <c r="D7" i="2"/>
  <c r="F4" i="2"/>
  <c r="E4" i="2"/>
  <c r="D4" i="2"/>
  <c r="G18" i="2" l="1"/>
  <c r="G175" i="2"/>
  <c r="G97" i="2"/>
  <c r="G7" i="2"/>
  <c r="G52" i="2"/>
  <c r="G119" i="2"/>
  <c r="G153" i="2"/>
  <c r="G142" i="2"/>
  <c r="G74" i="2"/>
  <c r="O79" i="3"/>
  <c r="O111" i="3"/>
  <c r="O47" i="3"/>
  <c r="O131" i="3"/>
  <c r="O101" i="3"/>
  <c r="O59" i="3"/>
  <c r="O143" i="3"/>
  <c r="O17" i="3"/>
  <c r="O69" i="3"/>
  <c r="O89" i="3"/>
  <c r="O121" i="3"/>
  <c r="O37" i="3"/>
  <c r="O27" i="3"/>
  <c r="F192" i="3"/>
  <c r="H191" i="3"/>
  <c r="H192" i="3" s="1"/>
  <c r="E191" i="3"/>
  <c r="E192" i="3" s="1"/>
  <c r="M163" i="3"/>
  <c r="N180" i="3"/>
  <c r="N37" i="3"/>
  <c r="M59" i="3"/>
  <c r="N79" i="3"/>
  <c r="N121" i="3"/>
  <c r="N17" i="3"/>
  <c r="N59" i="3"/>
  <c r="M101" i="3"/>
  <c r="N143" i="3"/>
  <c r="M180" i="3"/>
  <c r="N111" i="3"/>
  <c r="N153" i="3"/>
  <c r="N89" i="3"/>
  <c r="M131" i="3"/>
  <c r="N173" i="3"/>
  <c r="N27" i="3"/>
  <c r="J190" i="3"/>
  <c r="J191" i="3" s="1"/>
  <c r="J192" i="3" s="1"/>
  <c r="M47" i="3"/>
  <c r="D190" i="3"/>
  <c r="D191" i="3" s="1"/>
  <c r="M17" i="3"/>
  <c r="N69" i="3"/>
  <c r="M143" i="3"/>
  <c r="N101" i="3"/>
  <c r="M89" i="3"/>
  <c r="M37" i="3"/>
  <c r="N131" i="3"/>
  <c r="G69" i="3"/>
  <c r="G190" i="3" s="1"/>
  <c r="M79" i="3"/>
  <c r="M121" i="3"/>
  <c r="M27" i="3"/>
  <c r="N163" i="3"/>
  <c r="N47" i="3"/>
  <c r="M69" i="3"/>
  <c r="M111" i="3"/>
  <c r="M153" i="3"/>
  <c r="M173" i="3"/>
  <c r="G205" i="2"/>
  <c r="D206" i="2"/>
  <c r="D207" i="2" s="1"/>
  <c r="F206" i="2"/>
  <c r="F207" i="2" s="1"/>
  <c r="E206" i="2"/>
  <c r="E207" i="2"/>
  <c r="G198" i="2"/>
  <c r="O202" i="3" l="1"/>
  <c r="D202" i="3"/>
  <c r="D192" i="3"/>
  <c r="D198" i="3" s="1"/>
  <c r="G191" i="3"/>
  <c r="G192" i="3" s="1"/>
  <c r="J198" i="3"/>
  <c r="J199" i="3"/>
  <c r="J197" i="3"/>
  <c r="G206" i="2"/>
  <c r="G207" i="2" s="1"/>
  <c r="D197" i="3" l="1"/>
  <c r="D199" i="3"/>
  <c r="J200" i="3"/>
  <c r="G198" i="3"/>
  <c r="M198" i="3" s="1"/>
  <c r="G197" i="3"/>
  <c r="G199" i="3"/>
  <c r="M199" i="3" s="1"/>
  <c r="M191" i="3"/>
  <c r="M192" i="3" s="1"/>
  <c r="O203" i="3"/>
  <c r="D200" i="3" l="1"/>
  <c r="M197" i="3"/>
  <c r="M200" i="3" s="1"/>
  <c r="D206" i="3"/>
  <c r="D203" i="3"/>
  <c r="G200" i="3"/>
</calcChain>
</file>

<file path=xl/sharedStrings.xml><?xml version="1.0" encoding="utf-8"?>
<sst xmlns="http://schemas.openxmlformats.org/spreadsheetml/2006/main" count="500" uniqueCount="309">
  <si>
    <t>Annexe D - Budget du projet PBF</t>
  </si>
  <si>
    <t>Tableau 1 - Budget du projet PBF par résultat, produit et activité</t>
  </si>
  <si>
    <t>Nombre de resultat/ produit</t>
  </si>
  <si>
    <t>Formulation du resultat/ produit/activite</t>
  </si>
  <si>
    <t>PNUD (budget en USD)</t>
  </si>
  <si>
    <t>OHCHR (budget en USD)</t>
  </si>
  <si>
    <t>UNODC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</si>
  <si>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</si>
  <si>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</si>
  <si>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</si>
  <si>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</si>
  <si>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</si>
  <si>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</si>
  <si>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Un dialogue national sur la lutte contre la corruption est établi à travers de larges consultations multi-niveaux et permet de faire émerger un consensus sur les actions à mener </t>
  </si>
  <si>
    <t>Produit 1.1:</t>
  </si>
  <si>
    <t xml:space="preserve">Une plateforme de dialogue multi-acteurs autour de la lutte contre la corruption est mise en place </t>
  </si>
  <si>
    <t>Activite 1.1.1:</t>
  </si>
  <si>
    <t>Établir un diagnostic et cartographie des acteurs à l’échelle nationale (institutions de contrôle, société civile, secteur privé, milieu académique, etc.), de leur mandat, interventions, et localisation géographique.</t>
  </si>
  <si>
    <t>Le diagnostic portera une attention particulière à l'identification des acteurs et organisations de femmes ou à noter leur absence pour une meilleure compréhension des besoins dans ce secteur</t>
  </si>
  <si>
    <t>Consultant, questionnaires, missions sur le terrain</t>
  </si>
  <si>
    <t>Activite 1.1.2:</t>
  </si>
  <si>
    <t>Élaborer et valider des termes de références et établissement des structures de gouvernance de la plateforme (comité de suivi, présidence, secrétariat technique).</t>
  </si>
  <si>
    <t>Restauration, café</t>
  </si>
  <si>
    <t>Activite 1.1.3:</t>
  </si>
  <si>
    <t>Tenir de réunions fréquentes et documentées de la plateforme (prise de décision, actions conjointes).</t>
  </si>
  <si>
    <t>Location de salle, fournitures, frais de déplacement, restauration, matériels de visibilité</t>
  </si>
  <si>
    <t>Activite 1.1.4</t>
  </si>
  <si>
    <t>Organiser des évènements thématiques (conférence, débats) impliquant des secteurs larges (universitaires, échanges sud-sud, régionaux, internationaux, etc.).</t>
  </si>
  <si>
    <t>Inclusion de thématiques sur la dimension genre et l'égalité des sexes, efforts pour une représentation d'au moins 30% de femmes, inclusion du Ministère de la condition féminine aux évènements qui a identifié la corruption en tant que priorité</t>
  </si>
  <si>
    <t>Incluant les activités sous le lead d'UNOPS. Déplacements, location de salles, fournitures, restauration, matériels de visibilité, impression et distribution de rapports</t>
  </si>
  <si>
    <t>Activite 1.1.5</t>
  </si>
  <si>
    <t>Activite 1.1.6</t>
  </si>
  <si>
    <t>Activite 1.1.7</t>
  </si>
  <si>
    <t>Activite 1.1.8</t>
  </si>
  <si>
    <t>Produit total</t>
  </si>
  <si>
    <t>Produit 1.2:</t>
  </si>
  <si>
    <t>Une feuille de route inclusive est développée par la plateforme multi-acteurs sur la lutte contre la corruption</t>
  </si>
  <si>
    <t>Activite 1.2.1</t>
  </si>
  <si>
    <t>Organiser de sessions de consultations thématiques en province sur la base du diagnostic réalisé (1.1.1).</t>
  </si>
  <si>
    <t xml:space="preserve">Efforts spécifiques pour l'inclusion des organisations et/ou la repreésentation de femmes dans les sessions de consultation </t>
  </si>
  <si>
    <t>Consultant, équipement électronique pour l'équipe, déplacements, fournitures, location de salle, restauration, matériels de visibilité, matériels de communication</t>
  </si>
  <si>
    <t>Activite 1.2.2</t>
  </si>
  <si>
    <t>Réaliser un atelier national de rédaction de la feuille de route, sous le leadership de la plateforme de dialogue sur la lutte contre la corruption.</t>
  </si>
  <si>
    <t>Efforts spécifiques pour l'inclusion des organisations et/ou la repreésentation de femmes à l'atelier</t>
  </si>
  <si>
    <t>Frais de déplacements, DSA, location de salle, restauration, matériels de visibilité, impression, fournitures, matériels de visibilité</t>
  </si>
  <si>
    <t>Activite 1.2.3</t>
  </si>
  <si>
    <t>Organiser les consultations finales, validation et dissémination de la feuille de route.</t>
  </si>
  <si>
    <t>Efforts spécifiques pour l'inclusion des organisations et/ou la repreésentation de femmes dans les consultations finales</t>
  </si>
  <si>
    <t>Édition, impression, dissémination de la feuille de route</t>
  </si>
  <si>
    <t>Activite 1.2.4</t>
  </si>
  <si>
    <t>Sensibiliser, vulgariser et former sur les objectifs et grands axes de la feuille de route ciblant l'ensemble des acteurs identifiés dans le diagnostic réalisé (1.1.1)</t>
  </si>
  <si>
    <t>Efforts spécifiques pour l'inclusion des organisations et/ou la repreésentation de femmes dans l'équipe de sensibilisation, vulgarisation et formations, dans le ciblage, et de la dimension genre dans les thématiques abordées</t>
  </si>
  <si>
    <t>Activite 1.2.5</t>
  </si>
  <si>
    <t>Activite 1.2.6</t>
  </si>
  <si>
    <t>Activite 1.2.7</t>
  </si>
  <si>
    <t>Activite 1.2.8</t>
  </si>
  <si>
    <t>Produit 1.3:</t>
  </si>
  <si>
    <t xml:space="preserve">Les capacités de la plateforme multi-acteurs sont renforcées pour élaborer d'une nouvelle stratégie nationale de lutte contre la corruption  </t>
  </si>
  <si>
    <t>Activite 1.3.1</t>
  </si>
  <si>
    <t>Établir un diagnostic des besoins différenciés des membres de la plateforme pour un renforcement ciblé des capacités, selon le type et le rôle de chaque acteur.</t>
  </si>
  <si>
    <t>Consultant, questionnaires</t>
  </si>
  <si>
    <t>Activite 1.3.2</t>
  </si>
  <si>
    <t>Organiser des sessions de formation.</t>
  </si>
  <si>
    <t>Efforts spécifiques pour l'inclusion des organisations et/ou la repreésentation de femmes dans les sessions de formation et pour l'inclusion de thématiques liées à la dimension genre</t>
  </si>
  <si>
    <t>Formations sur différentes thématiques donc besoin d'expertise spécifique, consultants, déplacements, fournitures, location de salle, restauration, matériels de visibilité, matériels de communication</t>
  </si>
  <si>
    <t>Activite 1.3.3</t>
  </si>
  <si>
    <t>Établir un partenariat avec une organisation de recherche, de formation ou universitaire pour le transfert de connaissance, et la formation de formateurs (y compris modules de formation pour l’ENA/ École Nationale d’Administration et autres facultés).</t>
  </si>
  <si>
    <t>30% des activités seront liées à des actions spécifiques sur la dimension genre dans le contexte de lutte contre la corruption</t>
  </si>
  <si>
    <t>Accord de subvention</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</si>
  <si>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</si>
  <si>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</si>
  <si>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</si>
  <si>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</si>
  <si>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</si>
  <si>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</si>
  <si>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</si>
  <si>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</si>
  <si>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</si>
  <si>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</si>
  <si>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</si>
  <si>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</si>
  <si>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</si>
  <si>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</si>
  <si>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</si>
  <si>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La population, et notamment les femmes et les jeunes, est mieux à même d’exercer ses droits et ses devoirs en matière de lutte contre la corruption et dispose de moyens pacifiques pour exprimer ses revendications </t>
  </si>
  <si>
    <t>Produit 2.1</t>
  </si>
  <si>
    <t>Les citoyens, notamment grâce aux organisations de la société civile, ont un meilleur accès à l’information sur leurs droits et leurs devoirs</t>
  </si>
  <si>
    <t>Activite 2.1.1</t>
  </si>
  <si>
    <t>Commémorer la journée internationale contre la corruption (9 décembre) à travers une journée de réflexion sur les défis liés à la corruption, le cadre légal existant (loi sur la corruption ainsi que sur les mécanismes et organes étatiques de lutte contre la corruption).</t>
  </si>
  <si>
    <t>Inclusion de thématiques liées à la dimension genre dans le contexte de lutte contre la corruption</t>
  </si>
  <si>
    <t>Location de salle, fournitures, restauration, frais de déplacement, matériels de visibilité</t>
  </si>
  <si>
    <t>Activite 2.1.2</t>
  </si>
  <si>
    <t>Organiser une campagne publique de sensibilisation à l’échelle nationale en appui aux institutions de contrôle dans les milieux scolaire, secteur public et privé (émissions radio, TV et spots), avec des sessions de vulgarisation sur les enjeux et les défis locaux relatifs à la corruption.</t>
  </si>
  <si>
    <t>Efforts spécifiques pour l'inclusion des organisations et/ou la représentation de femmes pour le renforcement de capacités et pour l'inclusion de thématiques spécifiques sur la dimension genre</t>
  </si>
  <si>
    <t>Incluant service contractuel avec une firme d'évènementiel pour l'organisation d'activités diversifiées à travers le pays</t>
  </si>
  <si>
    <t>Activite 2.1.3</t>
  </si>
  <si>
    <t>Organiser des sessions de formation sur les mécanismes d’examen et le rôle des organisations de la société civile, y compris au profit de journalistes.</t>
  </si>
  <si>
    <t>Efforts spécifiques pour l'inclusion des organisations et/ou la représentation de femmes pour le renforcement de capacités et pour l'inclusion de modules spécifiques sur la dimension genre</t>
  </si>
  <si>
    <t>Location de salle, fournitures, restauration</t>
  </si>
  <si>
    <t>Activite 2.1.4</t>
  </si>
  <si>
    <t>Organisation d’un forum d’associations de jeunes (afin de faire entendre les perspectives, échanger des idées de solution entre eux et avec des intervenants d’autres pays/régions du monde).</t>
  </si>
  <si>
    <t>Efforts spécifiques pour l'inclusion des organisations et/ou la représentation de femmes et de filles et de thématiques liées à la dimension genre</t>
  </si>
  <si>
    <t>Location de salle, déplacements, restauration, fournitures, impression, matériels de visibilité</t>
  </si>
  <si>
    <t>Activite 2.1.5</t>
  </si>
  <si>
    <t>Activite 2.1.6</t>
  </si>
  <si>
    <t>Activite 2.1.7</t>
  </si>
  <si>
    <t>Activite 2.1.8</t>
  </si>
  <si>
    <t>Produit 2.2</t>
  </si>
  <si>
    <t>Les mécanismes d'observation de la société civile sont renforcés</t>
  </si>
  <si>
    <t>Activite 2.2.1</t>
  </si>
  <si>
    <t>Soutenir la mise en place d’un observatoire national de la corruption de la société civile, qui inclut les organisations de femmes et de jeunes.</t>
  </si>
  <si>
    <t>Inclusion spécifique des organisations de femmes</t>
  </si>
  <si>
    <t>Restauration, fournitures, frais de déplacement</t>
  </si>
  <si>
    <t>Activite' 2.2.2</t>
  </si>
  <si>
    <t>Appuyer les organisations de la société civile, membres du nouvel observatoire national, pour le suivi des allégations de corruption.</t>
  </si>
  <si>
    <t>Activite 2.2.3</t>
  </si>
  <si>
    <t>Renforcer les capacités des organisations de la société civile à faire le plaidoyer visant à remédier aux défis et blocages rencontrés dans leur engagement avec les institutions de régulation.</t>
  </si>
  <si>
    <t>Activite 2.2.4</t>
  </si>
  <si>
    <t>Activite 2.2.5</t>
  </si>
  <si>
    <t>Activite 2.2.6</t>
  </si>
  <si>
    <t>Activite 2.2.7</t>
  </si>
  <si>
    <t>Activite 2.2.8</t>
  </si>
  <si>
    <t>Produit 2.3</t>
  </si>
  <si>
    <t>Des supports d’éducation à la lutte contre la corruption et à l’intégrité ciblant les jeunes sont élaborés</t>
  </si>
  <si>
    <t>Activite 2.3.1</t>
  </si>
  <si>
    <t xml:space="preserve">Appuyer l’EMA, l’ENA et l’Académie de Police (commissaires et inspecteurs) pour l’organisation de sessions de formation sur la lutte contre la corruption. </t>
  </si>
  <si>
    <t>Efforts spécifiques pour  la représentation de femmes pour le renforcement de capacités et pour l'inclusion de modules spécifiques sur la dimension genre</t>
  </si>
  <si>
    <t>Consultant, élaboration de modules, frais de déplacement, location de salle, restauration, impression</t>
  </si>
  <si>
    <t>Activite 2.3.2</t>
  </si>
  <si>
    <t>Appuyer l'ULCC pour l'élaboration et la production des manuels éducatifs d'éthique à destination des jeunes et des mécanismes de dissémination adaptés à la jeunesse en partenariat avec le MENFP.</t>
  </si>
  <si>
    <t>Efforts spécifiques pour l'inclusion  de femmes et de filles dans les activités de sensibilisation et dissémination et la représentation de femmes et de filles dans les manuels éducatifs</t>
  </si>
  <si>
    <t>Consultant pour l'élaboration des manuels éducatifs, impression, dissémination</t>
  </si>
  <si>
    <t>Activite 2.3.3</t>
  </si>
  <si>
    <t>Apporter un appui technique et financier à l’Université d’État d’Haïti pour le développement des modules de cours sur la lutte contre la corruption en collaboration avec ULCC.</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</si>
  <si>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</si>
  <si>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</si>
  <si>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</si>
  <si>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</si>
  <si>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</si>
  <si>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</si>
  <si>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</si>
  <si>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</si>
  <si>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</si>
  <si>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</si>
  <si>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</si>
  <si>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</si>
  <si>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</si>
  <si>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</si>
  <si>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</si>
  <si>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Les capacités des institutions nationales pour lutter contre la corruption sont renforcées en mettant l’accent sur la prévention et une coordination interinstitutionnelle renforcée.</t>
  </si>
  <si>
    <t>Produit 3.1</t>
  </si>
  <si>
    <t>Une task-force inter-institutionnelle sur la lutte contre la corruption est mise en place et fonctionnelle</t>
  </si>
  <si>
    <t>Activite 3.1.1</t>
  </si>
  <si>
    <t>Soutenir la création de la task-force et son fonctionnement régulier.</t>
  </si>
  <si>
    <t>Efforts spécifiques pour la réalisation d'un quota d'au moins 30% dans la désignation de point focaux</t>
  </si>
  <si>
    <t>Déplacements, coordination</t>
  </si>
  <si>
    <t>Activite 3.1.2</t>
  </si>
  <si>
    <t>Appuyer la task-force dans l’identification, l’élaboration, l’adoption et la diffusion des recommandations pour l’élaboration d’une stratégie de lutte contre la corruption (en lien avec le résultat 1, produit 1.3).</t>
  </si>
  <si>
    <t>Efforts spécifiques pour l'inclusion des organisations et/ou la représentation de femmes et de thématiques liées à la dimension genre</t>
  </si>
  <si>
    <t>Location de salle, déplacements, restauration, fournitures, impression</t>
  </si>
  <si>
    <t>Activite 3.1.3</t>
  </si>
  <si>
    <t>Activite 3.1.4</t>
  </si>
  <si>
    <t>Activite 3.1.5</t>
  </si>
  <si>
    <t>Activite 3.1.6</t>
  </si>
  <si>
    <t>Activite 3.1.7</t>
  </si>
  <si>
    <t>Activite 3.1.8</t>
  </si>
  <si>
    <t>Produit 3.2:</t>
  </si>
  <si>
    <t>Les cadres des institutions sont plus à même de prévenir les actes de corruption grâce à meilleure connaissance des conséquences et des risques de la corruption dans le secteur public ainsi que du mandat des institutions de contrôle</t>
  </si>
  <si>
    <t>Activite 3.2.1</t>
  </si>
  <si>
    <t>Organisation d’ateliers d’évaluation des risques de corruption dans le secteur public.</t>
  </si>
  <si>
    <t>Location de salle, déplacements, restauration, fournitures, matériels de communication</t>
  </si>
  <si>
    <t>Activite 3.2.2</t>
  </si>
  <si>
    <t>Organisation de conférences thématiques interinstitutionnelles de sensibilisation et/ou de formation (ex. intégrité judiciaire).</t>
  </si>
  <si>
    <t>Activite 3.2.3</t>
  </si>
  <si>
    <t>Organiser des séances d’information et d’échange avec des responsables politiques, en compagnie des représentants du secteur privé sur l’impact de la corruption et leur responsabilité respectives.</t>
  </si>
  <si>
    <t>Activite 3.2.4</t>
  </si>
  <si>
    <t>Activite 3.2.5</t>
  </si>
  <si>
    <t>Activite 3.2.6</t>
  </si>
  <si>
    <t>Activite 3.2.7</t>
  </si>
  <si>
    <t>Activite 3.2.8</t>
  </si>
  <si>
    <t>Produit 3.3</t>
  </si>
  <si>
    <t>Les capacités des institutions de contrôle, de prévention et de répression sont renforcées pour mettre en œuvre leur mandat de défense des droits des citoyens y compris des femmes et des jeunes</t>
  </si>
  <si>
    <t>Activite 3.3.1</t>
  </si>
  <si>
    <t>Renforcer les capacités des OPJ en matière d’investigation et analyse des rapports financiers et administratifs au profit des institutions de contrôle (IGPNH, Bureau d’inspection des services, de vérification et d’audit (BISVA de la PNH), Inspection judiciaire du MJSP et du CSPJ ainsi que ULCC).</t>
  </si>
  <si>
    <t>Formations ciblant différentes institutions donc besoin d'expertise spécifique, consultants, frais de déplacements, fournitures, location de salle, restauration, matériels de visibilité, matériels de communication</t>
  </si>
  <si>
    <t>Activite 3.3.2</t>
  </si>
  <si>
    <t>Appuyer les inspections judiciaires du CSPJ et du MJSP pour l’élaboration des lignes directrices anticorruption et un code de déontologie et d'éthique judiciaire.</t>
  </si>
  <si>
    <t>Consultant, élaboration de modules et du code de conduite, location de salle, restauration, impression</t>
  </si>
  <si>
    <t>Activite 3.3.3</t>
  </si>
  <si>
    <t>Appuyer l’OPC dans l’organisation d’un atelier de formation sur la documentation des cas de corruption et plaidoyer pour la lutte contre la corruption.</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</si>
  <si>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</si>
  <si>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</si>
  <si>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</si>
  <si>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</si>
  <si>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</si>
  <si>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</si>
  <si>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</si>
  <si>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</si>
  <si>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</si>
  <si>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</si>
  <si>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</si>
  <si>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</si>
  <si>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</si>
  <si>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</si>
  <si>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</si>
  <si>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</si>
  <si>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</si>
  <si>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</si>
  <si>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</si>
  <si>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</si>
  <si>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</si>
  <si>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</si>
  <si>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</si>
  <si>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</si>
  <si>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</si>
  <si>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</si>
  <si>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</si>
  <si>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</si>
  <si>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</si>
  <si>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</si>
  <si>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</si>
  <si>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</si>
  <si>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</si>
  <si>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</si>
  <si>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</si>
  <si>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</si>
  <si>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</si>
  <si>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</si>
  <si>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</si>
  <si>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</si>
  <si>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</si>
  <si>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</si>
  <si>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</si>
  <si>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</si>
  <si>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</si>
  <si>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</si>
  <si>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</si>
  <si>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</si>
  <si>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</si>
  <si>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</si>
  <si>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</si>
  <si>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</si>
  <si>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PNUD: 1 assistant administratif (100%) + 1 assistant administratif/procurement (50%) + 2 chauffeurs (100%) UNODC: NOD staff</t>
  </si>
  <si>
    <t>Couts operationnels si pas inclus dans les activites si-dessus</t>
  </si>
  <si>
    <t>1 véhicule pour le projet</t>
  </si>
  <si>
    <t>Budget de suivi</t>
  </si>
  <si>
    <t>1 officier M&amp;E (100%) + missions de suivi + matériels de communication et de visibilité</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</si>
  <si>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</si>
  <si>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</si>
  <si>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</si>
  <si>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</si>
  <si>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</si>
  <si>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</si>
  <si>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</si>
  <si>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</si>
  <si>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</si>
  <si>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</si>
  <si>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</si>
  <si>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</si>
  <si>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</si>
  <si>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</si>
  <si>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</si>
  <si>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</si>
  <si>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</si>
  <si>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</si>
  <si>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</si>
  <si>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</si>
  <si>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</si>
  <si>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</si>
  <si>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</si>
  <si>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</si>
  <si>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</si>
  <si>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</si>
  <si>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</si>
  <si>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</si>
  <si>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</si>
  <si>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</si>
  <si>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</si>
  <si>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</si>
  <si>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</si>
  <si>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</si>
  <si>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</si>
  <si>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</si>
  <si>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</si>
  <si>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</si>
  <si>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</si>
  <si>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</si>
  <si>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</si>
  <si>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</si>
  <si>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</si>
  <si>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</si>
  <si>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</si>
  <si>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</si>
  <si>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</si>
  <si>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</si>
  <si>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</si>
  <si>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</si>
  <si>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</si>
  <si>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</si>
  <si>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</si>
  <si>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</si>
  <si>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</si>
  <si>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Engagements PNUD</t>
  </si>
  <si>
    <t>Dépenses PNUD</t>
  </si>
  <si>
    <t>Engagements OHCHR</t>
  </si>
  <si>
    <t>Dépenses OHCHR</t>
  </si>
  <si>
    <t>Engagements UNODC</t>
  </si>
  <si>
    <t>Dépenses ONODC</t>
  </si>
  <si>
    <t>Financial Report au 31 Octobre 2022 and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</si>
</sst>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u/>
      <sz val="14"/>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b/>
      <sz val="12"/>
      <color theme="1"/>
      <name val="Calibri"/>
      <family val="2"/>
    </font>
    <font>
      <sz val="12"/>
      <color theme="1"/>
      <name val="Calibri"/>
      <family val="2"/>
    </font>
    <font>
      <b/>
      <sz val="1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bgColor indexed="64"/>
      </patternFill>
    </fill>
    <fill>
      <patternFill patternType="solid">
        <fgColor theme="4" tint="0.39997558519241921"/>
        <bgColor indexed="64"/>
      </patternFill>
    </fill>
    <fill>
      <patternFill patternType="solid">
        <fgColor rgb="FF00B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0" fontId="0" fillId="0" borderId="0" xfId="0" applyAlignment="1">
      <alignment wrapText="1"/>
    </xf>
    <xf numFmtId="0" fontId="4" fillId="0" borderId="0" xfId="0" applyFont="1" applyAlignment="1">
      <alignment horizontal="left" vertical="top" wrapText="1"/>
    </xf>
    <xf numFmtId="0" fontId="5" fillId="0" borderId="0" xfId="0" applyFont="1" applyAlignment="1">
      <alignment wrapText="1"/>
    </xf>
    <xf numFmtId="0" fontId="5" fillId="2" borderId="0" xfId="0" applyFont="1" applyFill="1" applyAlignment="1">
      <alignment wrapText="1"/>
    </xf>
    <xf numFmtId="0" fontId="6" fillId="0" borderId="0" xfId="0" applyFont="1" applyAlignment="1">
      <alignment wrapText="1"/>
    </xf>
    <xf numFmtId="44" fontId="6" fillId="0" borderId="0" xfId="1" applyFont="1" applyBorder="1" applyAlignment="1">
      <alignment wrapText="1"/>
    </xf>
    <xf numFmtId="44" fontId="6" fillId="0" borderId="0" xfId="1" applyFont="1" applyFill="1" applyBorder="1" applyAlignment="1">
      <alignment wrapText="1"/>
    </xf>
    <xf numFmtId="0" fontId="7" fillId="0" borderId="0" xfId="0" applyFont="1" applyAlignment="1">
      <alignment horizontal="left" wrapText="1"/>
    </xf>
    <xf numFmtId="44" fontId="8" fillId="2" borderId="0" xfId="1" applyFont="1" applyFill="1" applyBorder="1" applyAlignment="1">
      <alignment horizontal="left" wrapText="1"/>
    </xf>
    <xf numFmtId="44" fontId="8" fillId="0" borderId="0" xfId="1" applyFont="1" applyFill="1" applyBorder="1" applyAlignment="1">
      <alignment horizontal="left" wrapText="1"/>
    </xf>
    <xf numFmtId="0" fontId="0" fillId="2" borderId="0" xfId="0" applyFill="1" applyAlignment="1">
      <alignment wrapText="1"/>
    </xf>
    <xf numFmtId="0" fontId="0" fillId="2" borderId="0" xfId="0" applyFill="1" applyAlignment="1">
      <alignment horizontal="center" wrapText="1"/>
    </xf>
    <xf numFmtId="44" fontId="0" fillId="2" borderId="0" xfId="1" applyFont="1" applyFill="1" applyBorder="1" applyAlignment="1">
      <alignment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0" borderId="0" xfId="0" applyFont="1" applyAlignment="1">
      <alignment horizontal="center" vertical="center" wrapText="1"/>
    </xf>
    <xf numFmtId="0" fontId="9" fillId="5" borderId="1" xfId="0" applyFont="1" applyFill="1" applyBorder="1" applyAlignment="1">
      <alignment vertical="center" wrapText="1"/>
    </xf>
    <xf numFmtId="44" fontId="12" fillId="0" borderId="0" xfId="1" applyFont="1" applyFill="1" applyBorder="1" applyAlignment="1" applyProtection="1">
      <alignment vertical="center" wrapText="1"/>
    </xf>
    <xf numFmtId="44" fontId="9" fillId="0" borderId="0" xfId="1" applyFont="1" applyFill="1" applyBorder="1" applyAlignment="1" applyProtection="1">
      <alignment vertical="center" wrapText="1"/>
    </xf>
    <xf numFmtId="0" fontId="10" fillId="5" borderId="1" xfId="0" applyFont="1" applyFill="1" applyBorder="1" applyAlignment="1">
      <alignment vertical="center" wrapText="1"/>
    </xf>
    <xf numFmtId="0" fontId="10" fillId="0" borderId="1" xfId="0" applyFont="1" applyBorder="1" applyAlignment="1" applyProtection="1">
      <alignment horizontal="left" vertical="center" wrapText="1"/>
      <protection locked="0"/>
    </xf>
    <xf numFmtId="44" fontId="10" fillId="0" borderId="1" xfId="1" applyFont="1" applyBorder="1" applyAlignment="1" applyProtection="1">
      <alignment horizontal="center" vertical="center" wrapText="1"/>
      <protection locked="0"/>
    </xf>
    <xf numFmtId="44" fontId="10" fillId="2" borderId="1" xfId="1" applyFont="1" applyFill="1" applyBorder="1" applyAlignment="1" applyProtection="1">
      <alignment horizontal="center" vertical="center" wrapText="1"/>
    </xf>
    <xf numFmtId="9" fontId="10" fillId="0" borderId="1" xfId="2" applyFont="1" applyBorder="1" applyAlignment="1" applyProtection="1">
      <alignment horizontal="center" vertical="center" wrapText="1"/>
      <protection locked="0"/>
    </xf>
    <xf numFmtId="44" fontId="10" fillId="0" borderId="1" xfId="1" applyFont="1" applyFill="1" applyBorder="1" applyAlignment="1" applyProtection="1">
      <alignment horizontal="left" vertical="center" wrapText="1"/>
      <protection locked="0"/>
    </xf>
    <xf numFmtId="49" fontId="10" fillId="0" borderId="1" xfId="1" applyNumberFormat="1" applyFont="1" applyBorder="1" applyAlignment="1" applyProtection="1">
      <alignment horizontal="left" vertical="top" wrapText="1"/>
      <protection locked="0"/>
    </xf>
    <xf numFmtId="44" fontId="10" fillId="0" borderId="0" xfId="1" applyFont="1" applyFill="1" applyBorder="1" applyAlignment="1" applyProtection="1">
      <alignment horizontal="center" vertical="center" wrapText="1"/>
    </xf>
    <xf numFmtId="44" fontId="10" fillId="0" borderId="1" xfId="1" applyFont="1" applyFill="1" applyBorder="1" applyAlignment="1" applyProtection="1">
      <alignment horizontal="center" vertical="center" wrapText="1"/>
      <protection locked="0"/>
    </xf>
    <xf numFmtId="49" fontId="10" fillId="0" borderId="1" xfId="1" applyNumberFormat="1" applyFont="1" applyBorder="1" applyAlignment="1" applyProtection="1">
      <alignment horizontal="left" wrapText="1"/>
      <protection locked="0"/>
    </xf>
    <xf numFmtId="0" fontId="10" fillId="0" borderId="1" xfId="0" applyFont="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44" fontId="10" fillId="2" borderId="1" xfId="1" applyFont="1" applyFill="1" applyBorder="1" applyAlignment="1" applyProtection="1">
      <alignment horizontal="center" vertical="center" wrapText="1"/>
      <protection locked="0"/>
    </xf>
    <xf numFmtId="9" fontId="10" fillId="2" borderId="1" xfId="2"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left" wrapText="1"/>
      <protection locked="0"/>
    </xf>
    <xf numFmtId="0" fontId="9" fillId="3" borderId="1" xfId="0" applyFont="1" applyFill="1" applyBorder="1" applyAlignment="1">
      <alignment vertical="center" wrapText="1"/>
    </xf>
    <xf numFmtId="44" fontId="9" fillId="3" borderId="1" xfId="1" applyFont="1" applyFill="1" applyBorder="1" applyAlignment="1" applyProtection="1">
      <alignment horizontal="center" vertical="center" wrapText="1"/>
    </xf>
    <xf numFmtId="44" fontId="9" fillId="2" borderId="1" xfId="1" applyFont="1" applyFill="1" applyBorder="1" applyAlignment="1" applyProtection="1">
      <alignment horizontal="center" vertical="center" wrapText="1"/>
    </xf>
    <xf numFmtId="44" fontId="9" fillId="0" borderId="1" xfId="1" applyFont="1" applyFill="1" applyBorder="1" applyAlignment="1" applyProtection="1">
      <alignment horizontal="center" vertical="center" wrapText="1"/>
    </xf>
    <xf numFmtId="44" fontId="9" fillId="0" borderId="0" xfId="1" applyFont="1" applyFill="1" applyBorder="1" applyAlignment="1" applyProtection="1">
      <alignment horizontal="center" vertical="center" wrapText="1"/>
    </xf>
    <xf numFmtId="44" fontId="9" fillId="3" borderId="2" xfId="1" applyFont="1" applyFill="1" applyBorder="1" applyAlignment="1" applyProtection="1">
      <alignment horizontal="center" vertical="center" wrapText="1"/>
    </xf>
    <xf numFmtId="44" fontId="9" fillId="2" borderId="2" xfId="1" applyFont="1" applyFill="1" applyBorder="1" applyAlignment="1" applyProtection="1">
      <alignment horizontal="center" vertical="center" wrapText="1"/>
    </xf>
    <xf numFmtId="44" fontId="10" fillId="0" borderId="1" xfId="1" applyFont="1" applyFill="1" applyBorder="1" applyAlignment="1" applyProtection="1">
      <alignment horizontal="left" vertical="top"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left" vertical="top" wrapText="1"/>
      <protection locked="0"/>
    </xf>
    <xf numFmtId="44" fontId="10" fillId="2" borderId="0" xfId="1" applyFont="1" applyFill="1" applyBorder="1" applyAlignment="1" applyProtection="1">
      <alignment horizontal="center" vertical="center" wrapText="1"/>
      <protection locked="0"/>
    </xf>
    <xf numFmtId="44" fontId="10" fillId="0" borderId="0" xfId="1" applyFont="1" applyFill="1" applyBorder="1" applyAlignment="1" applyProtection="1">
      <alignment horizontal="center" vertical="center" wrapText="1"/>
      <protection locked="0"/>
    </xf>
    <xf numFmtId="0" fontId="9" fillId="2" borderId="0" xfId="0" applyFont="1" applyFill="1" applyAlignment="1">
      <alignment vertical="center" wrapText="1"/>
    </xf>
    <xf numFmtId="44" fontId="10" fillId="2" borderId="0" xfId="1" applyFont="1" applyFill="1" applyBorder="1" applyAlignment="1" applyProtection="1">
      <alignment vertical="center" wrapText="1"/>
      <protection locked="0"/>
    </xf>
    <xf numFmtId="44" fontId="10" fillId="0" borderId="0" xfId="1" applyFont="1" applyFill="1" applyBorder="1" applyAlignment="1" applyProtection="1">
      <alignment vertical="center" wrapText="1"/>
      <protection locked="0"/>
    </xf>
    <xf numFmtId="0" fontId="9" fillId="0" borderId="0" xfId="0" applyFont="1" applyAlignment="1" applyProtection="1">
      <alignment vertical="center" wrapText="1"/>
      <protection locked="0"/>
    </xf>
    <xf numFmtId="0" fontId="0" fillId="0" borderId="0" xfId="0" applyAlignment="1" applyProtection="1">
      <alignment wrapText="1"/>
      <protection locked="0"/>
    </xf>
    <xf numFmtId="0" fontId="9" fillId="6" borderId="1" xfId="0" applyFont="1" applyFill="1" applyBorder="1" applyAlignment="1">
      <alignment vertical="center" wrapText="1"/>
    </xf>
    <xf numFmtId="0" fontId="10" fillId="2" borderId="3"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protection locked="0"/>
    </xf>
    <xf numFmtId="44" fontId="10" fillId="0" borderId="1" xfId="1" applyFont="1" applyBorder="1" applyAlignment="1" applyProtection="1">
      <alignment vertical="center" wrapText="1"/>
      <protection locked="0"/>
    </xf>
    <xf numFmtId="44" fontId="10" fillId="2" borderId="1" xfId="1" applyFont="1" applyFill="1" applyBorder="1" applyAlignment="1" applyProtection="1">
      <alignment vertical="center" wrapText="1"/>
    </xf>
    <xf numFmtId="9" fontId="10" fillId="0" borderId="1" xfId="2" applyFont="1" applyBorder="1" applyAlignment="1" applyProtection="1">
      <alignment vertical="center" wrapText="1"/>
      <protection locked="0"/>
    </xf>
    <xf numFmtId="44" fontId="10" fillId="0" borderId="1" xfId="1" applyFont="1" applyFill="1" applyBorder="1" applyAlignment="1" applyProtection="1">
      <alignment vertical="center" wrapText="1"/>
      <protection locked="0"/>
    </xf>
    <xf numFmtId="49" fontId="10" fillId="0" borderId="1" xfId="0" applyNumberFormat="1" applyFont="1" applyBorder="1" applyAlignment="1" applyProtection="1">
      <alignment horizontal="left" wrapText="1"/>
      <protection locked="0"/>
    </xf>
    <xf numFmtId="49" fontId="10" fillId="0" borderId="1" xfId="0" applyNumberFormat="1" applyFont="1" applyBorder="1" applyAlignment="1" applyProtection="1">
      <alignment horizontal="left" vertical="top" wrapText="1"/>
      <protection locked="0"/>
    </xf>
    <xf numFmtId="0" fontId="10" fillId="2" borderId="4" xfId="0" applyFont="1" applyFill="1" applyBorder="1" applyAlignment="1" applyProtection="1">
      <alignment vertical="center" wrapText="1"/>
      <protection locked="0"/>
    </xf>
    <xf numFmtId="0" fontId="9" fillId="3" borderId="5" xfId="0" applyFont="1" applyFill="1" applyBorder="1" applyAlignment="1">
      <alignment vertical="center" wrapText="1"/>
    </xf>
    <xf numFmtId="0" fontId="9" fillId="7" borderId="1" xfId="0" applyFont="1" applyFill="1" applyBorder="1" applyAlignment="1" applyProtection="1">
      <alignment vertical="center" wrapText="1"/>
      <protection locked="0"/>
    </xf>
    <xf numFmtId="44" fontId="9" fillId="7" borderId="1" xfId="1" applyFont="1" applyFill="1" applyBorder="1" applyAlignment="1" applyProtection="1">
      <alignment vertical="center" wrapText="1"/>
    </xf>
    <xf numFmtId="44" fontId="9" fillId="2" borderId="1" xfId="1" applyFont="1" applyFill="1" applyBorder="1" applyAlignment="1" applyProtection="1">
      <alignment vertical="center" wrapText="1"/>
    </xf>
    <xf numFmtId="0" fontId="9" fillId="2" borderId="0" xfId="0" applyFont="1" applyFill="1" applyAlignment="1" applyProtection="1">
      <alignment vertical="center" wrapText="1"/>
      <protection locked="0"/>
    </xf>
    <xf numFmtId="44" fontId="9" fillId="2" borderId="0" xfId="1" applyFont="1" applyFill="1" applyBorder="1" applyAlignment="1" applyProtection="1">
      <alignment vertical="center" wrapText="1"/>
      <protection locked="0"/>
    </xf>
    <xf numFmtId="44" fontId="9" fillId="0" borderId="0" xfId="1" applyFont="1" applyFill="1" applyBorder="1" applyAlignment="1" applyProtection="1">
      <alignment vertical="center" wrapText="1"/>
      <protection locked="0"/>
    </xf>
    <xf numFmtId="0" fontId="10" fillId="3" borderId="9" xfId="0" applyFont="1" applyFill="1" applyBorder="1" applyAlignment="1">
      <alignment horizontal="center" vertical="center" wrapText="1"/>
    </xf>
    <xf numFmtId="44" fontId="9" fillId="3" borderId="1" xfId="1" applyFont="1" applyFill="1" applyBorder="1" applyAlignment="1" applyProtection="1">
      <alignment horizontal="center" vertical="center" wrapText="1"/>
      <protection locked="0"/>
    </xf>
    <xf numFmtId="44" fontId="9" fillId="2" borderId="10" xfId="1" applyFont="1" applyFill="1" applyBorder="1" applyAlignment="1" applyProtection="1">
      <alignment horizontal="center" vertical="center" wrapText="1"/>
    </xf>
    <xf numFmtId="0" fontId="10" fillId="2" borderId="0" xfId="0" applyFont="1" applyFill="1" applyAlignment="1">
      <alignment vertical="center" wrapText="1"/>
    </xf>
    <xf numFmtId="0" fontId="10" fillId="3" borderId="11" xfId="0" applyFont="1" applyFill="1" applyBorder="1" applyAlignment="1">
      <alignment vertical="center" wrapText="1"/>
    </xf>
    <xf numFmtId="44" fontId="10" fillId="3" borderId="1" xfId="0" applyNumberFormat="1" applyFont="1" applyFill="1" applyBorder="1" applyAlignment="1">
      <alignment vertical="center" wrapText="1"/>
    </xf>
    <xf numFmtId="44" fontId="10" fillId="2" borderId="12" xfId="0" applyNumberFormat="1" applyFont="1" applyFill="1" applyBorder="1" applyAlignment="1">
      <alignment vertical="center"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9" fillId="3" borderId="13" xfId="0" applyFont="1" applyFill="1" applyBorder="1" applyAlignment="1">
      <alignment vertical="center" wrapText="1"/>
    </xf>
    <xf numFmtId="44" fontId="9" fillId="3" borderId="14" xfId="1" applyFont="1" applyFill="1" applyBorder="1" applyAlignment="1" applyProtection="1">
      <alignment vertical="center" wrapText="1"/>
    </xf>
    <xf numFmtId="44" fontId="9" fillId="2" borderId="15" xfId="1" applyFont="1" applyFill="1" applyBorder="1" applyAlignment="1" applyProtection="1">
      <alignment vertical="center" wrapText="1"/>
    </xf>
    <xf numFmtId="44" fontId="0" fillId="0" borderId="0" xfId="1" applyFont="1" applyBorder="1" applyAlignment="1">
      <alignment wrapText="1"/>
    </xf>
    <xf numFmtId="44" fontId="0" fillId="0" borderId="0" xfId="1" applyFont="1" applyFill="1" applyBorder="1" applyAlignment="1">
      <alignment wrapText="1"/>
    </xf>
    <xf numFmtId="44" fontId="9" fillId="2" borderId="0" xfId="0" applyNumberFormat="1" applyFont="1" applyFill="1" applyAlignment="1">
      <alignment vertical="center" wrapText="1"/>
    </xf>
    <xf numFmtId="44" fontId="9" fillId="2" borderId="0" xfId="1" applyFont="1" applyFill="1" applyBorder="1" applyAlignment="1">
      <alignment vertical="center" wrapText="1"/>
    </xf>
    <xf numFmtId="44" fontId="9" fillId="0" borderId="0" xfId="1" applyFont="1" applyFill="1" applyBorder="1" applyAlignment="1">
      <alignment vertical="center" wrapText="1"/>
    </xf>
    <xf numFmtId="44" fontId="9" fillId="2" borderId="0" xfId="1" applyFont="1" applyFill="1" applyBorder="1" applyAlignment="1" applyProtection="1">
      <alignment horizontal="center" vertical="center" wrapText="1"/>
    </xf>
    <xf numFmtId="0" fontId="9" fillId="3"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vertical="center" wrapText="1"/>
    </xf>
    <xf numFmtId="44" fontId="9" fillId="3" borderId="1" xfId="1" applyFont="1" applyFill="1" applyBorder="1" applyAlignment="1" applyProtection="1">
      <alignment vertical="center" wrapText="1"/>
    </xf>
    <xf numFmtId="44" fontId="9" fillId="3" borderId="20" xfId="1" applyFont="1" applyFill="1" applyBorder="1" applyAlignment="1" applyProtection="1">
      <alignment vertical="center" wrapText="1"/>
    </xf>
    <xf numFmtId="44" fontId="9" fillId="2" borderId="20" xfId="1" applyFont="1" applyFill="1" applyBorder="1" applyAlignment="1" applyProtection="1">
      <alignment vertical="center" wrapText="1"/>
    </xf>
    <xf numFmtId="9" fontId="9" fillId="2" borderId="12" xfId="2" applyFont="1" applyFill="1" applyBorder="1" applyAlignment="1" applyProtection="1">
      <alignment vertical="center" wrapText="1"/>
      <protection locked="0"/>
    </xf>
    <xf numFmtId="0" fontId="9" fillId="0" borderId="0" xfId="0" applyFont="1" applyAlignment="1">
      <alignment horizontal="center" vertical="center" wrapText="1"/>
    </xf>
    <xf numFmtId="0" fontId="9" fillId="3" borderId="9" xfId="0" applyFont="1" applyFill="1" applyBorder="1" applyAlignment="1">
      <alignment vertical="center" wrapText="1"/>
    </xf>
    <xf numFmtId="44" fontId="9" fillId="2" borderId="21" xfId="1" applyFont="1" applyFill="1" applyBorder="1" applyAlignment="1" applyProtection="1">
      <alignment vertical="center" wrapText="1"/>
    </xf>
    <xf numFmtId="9" fontId="9" fillId="2" borderId="10" xfId="2" applyFont="1" applyFill="1" applyBorder="1" applyAlignment="1" applyProtection="1">
      <alignment vertical="center" wrapText="1"/>
      <protection locked="0"/>
    </xf>
    <xf numFmtId="9" fontId="9" fillId="2" borderId="10" xfId="2" applyFont="1" applyFill="1" applyBorder="1" applyAlignment="1" applyProtection="1">
      <alignment horizontal="right" vertical="center" wrapText="1"/>
      <protection locked="0"/>
    </xf>
    <xf numFmtId="44" fontId="9" fillId="2" borderId="0" xfId="1" applyFont="1" applyFill="1" applyBorder="1" applyAlignment="1" applyProtection="1">
      <alignment horizontal="right" vertical="center" wrapText="1"/>
      <protection locked="0"/>
    </xf>
    <xf numFmtId="44" fontId="9" fillId="0" borderId="0" xfId="1" applyFont="1" applyFill="1" applyBorder="1" applyAlignment="1" applyProtection="1">
      <alignment horizontal="right" vertical="center" wrapText="1"/>
      <protection locked="0"/>
    </xf>
    <xf numFmtId="44" fontId="9" fillId="2" borderId="14" xfId="1" applyFont="1" applyFill="1" applyBorder="1" applyAlignment="1" applyProtection="1">
      <alignment vertical="center" wrapText="1"/>
    </xf>
    <xf numFmtId="9" fontId="9" fillId="3" borderId="15" xfId="2" applyFont="1" applyFill="1" applyBorder="1" applyAlignment="1" applyProtection="1">
      <alignment vertical="center" wrapText="1"/>
    </xf>
    <xf numFmtId="44" fontId="9" fillId="2" borderId="0" xfId="1" applyFont="1" applyFill="1" applyBorder="1" applyAlignment="1" applyProtection="1">
      <alignment vertical="center" wrapText="1"/>
    </xf>
    <xf numFmtId="0" fontId="9" fillId="0" borderId="0" xfId="0" applyFont="1" applyAlignment="1">
      <alignment vertical="center" wrapText="1"/>
    </xf>
    <xf numFmtId="44" fontId="9" fillId="0" borderId="0" xfId="0" applyNumberFormat="1" applyFont="1" applyAlignment="1">
      <alignment vertical="center" wrapText="1"/>
    </xf>
    <xf numFmtId="0" fontId="3" fillId="3" borderId="16" xfId="0" applyFont="1" applyFill="1" applyBorder="1" applyAlignment="1">
      <alignment horizontal="left" vertical="center" wrapText="1"/>
    </xf>
    <xf numFmtId="44" fontId="9" fillId="3" borderId="19" xfId="0" applyNumberFormat="1" applyFont="1" applyFill="1" applyBorder="1" applyAlignment="1">
      <alignment vertical="center" wrapText="1"/>
    </xf>
    <xf numFmtId="44" fontId="9" fillId="3" borderId="16" xfId="0" applyNumberFormat="1" applyFont="1" applyFill="1" applyBorder="1" applyAlignment="1">
      <alignment vertical="center" wrapText="1"/>
    </xf>
    <xf numFmtId="44" fontId="0" fillId="3" borderId="19" xfId="1" applyFont="1" applyFill="1" applyBorder="1" applyAlignment="1">
      <alignment vertical="center" wrapText="1"/>
    </xf>
    <xf numFmtId="44" fontId="0" fillId="0" borderId="0" xfId="1" applyFont="1" applyFill="1" applyBorder="1" applyAlignment="1">
      <alignment vertical="center" wrapText="1"/>
    </xf>
    <xf numFmtId="0" fontId="3" fillId="3" borderId="11" xfId="0" applyFont="1" applyFill="1" applyBorder="1" applyAlignment="1">
      <alignment horizontal="left" vertical="center" wrapText="1"/>
    </xf>
    <xf numFmtId="10" fontId="9" fillId="3" borderId="12" xfId="2" applyNumberFormat="1" applyFont="1" applyFill="1" applyBorder="1" applyAlignment="1" applyProtection="1">
      <alignment wrapText="1"/>
    </xf>
    <xf numFmtId="9" fontId="9" fillId="2" borderId="0" xfId="2" applyFont="1" applyFill="1" applyBorder="1" applyAlignment="1">
      <alignment wrapText="1"/>
    </xf>
    <xf numFmtId="0" fontId="0" fillId="3" borderId="13" xfId="0" applyFill="1" applyBorder="1" applyAlignment="1">
      <alignment wrapText="1"/>
    </xf>
    <xf numFmtId="9" fontId="0" fillId="3" borderId="15" xfId="2" applyFont="1" applyFill="1" applyBorder="1" applyAlignment="1">
      <alignment wrapText="1"/>
    </xf>
    <xf numFmtId="9" fontId="0" fillId="0" borderId="0" xfId="2" applyFont="1" applyFill="1" applyBorder="1" applyAlignment="1">
      <alignment wrapText="1"/>
    </xf>
    <xf numFmtId="0" fontId="3" fillId="2" borderId="0" xfId="0" applyFont="1" applyFill="1" applyAlignment="1">
      <alignment horizontal="center" vertical="center" wrapText="1"/>
    </xf>
    <xf numFmtId="44" fontId="9" fillId="3" borderId="12" xfId="2" applyNumberFormat="1" applyFont="1" applyFill="1" applyBorder="1" applyAlignment="1" applyProtection="1">
      <alignment wrapText="1"/>
    </xf>
    <xf numFmtId="44" fontId="9" fillId="2" borderId="0" xfId="2" applyNumberFormat="1" applyFont="1" applyFill="1" applyBorder="1" applyAlignment="1">
      <alignment wrapText="1"/>
    </xf>
    <xf numFmtId="0" fontId="0" fillId="2" borderId="0" xfId="0" applyFill="1" applyAlignment="1">
      <alignment horizontal="center" vertical="center" wrapText="1"/>
    </xf>
    <xf numFmtId="0" fontId="10" fillId="0" borderId="0" xfId="0" applyFont="1" applyAlignment="1">
      <alignment wrapText="1"/>
    </xf>
    <xf numFmtId="44" fontId="13" fillId="2" borderId="0" xfId="1" applyFont="1" applyFill="1" applyBorder="1" applyAlignment="1" applyProtection="1">
      <alignment vertical="center" wrapText="1"/>
    </xf>
    <xf numFmtId="0" fontId="14" fillId="0" borderId="0" xfId="0" applyFont="1" applyAlignment="1">
      <alignment vertical="center" wrapText="1"/>
    </xf>
    <xf numFmtId="0" fontId="9" fillId="2" borderId="0" xfId="0" applyFont="1" applyFill="1" applyAlignment="1">
      <alignment horizontal="left" wrapText="1"/>
    </xf>
    <xf numFmtId="0" fontId="9" fillId="3" borderId="2" xfId="0" applyFont="1" applyFill="1" applyBorder="1" applyAlignment="1">
      <alignment horizontal="center" vertical="center" wrapText="1"/>
    </xf>
    <xf numFmtId="0" fontId="9" fillId="3" borderId="14" xfId="0" applyFont="1" applyFill="1" applyBorder="1" applyAlignment="1">
      <alignment horizontal="left" wrapText="1"/>
    </xf>
    <xf numFmtId="44" fontId="9" fillId="3" borderId="14" xfId="0" applyNumberFormat="1" applyFont="1" applyFill="1" applyBorder="1" applyAlignment="1">
      <alignment horizontal="center" wrapText="1"/>
    </xf>
    <xf numFmtId="44" fontId="9" fillId="3" borderId="14" xfId="0" applyNumberFormat="1" applyFont="1" applyFill="1" applyBorder="1" applyAlignment="1">
      <alignment wrapText="1"/>
    </xf>
    <xf numFmtId="0" fontId="14" fillId="3" borderId="5" xfId="0" applyFont="1" applyFill="1" applyBorder="1" applyAlignment="1">
      <alignment vertical="center" wrapText="1"/>
    </xf>
    <xf numFmtId="44" fontId="10" fillId="0" borderId="5" xfId="0" applyNumberFormat="1" applyFont="1" applyBorder="1" applyAlignment="1" applyProtection="1">
      <alignment wrapText="1"/>
      <protection locked="0"/>
    </xf>
    <xf numFmtId="44" fontId="10" fillId="2" borderId="5" xfId="1" applyFont="1" applyFill="1" applyBorder="1" applyAlignment="1" applyProtection="1">
      <alignment horizontal="center" vertical="center" wrapText="1"/>
      <protection locked="0"/>
    </xf>
    <xf numFmtId="44" fontId="9" fillId="3" borderId="5" xfId="0" applyNumberFormat="1" applyFont="1" applyFill="1" applyBorder="1" applyAlignment="1">
      <alignment wrapText="1"/>
    </xf>
    <xf numFmtId="0" fontId="14" fillId="3" borderId="1" xfId="0" applyFont="1" applyFill="1" applyBorder="1" applyAlignment="1">
      <alignment vertical="center" wrapText="1"/>
    </xf>
    <xf numFmtId="44" fontId="10" fillId="0" borderId="1" xfId="0" applyNumberFormat="1" applyFont="1" applyBorder="1" applyAlignment="1" applyProtection="1">
      <alignment wrapText="1"/>
      <protection locked="0"/>
    </xf>
    <xf numFmtId="44" fontId="9" fillId="3" borderId="1" xfId="0" applyNumberFormat="1" applyFont="1" applyFill="1" applyBorder="1" applyAlignment="1">
      <alignment wrapText="1"/>
    </xf>
    <xf numFmtId="0" fontId="14" fillId="3" borderId="1" xfId="0" applyFont="1" applyFill="1" applyBorder="1" applyAlignment="1" applyProtection="1">
      <alignment vertical="center" wrapText="1"/>
      <protection locked="0"/>
    </xf>
    <xf numFmtId="44" fontId="9" fillId="7" borderId="1" xfId="1" applyFont="1" applyFill="1" applyBorder="1" applyAlignment="1" applyProtection="1">
      <alignment wrapText="1"/>
    </xf>
    <xf numFmtId="44" fontId="9" fillId="7" borderId="1" xfId="1" applyFont="1" applyFill="1" applyBorder="1" applyAlignment="1">
      <alignment wrapText="1"/>
    </xf>
    <xf numFmtId="44" fontId="9" fillId="3" borderId="20" xfId="0" applyNumberFormat="1" applyFont="1" applyFill="1" applyBorder="1" applyAlignment="1">
      <alignment wrapText="1"/>
    </xf>
    <xf numFmtId="0" fontId="10" fillId="2" borderId="0" xfId="0" applyFont="1" applyFill="1" applyAlignment="1">
      <alignment wrapText="1"/>
    </xf>
    <xf numFmtId="44" fontId="9" fillId="2" borderId="20" xfId="1" applyFont="1" applyFill="1" applyBorder="1" applyAlignment="1" applyProtection="1">
      <alignment wrapText="1"/>
    </xf>
    <xf numFmtId="44" fontId="9" fillId="2" borderId="3" xfId="1" applyFont="1" applyFill="1" applyBorder="1" applyAlignment="1">
      <alignment wrapText="1"/>
    </xf>
    <xf numFmtId="44" fontId="9" fillId="2" borderId="3" xfId="0" applyNumberFormat="1" applyFont="1" applyFill="1" applyBorder="1" applyAlignment="1">
      <alignment wrapText="1"/>
    </xf>
    <xf numFmtId="44" fontId="9" fillId="2" borderId="4" xfId="0" applyNumberFormat="1" applyFont="1" applyFill="1" applyBorder="1" applyAlignment="1">
      <alignment wrapText="1"/>
    </xf>
    <xf numFmtId="44" fontId="9" fillId="7" borderId="2" xfId="1" applyFont="1" applyFill="1" applyBorder="1" applyAlignment="1" applyProtection="1">
      <alignment wrapText="1"/>
    </xf>
    <xf numFmtId="44" fontId="9" fillId="7" borderId="2" xfId="1" applyFont="1" applyFill="1" applyBorder="1" applyAlignment="1">
      <alignment wrapText="1"/>
    </xf>
    <xf numFmtId="44" fontId="9" fillId="3" borderId="2" xfId="0" applyNumberFormat="1" applyFont="1" applyFill="1" applyBorder="1" applyAlignment="1">
      <alignment wrapText="1"/>
    </xf>
    <xf numFmtId="0" fontId="10" fillId="0" borderId="20" xfId="0" applyFont="1" applyBorder="1" applyAlignment="1">
      <alignment wrapText="1"/>
    </xf>
    <xf numFmtId="0" fontId="10" fillId="2" borderId="3" xfId="0" applyFont="1" applyFill="1" applyBorder="1" applyAlignment="1">
      <alignment wrapText="1"/>
    </xf>
    <xf numFmtId="0" fontId="10" fillId="0" borderId="4" xfId="0" applyFont="1" applyBorder="1" applyAlignment="1">
      <alignment wrapText="1"/>
    </xf>
    <xf numFmtId="44" fontId="9" fillId="2" borderId="3" xfId="1" applyFont="1" applyFill="1" applyBorder="1" applyAlignment="1" applyProtection="1">
      <alignment wrapText="1"/>
    </xf>
    <xf numFmtId="0" fontId="9" fillId="3" borderId="30" xfId="0" applyFont="1" applyFill="1" applyBorder="1" applyAlignment="1">
      <alignment horizontal="center" wrapText="1"/>
    </xf>
    <xf numFmtId="0" fontId="9" fillId="3" borderId="31" xfId="0" applyFont="1" applyFill="1" applyBorder="1" applyAlignment="1">
      <alignment horizontal="center" vertical="center" wrapText="1"/>
    </xf>
    <xf numFmtId="0" fontId="13" fillId="3" borderId="32" xfId="0" applyFont="1" applyFill="1" applyBorder="1" applyAlignment="1">
      <alignment vertical="center" wrapText="1"/>
    </xf>
    <xf numFmtId="44" fontId="10" fillId="3" borderId="1" xfId="0" applyNumberFormat="1" applyFont="1" applyFill="1" applyBorder="1" applyAlignment="1">
      <alignment wrapText="1"/>
    </xf>
    <xf numFmtId="44" fontId="9" fillId="3" borderId="33" xfId="0" applyNumberFormat="1" applyFont="1" applyFill="1" applyBorder="1" applyAlignment="1">
      <alignment wrapText="1"/>
    </xf>
    <xf numFmtId="0" fontId="13" fillId="3" borderId="34" xfId="0" applyFont="1" applyFill="1" applyBorder="1" applyAlignment="1">
      <alignment vertical="center" wrapText="1"/>
    </xf>
    <xf numFmtId="44" fontId="10" fillId="3" borderId="5" xfId="0" applyNumberFormat="1" applyFont="1" applyFill="1" applyBorder="1" applyAlignment="1">
      <alignment wrapText="1"/>
    </xf>
    <xf numFmtId="44" fontId="9" fillId="3" borderId="12" xfId="0" applyNumberFormat="1" applyFont="1" applyFill="1" applyBorder="1" applyAlignment="1">
      <alignment wrapText="1"/>
    </xf>
    <xf numFmtId="0" fontId="13" fillId="3" borderId="34" xfId="0" applyFont="1" applyFill="1" applyBorder="1" applyAlignment="1" applyProtection="1">
      <alignment vertical="center" wrapText="1"/>
      <protection locked="0"/>
    </xf>
    <xf numFmtId="44" fontId="10" fillId="2" borderId="0" xfId="1" applyFont="1" applyFill="1" applyBorder="1" applyAlignment="1" applyProtection="1">
      <alignment vertical="center" wrapText="1"/>
    </xf>
    <xf numFmtId="44" fontId="10" fillId="3" borderId="1" xfId="1" applyFont="1" applyFill="1" applyBorder="1" applyAlignment="1">
      <alignment wrapText="1"/>
    </xf>
    <xf numFmtId="44" fontId="10" fillId="3" borderId="12" xfId="0" applyNumberFormat="1" applyFont="1" applyFill="1" applyBorder="1" applyAlignment="1">
      <alignment wrapText="1"/>
    </xf>
    <xf numFmtId="44" fontId="10" fillId="3" borderId="14" xfId="0" applyNumberFormat="1" applyFont="1" applyFill="1" applyBorder="1" applyAlignment="1">
      <alignment wrapText="1"/>
    </xf>
    <xf numFmtId="44" fontId="10" fillId="3" borderId="15" xfId="0" applyNumberFormat="1" applyFont="1" applyFill="1" applyBorder="1" applyAlignment="1">
      <alignment wrapText="1"/>
    </xf>
    <xf numFmtId="44" fontId="10" fillId="2" borderId="0" xfId="0" applyNumberFormat="1" applyFont="1" applyFill="1" applyAlignment="1">
      <alignment vertical="center" wrapText="1"/>
    </xf>
    <xf numFmtId="0" fontId="9" fillId="3" borderId="35" xfId="0" applyFont="1" applyFill="1" applyBorder="1" applyAlignment="1">
      <alignment wrapText="1"/>
    </xf>
    <xf numFmtId="44" fontId="9" fillId="3" borderId="36" xfId="0" applyNumberFormat="1" applyFont="1" applyFill="1" applyBorder="1" applyAlignment="1">
      <alignment wrapText="1"/>
    </xf>
    <xf numFmtId="44" fontId="9" fillId="3" borderId="37" xfId="0" applyNumberFormat="1" applyFont="1" applyFill="1" applyBorder="1" applyAlignment="1">
      <alignment wrapText="1"/>
    </xf>
    <xf numFmtId="44" fontId="9" fillId="0" borderId="0" xfId="0" applyNumberFormat="1" applyFont="1" applyAlignment="1">
      <alignment wrapText="1"/>
    </xf>
    <xf numFmtId="44" fontId="14" fillId="0" borderId="0" xfId="1" applyFont="1" applyFill="1" applyBorder="1" applyAlignment="1">
      <alignment horizontal="right" vertical="center" wrapText="1"/>
    </xf>
    <xf numFmtId="0" fontId="10" fillId="2" borderId="0" xfId="0" applyFont="1" applyFill="1" applyAlignment="1">
      <alignment horizontal="center" vertical="center" wrapText="1"/>
    </xf>
    <xf numFmtId="44" fontId="10" fillId="0" borderId="0" xfId="1" applyFont="1" applyBorder="1" applyAlignment="1" applyProtection="1">
      <alignment horizontal="center" vertical="center" wrapText="1"/>
      <protection locked="0"/>
    </xf>
    <xf numFmtId="44" fontId="9" fillId="3" borderId="21" xfId="1" applyFont="1" applyFill="1" applyBorder="1" applyAlignment="1" applyProtection="1">
      <alignment horizontal="center" vertical="center" wrapText="1"/>
      <protection locked="0"/>
    </xf>
    <xf numFmtId="44" fontId="10" fillId="3" borderId="20" xfId="0" applyNumberFormat="1" applyFont="1" applyFill="1" applyBorder="1" applyAlignment="1">
      <alignment vertical="center" wrapText="1"/>
    </xf>
    <xf numFmtId="44" fontId="9" fillId="3" borderId="38" xfId="1" applyFont="1" applyFill="1" applyBorder="1" applyAlignment="1" applyProtection="1">
      <alignment vertical="center" wrapText="1"/>
    </xf>
    <xf numFmtId="44" fontId="9" fillId="3" borderId="2" xfId="1" applyFont="1" applyFill="1" applyBorder="1" applyAlignment="1" applyProtection="1">
      <alignment horizontal="center" vertical="center" wrapText="1"/>
      <protection locked="0"/>
    </xf>
    <xf numFmtId="44" fontId="9" fillId="3" borderId="21" xfId="1" applyFont="1" applyFill="1" applyBorder="1" applyAlignment="1" applyProtection="1">
      <alignment vertical="center" wrapText="1"/>
    </xf>
    <xf numFmtId="0" fontId="9" fillId="7" borderId="1" xfId="0" applyFont="1" applyFill="1" applyBorder="1" applyAlignment="1">
      <alignment horizontal="center" vertical="center" wrapText="1"/>
    </xf>
    <xf numFmtId="0" fontId="9" fillId="9"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10" fontId="9" fillId="0" borderId="0" xfId="2" applyNumberFormat="1" applyFont="1" applyFill="1" applyBorder="1" applyAlignment="1" applyProtection="1">
      <alignment wrapText="1"/>
    </xf>
    <xf numFmtId="0" fontId="3" fillId="0" borderId="0" xfId="0" applyFont="1" applyAlignment="1">
      <alignment horizontal="center" vertical="center" wrapText="1"/>
    </xf>
    <xf numFmtId="44" fontId="9" fillId="0" borderId="0" xfId="2" applyNumberFormat="1" applyFont="1" applyFill="1" applyBorder="1" applyAlignment="1" applyProtection="1">
      <alignment wrapText="1"/>
    </xf>
    <xf numFmtId="0" fontId="0" fillId="0" borderId="0" xfId="0" applyAlignment="1">
      <alignment horizontal="center" vertical="center" wrapText="1"/>
    </xf>
    <xf numFmtId="0" fontId="9" fillId="0" borderId="0" xfId="0" applyFont="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8" borderId="13" xfId="0" applyFill="1" applyBorder="1" applyAlignment="1">
      <alignment horizontal="center" vertical="center" wrapText="1"/>
    </xf>
    <xf numFmtId="0" fontId="0" fillId="8" borderId="15" xfId="0" applyFill="1" applyBorder="1" applyAlignment="1">
      <alignment horizontal="center" vertical="center" wrapText="1"/>
    </xf>
    <xf numFmtId="0" fontId="16" fillId="0" borderId="0" xfId="0" applyFont="1" applyAlignment="1">
      <alignment horizontal="left" vertical="top" wrapText="1"/>
    </xf>
    <xf numFmtId="0" fontId="10" fillId="2" borderId="1" xfId="0" applyFont="1" applyFill="1" applyBorder="1" applyAlignment="1" applyProtection="1">
      <alignment horizontal="left" vertical="top" wrapText="1"/>
      <protection locked="0"/>
    </xf>
    <xf numFmtId="44" fontId="10" fillId="2" borderId="1" xfId="1" applyFont="1" applyFill="1" applyBorder="1" applyAlignment="1" applyProtection="1">
      <alignment horizontal="left" vertical="top" wrapText="1"/>
      <protection locked="0"/>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44" fontId="9" fillId="2" borderId="1" xfId="1"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44" fontId="10" fillId="2" borderId="1" xfId="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top" wrapText="1"/>
      <protection locked="0"/>
    </xf>
    <xf numFmtId="44" fontId="9" fillId="2" borderId="1" xfId="1" applyFont="1" applyFill="1" applyBorder="1" applyAlignment="1" applyProtection="1">
      <alignment horizontal="left" vertical="top" wrapText="1"/>
      <protection locked="0"/>
    </xf>
    <xf numFmtId="0" fontId="4" fillId="0" borderId="0" xfId="0" applyFont="1" applyAlignment="1">
      <alignment horizontal="left" vertical="top" wrapText="1"/>
    </xf>
    <xf numFmtId="0" fontId="7" fillId="0" borderId="0" xfId="0" applyFont="1" applyAlignment="1">
      <alignment horizontal="left" wrapText="1"/>
    </xf>
    <xf numFmtId="49" fontId="9" fillId="2" borderId="1"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9" fillId="3" borderId="27" xfId="0" applyFont="1" applyFill="1" applyBorder="1" applyAlignment="1">
      <alignment horizontal="center" wrapText="1"/>
    </xf>
    <xf numFmtId="0" fontId="9" fillId="3" borderId="28" xfId="0" applyFont="1" applyFill="1" applyBorder="1" applyAlignment="1">
      <alignment horizontal="center" wrapText="1"/>
    </xf>
    <xf numFmtId="0" fontId="9" fillId="3" borderId="29" xfId="0" applyFont="1" applyFill="1" applyBorder="1" applyAlignment="1">
      <alignment horizontal="center" wrapText="1"/>
    </xf>
    <xf numFmtId="0" fontId="9" fillId="3" borderId="20" xfId="0" applyFont="1" applyFill="1" applyBorder="1" applyAlignment="1">
      <alignment horizontal="left" wrapText="1"/>
    </xf>
    <xf numFmtId="0" fontId="9" fillId="3" borderId="3" xfId="0" applyFont="1" applyFill="1" applyBorder="1" applyAlignment="1">
      <alignment horizontal="left" wrapText="1"/>
    </xf>
    <xf numFmtId="0" fontId="9" fillId="3" borderId="4" xfId="0" applyFont="1" applyFill="1" applyBorder="1" applyAlignment="1">
      <alignment horizontal="left" wrapText="1"/>
    </xf>
    <xf numFmtId="0" fontId="15" fillId="0" borderId="24" xfId="0" applyFont="1" applyBorder="1" applyAlignment="1">
      <alignment horizontal="left" wrapText="1"/>
    </xf>
    <xf numFmtId="0" fontId="9" fillId="3" borderId="25" xfId="0" applyFont="1" applyFill="1" applyBorder="1" applyAlignment="1">
      <alignment horizontal="left" wrapText="1"/>
    </xf>
    <xf numFmtId="0" fontId="9" fillId="3" borderId="24" xfId="0" applyFont="1" applyFill="1" applyBorder="1" applyAlignment="1">
      <alignment horizontal="left" wrapText="1"/>
    </xf>
    <xf numFmtId="0" fontId="9" fillId="3" borderId="26" xfId="0" applyFont="1" applyFill="1" applyBorder="1" applyAlignment="1">
      <alignment horizontal="left" wrapText="1"/>
    </xf>
  </cellXfs>
  <cellStyles count="3">
    <cellStyle name="Currency" xfId="1" builtinId="4"/>
    <cellStyle name="Normal" xfId="0" builtinId="0"/>
    <cellStyle name="Percent"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dp-my.sharepoint.com/personal/martha_joseph_undp_org/Documents/MyComputer/Desktop/Projet-Corruption/Budget%20ProDoc%20PBF%20Corrup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D5" t="str">
            <v>PNUD (budget en USD)</v>
          </cell>
          <cell r="E5" t="str">
            <v>OHCHR (budget en USD)</v>
          </cell>
          <cell r="F5" t="str">
            <v>UNODC (budget en USD)</v>
          </cell>
        </row>
        <row r="16">
          <cell r="D16">
            <v>167500</v>
          </cell>
          <cell r="E16">
            <v>0</v>
          </cell>
          <cell r="F16">
            <v>50000</v>
          </cell>
        </row>
        <row r="26">
          <cell r="D26">
            <v>120000</v>
          </cell>
          <cell r="E26">
            <v>0</v>
          </cell>
          <cell r="F26">
            <v>50000</v>
          </cell>
        </row>
        <row r="36">
          <cell r="D36">
            <v>163000</v>
          </cell>
          <cell r="E36">
            <v>0</v>
          </cell>
          <cell r="F36">
            <v>30000</v>
          </cell>
        </row>
        <row r="46">
          <cell r="D46">
            <v>0</v>
          </cell>
          <cell r="E46">
            <v>0</v>
          </cell>
          <cell r="F46">
            <v>0</v>
          </cell>
        </row>
        <row r="58">
          <cell r="D58">
            <v>145000</v>
          </cell>
          <cell r="E58">
            <v>143200</v>
          </cell>
          <cell r="F58">
            <v>95000</v>
          </cell>
        </row>
        <row r="68">
          <cell r="D68">
            <v>30000</v>
          </cell>
          <cell r="E68">
            <v>181605.61</v>
          </cell>
          <cell r="F68">
            <v>0</v>
          </cell>
        </row>
        <row r="78">
          <cell r="D78">
            <v>135000</v>
          </cell>
          <cell r="E78">
            <v>189400</v>
          </cell>
          <cell r="F78">
            <v>35000</v>
          </cell>
        </row>
        <row r="88">
          <cell r="D88">
            <v>0</v>
          </cell>
          <cell r="E88">
            <v>0</v>
          </cell>
          <cell r="F88">
            <v>0</v>
          </cell>
        </row>
        <row r="100">
          <cell r="D100">
            <v>50000</v>
          </cell>
          <cell r="E100">
            <v>0</v>
          </cell>
          <cell r="F100">
            <v>90000</v>
          </cell>
        </row>
        <row r="110">
          <cell r="D110">
            <v>45000</v>
          </cell>
          <cell r="E110">
            <v>0</v>
          </cell>
          <cell r="F110">
            <v>110000</v>
          </cell>
        </row>
        <row r="120">
          <cell r="D120">
            <v>130000</v>
          </cell>
          <cell r="E120">
            <v>0</v>
          </cell>
          <cell r="F120">
            <v>54205.61</v>
          </cell>
        </row>
        <row r="130">
          <cell r="D130">
            <v>0</v>
          </cell>
          <cell r="E130">
            <v>0</v>
          </cell>
          <cell r="F130">
            <v>0</v>
          </cell>
        </row>
        <row r="142">
          <cell r="D142">
            <v>0</v>
          </cell>
          <cell r="E142">
            <v>0</v>
          </cell>
          <cell r="F142">
            <v>0</v>
          </cell>
        </row>
        <row r="152">
          <cell r="D152">
            <v>0</v>
          </cell>
          <cell r="E152">
            <v>0</v>
          </cell>
          <cell r="F152">
            <v>0</v>
          </cell>
        </row>
        <row r="162">
          <cell r="D162">
            <v>0</v>
          </cell>
          <cell r="E162">
            <v>0</v>
          </cell>
          <cell r="F162">
            <v>0</v>
          </cell>
        </row>
        <row r="172">
          <cell r="D172">
            <v>0</v>
          </cell>
          <cell r="E172">
            <v>0</v>
          </cell>
          <cell r="F172">
            <v>0</v>
          </cell>
        </row>
        <row r="179">
          <cell r="D179">
            <v>509827.1</v>
          </cell>
          <cell r="E179">
            <v>140000</v>
          </cell>
          <cell r="F179">
            <v>140000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D538-4B76-4B6E-BCA1-62301EF16B12}">
  <dimension ref="A1:R272"/>
  <sheetViews>
    <sheetView tabSelected="1" zoomScale="50" zoomScaleNormal="50" workbookViewId="0">
      <pane ySplit="6" topLeftCell="A179" activePane="bottomLeft" state="frozen"/>
      <selection activeCell="A4" sqref="A4"/>
      <selection pane="bottomLeft" activeCell="M191" sqref="M191"/>
    </sheetView>
  </sheetViews>
  <sheetFormatPr defaultColWidth="9.1328125" defaultRowHeight="14.25" x14ac:dyDescent="0.45"/>
  <cols>
    <col min="1" max="1" width="4.19921875" style="1" customWidth="1"/>
    <col min="2" max="2" width="30.796875" style="1" customWidth="1"/>
    <col min="3" max="3" width="32.46484375" style="1" customWidth="1"/>
    <col min="4" max="12" width="23.1328125" style="1" customWidth="1"/>
    <col min="13" max="13" width="31.46484375" style="11" customWidth="1"/>
    <col min="14" max="14" width="22.46484375" style="1" customWidth="1"/>
    <col min="15" max="15" width="22.46484375" style="81" customWidth="1"/>
    <col min="16" max="16" width="31.19921875" style="82" customWidth="1"/>
    <col min="17" max="17" width="30.19921875" style="1" customWidth="1"/>
    <col min="18" max="18" width="18.86328125" style="1" customWidth="1"/>
    <col min="19" max="19" width="9.1328125" style="1"/>
    <col min="20" max="20" width="17.796875" style="1" customWidth="1"/>
    <col min="21" max="21" width="26.46484375" style="1" customWidth="1"/>
    <col min="22" max="22" width="22.46484375" style="1" customWidth="1"/>
    <col min="23" max="23" width="29.796875" style="1" customWidth="1"/>
    <col min="24" max="24" width="23.46484375" style="1" customWidth="1"/>
    <col min="25" max="25" width="18.46484375" style="1" customWidth="1"/>
    <col min="26" max="26" width="17.46484375" style="1" customWidth="1"/>
    <col min="27" max="27" width="25.1328125" style="1" customWidth="1"/>
    <col min="28" max="16384" width="9.1328125" style="1"/>
  </cols>
  <sheetData>
    <row r="1" spans="1:18" ht="29.25" customHeight="1" x14ac:dyDescent="1.35">
      <c r="B1" s="209" t="s">
        <v>0</v>
      </c>
      <c r="C1" s="209"/>
      <c r="D1" s="209"/>
      <c r="E1" s="209"/>
      <c r="F1" s="209"/>
      <c r="G1" s="209"/>
      <c r="H1" s="2"/>
      <c r="I1" s="2"/>
      <c r="J1" s="3"/>
      <c r="K1" s="3"/>
      <c r="L1" s="3"/>
      <c r="M1" s="4"/>
      <c r="N1" s="5"/>
      <c r="O1" s="6"/>
      <c r="P1" s="7"/>
      <c r="Q1" s="5"/>
    </row>
    <row r="2" spans="1:18" ht="29.25" customHeight="1" x14ac:dyDescent="1.35">
      <c r="B2" s="193" t="s">
        <v>308</v>
      </c>
      <c r="C2" s="193"/>
      <c r="D2" s="193"/>
      <c r="E2" s="193"/>
      <c r="F2" s="2"/>
      <c r="G2" s="2"/>
      <c r="H2" s="2"/>
      <c r="I2" s="2"/>
      <c r="J2" s="3"/>
      <c r="K2" s="3"/>
      <c r="L2" s="3"/>
      <c r="M2" s="4"/>
      <c r="N2" s="5"/>
      <c r="O2" s="6"/>
      <c r="P2" s="7"/>
      <c r="Q2" s="5"/>
    </row>
    <row r="3" spans="1:18" ht="24" customHeight="1" x14ac:dyDescent="0.75">
      <c r="B3" s="210" t="s">
        <v>1</v>
      </c>
      <c r="C3" s="210"/>
      <c r="D3" s="210"/>
      <c r="E3" s="210"/>
      <c r="F3" s="210"/>
      <c r="G3" s="210"/>
      <c r="H3" s="210"/>
      <c r="I3" s="210"/>
      <c r="J3" s="210"/>
      <c r="K3" s="210"/>
      <c r="L3" s="210"/>
      <c r="M3" s="210"/>
      <c r="N3" s="210"/>
      <c r="O3" s="9"/>
      <c r="P3" s="10"/>
    </row>
    <row r="4" spans="1:18" ht="24" customHeight="1" x14ac:dyDescent="0.75">
      <c r="B4" s="8"/>
      <c r="C4" s="8"/>
      <c r="D4" s="8"/>
      <c r="E4" s="8"/>
      <c r="F4" s="8"/>
      <c r="G4" s="8"/>
      <c r="H4" s="8"/>
      <c r="I4" s="8"/>
      <c r="J4" s="8"/>
      <c r="K4" s="8"/>
      <c r="L4" s="8"/>
      <c r="M4" s="8"/>
      <c r="N4" s="8"/>
      <c r="O4" s="9"/>
      <c r="P4" s="10"/>
    </row>
    <row r="5" spans="1:18" s="11" customFormat="1" ht="17.45" customHeight="1" x14ac:dyDescent="0.45">
      <c r="D5" s="12"/>
      <c r="E5" s="12"/>
      <c r="F5" s="12"/>
      <c r="G5" s="12"/>
      <c r="H5" s="12"/>
      <c r="I5" s="12"/>
      <c r="J5" s="12"/>
      <c r="K5" s="12"/>
      <c r="L5" s="12"/>
      <c r="M5" s="12"/>
      <c r="O5" s="13"/>
      <c r="P5" s="13"/>
    </row>
    <row r="6" spans="1:18" ht="148.5" customHeight="1" x14ac:dyDescent="0.45">
      <c r="B6" s="14" t="s">
        <v>2</v>
      </c>
      <c r="C6" s="14" t="s">
        <v>3</v>
      </c>
      <c r="D6" s="181" t="s">
        <v>4</v>
      </c>
      <c r="E6" s="181" t="s">
        <v>303</v>
      </c>
      <c r="F6" s="181" t="s">
        <v>302</v>
      </c>
      <c r="G6" s="182" t="s">
        <v>5</v>
      </c>
      <c r="H6" s="182" t="s">
        <v>305</v>
      </c>
      <c r="I6" s="182" t="s">
        <v>304</v>
      </c>
      <c r="J6" s="183" t="s">
        <v>6</v>
      </c>
      <c r="K6" s="183" t="s">
        <v>307</v>
      </c>
      <c r="L6" s="183" t="s">
        <v>306</v>
      </c>
      <c r="M6" s="180" t="s">
        <v>7</v>
      </c>
      <c r="N6" s="14" t="s">
        <v>8</v>
      </c>
      <c r="O6" s="14" t="s">
        <v>9</v>
      </c>
      <c r="P6" s="15" t="s">
        <v>10</v>
      </c>
      <c r="Q6" s="14" t="s">
        <v>11</v>
      </c>
      <c r="R6" s="16"/>
    </row>
    <row r="7" spans="1:18" ht="51" customHeight="1" x14ac:dyDescent="0.45">
      <c r="B7" s="17" t="s">
        <v>12</v>
      </c>
      <c r="C7" s="211" t="s">
        <v>13</v>
      </c>
      <c r="D7" s="211"/>
      <c r="E7" s="211"/>
      <c r="F7" s="211"/>
      <c r="G7" s="211"/>
      <c r="H7" s="211"/>
      <c r="I7" s="211"/>
      <c r="J7" s="211"/>
      <c r="K7" s="211"/>
      <c r="L7" s="211"/>
      <c r="M7" s="211"/>
      <c r="N7" s="211"/>
      <c r="O7" s="204"/>
      <c r="P7" s="204"/>
      <c r="Q7" s="211"/>
      <c r="R7" s="18"/>
    </row>
    <row r="8" spans="1:18" ht="51" customHeight="1" x14ac:dyDescent="0.45">
      <c r="B8" s="17" t="s">
        <v>14</v>
      </c>
      <c r="C8" s="212" t="s">
        <v>15</v>
      </c>
      <c r="D8" s="212"/>
      <c r="E8" s="212"/>
      <c r="F8" s="212"/>
      <c r="G8" s="212"/>
      <c r="H8" s="212"/>
      <c r="I8" s="212"/>
      <c r="J8" s="212"/>
      <c r="K8" s="212"/>
      <c r="L8" s="212"/>
      <c r="M8" s="212"/>
      <c r="N8" s="212"/>
      <c r="O8" s="206"/>
      <c r="P8" s="206"/>
      <c r="Q8" s="212"/>
      <c r="R8" s="19"/>
    </row>
    <row r="9" spans="1:18" ht="110.25" x14ac:dyDescent="0.45">
      <c r="B9" s="20" t="s">
        <v>16</v>
      </c>
      <c r="C9" s="21" t="s">
        <v>17</v>
      </c>
      <c r="D9" s="22">
        <v>60000</v>
      </c>
      <c r="E9" s="22"/>
      <c r="F9" s="22"/>
      <c r="G9" s="22"/>
      <c r="H9" s="22"/>
      <c r="I9" s="22"/>
      <c r="J9" s="22"/>
      <c r="K9" s="22"/>
      <c r="L9" s="22"/>
      <c r="M9" s="23">
        <f t="shared" ref="M9:M16" si="0">SUM(D9:J9)</f>
        <v>60000</v>
      </c>
      <c r="N9" s="24">
        <v>0.25</v>
      </c>
      <c r="O9" s="22">
        <f>+E9+F9+H9+I9+K9+L9</f>
        <v>0</v>
      </c>
      <c r="P9" s="25" t="s">
        <v>18</v>
      </c>
      <c r="Q9" s="26" t="s">
        <v>19</v>
      </c>
      <c r="R9" s="27"/>
    </row>
    <row r="10" spans="1:18" ht="42.95" customHeight="1" x14ac:dyDescent="0.45">
      <c r="B10" s="20" t="s">
        <v>20</v>
      </c>
      <c r="C10" s="21" t="s">
        <v>21</v>
      </c>
      <c r="D10" s="22">
        <v>2500</v>
      </c>
      <c r="E10" s="22"/>
      <c r="F10" s="22"/>
      <c r="G10" s="22"/>
      <c r="H10" s="22"/>
      <c r="I10" s="22"/>
      <c r="J10" s="22"/>
      <c r="K10" s="22"/>
      <c r="L10" s="22"/>
      <c r="M10" s="23">
        <f t="shared" si="0"/>
        <v>2500</v>
      </c>
      <c r="N10" s="24"/>
      <c r="O10" s="22">
        <f>+E10+F10+H10+I10+K10+L10</f>
        <v>0</v>
      </c>
      <c r="P10" s="28"/>
      <c r="Q10" s="26" t="s">
        <v>22</v>
      </c>
      <c r="R10" s="27"/>
    </row>
    <row r="11" spans="1:18" ht="63" x14ac:dyDescent="0.5">
      <c r="B11" s="20" t="s">
        <v>23</v>
      </c>
      <c r="C11" s="21" t="s">
        <v>24</v>
      </c>
      <c r="D11" s="22">
        <v>25000</v>
      </c>
      <c r="E11" s="22"/>
      <c r="F11" s="22"/>
      <c r="G11" s="22"/>
      <c r="H11" s="22"/>
      <c r="I11" s="22"/>
      <c r="J11" s="22">
        <v>10000</v>
      </c>
      <c r="K11" s="22"/>
      <c r="L11" s="22"/>
      <c r="M11" s="23">
        <f t="shared" si="0"/>
        <v>35000</v>
      </c>
      <c r="N11" s="24"/>
      <c r="O11" s="22">
        <f t="shared" ref="O11:O16" si="1">+E11+F11+H11+I11+K11+L11</f>
        <v>0</v>
      </c>
      <c r="P11" s="28"/>
      <c r="Q11" s="29" t="s">
        <v>25</v>
      </c>
      <c r="R11" s="27"/>
    </row>
    <row r="12" spans="1:18" ht="141.75" x14ac:dyDescent="0.45">
      <c r="B12" s="20" t="s">
        <v>26</v>
      </c>
      <c r="C12" s="21" t="s">
        <v>27</v>
      </c>
      <c r="D12" s="22">
        <v>80000</v>
      </c>
      <c r="E12" s="22"/>
      <c r="F12" s="22"/>
      <c r="G12" s="22"/>
      <c r="H12" s="22"/>
      <c r="I12" s="22"/>
      <c r="J12" s="22">
        <v>40000</v>
      </c>
      <c r="K12" s="22"/>
      <c r="L12" s="22"/>
      <c r="M12" s="23">
        <f t="shared" si="0"/>
        <v>120000</v>
      </c>
      <c r="N12" s="24">
        <v>0.3</v>
      </c>
      <c r="O12" s="22">
        <f t="shared" si="1"/>
        <v>0</v>
      </c>
      <c r="P12" s="25" t="s">
        <v>28</v>
      </c>
      <c r="Q12" s="26" t="s">
        <v>29</v>
      </c>
      <c r="R12" s="27"/>
    </row>
    <row r="13" spans="1:18" ht="15.75" x14ac:dyDescent="0.5">
      <c r="B13" s="20" t="s">
        <v>30</v>
      </c>
      <c r="C13" s="30"/>
      <c r="D13" s="22"/>
      <c r="E13" s="22"/>
      <c r="F13" s="22"/>
      <c r="G13" s="22"/>
      <c r="H13" s="22"/>
      <c r="I13" s="22"/>
      <c r="J13" s="22"/>
      <c r="K13" s="22"/>
      <c r="L13" s="22"/>
      <c r="M13" s="23">
        <f t="shared" si="0"/>
        <v>0</v>
      </c>
      <c r="N13" s="24"/>
      <c r="O13" s="22">
        <f t="shared" si="1"/>
        <v>0</v>
      </c>
      <c r="P13" s="28"/>
      <c r="Q13" s="29"/>
      <c r="R13" s="27"/>
    </row>
    <row r="14" spans="1:18" ht="15.75" x14ac:dyDescent="0.5">
      <c r="B14" s="20" t="s">
        <v>31</v>
      </c>
      <c r="C14" s="30"/>
      <c r="D14" s="22"/>
      <c r="E14" s="22"/>
      <c r="F14" s="22"/>
      <c r="G14" s="22"/>
      <c r="H14" s="22"/>
      <c r="I14" s="22"/>
      <c r="J14" s="22"/>
      <c r="K14" s="22"/>
      <c r="L14" s="22"/>
      <c r="M14" s="23">
        <f t="shared" si="0"/>
        <v>0</v>
      </c>
      <c r="N14" s="24"/>
      <c r="O14" s="22">
        <f t="shared" si="1"/>
        <v>0</v>
      </c>
      <c r="P14" s="28"/>
      <c r="Q14" s="29"/>
      <c r="R14" s="27"/>
    </row>
    <row r="15" spans="1:18" ht="15.75" x14ac:dyDescent="0.5">
      <c r="B15" s="20" t="s">
        <v>32</v>
      </c>
      <c r="C15" s="31"/>
      <c r="D15" s="32"/>
      <c r="E15" s="32"/>
      <c r="F15" s="32"/>
      <c r="G15" s="32"/>
      <c r="H15" s="32"/>
      <c r="I15" s="32"/>
      <c r="J15" s="32"/>
      <c r="K15" s="32"/>
      <c r="L15" s="32"/>
      <c r="M15" s="23">
        <f t="shared" si="0"/>
        <v>0</v>
      </c>
      <c r="N15" s="33"/>
      <c r="O15" s="22">
        <f t="shared" si="1"/>
        <v>0</v>
      </c>
      <c r="P15" s="28"/>
      <c r="Q15" s="34"/>
      <c r="R15" s="27"/>
    </row>
    <row r="16" spans="1:18" ht="15.75" x14ac:dyDescent="0.5">
      <c r="A16" s="11"/>
      <c r="B16" s="20" t="s">
        <v>33</v>
      </c>
      <c r="C16" s="31"/>
      <c r="D16" s="32"/>
      <c r="E16" s="32"/>
      <c r="F16" s="32"/>
      <c r="G16" s="32"/>
      <c r="H16" s="32"/>
      <c r="I16" s="32"/>
      <c r="J16" s="32"/>
      <c r="K16" s="32"/>
      <c r="L16" s="32"/>
      <c r="M16" s="23">
        <f t="shared" si="0"/>
        <v>0</v>
      </c>
      <c r="N16" s="33"/>
      <c r="O16" s="22">
        <f t="shared" si="1"/>
        <v>0</v>
      </c>
      <c r="P16" s="28"/>
      <c r="Q16" s="34"/>
    </row>
    <row r="17" spans="1:18" ht="15.75" x14ac:dyDescent="0.5">
      <c r="A17" s="11"/>
      <c r="C17" s="35" t="s">
        <v>34</v>
      </c>
      <c r="D17" s="36">
        <f>SUM(D9:D16)</f>
        <v>167500</v>
      </c>
      <c r="E17" s="36"/>
      <c r="F17" s="36"/>
      <c r="G17" s="36">
        <f>SUM(G9:G16)</f>
        <v>0</v>
      </c>
      <c r="H17" s="36"/>
      <c r="I17" s="36"/>
      <c r="J17" s="36">
        <f>SUM(J9:J16)</f>
        <v>50000</v>
      </c>
      <c r="K17" s="36"/>
      <c r="L17" s="36"/>
      <c r="M17" s="37">
        <f>SUM(M9:M16)</f>
        <v>217500</v>
      </c>
      <c r="N17" s="36">
        <f>(N9*M9)+(N10*M10)+(N11*M11)+(N12*M12)+(N13*M13)+(N14*M14)+(N15*M15)+(N16*M16)</f>
        <v>51000</v>
      </c>
      <c r="O17" s="36">
        <f>SUM(O9:O16)</f>
        <v>0</v>
      </c>
      <c r="P17" s="38"/>
      <c r="Q17" s="34"/>
      <c r="R17" s="39"/>
    </row>
    <row r="18" spans="1:18" ht="51" customHeight="1" x14ac:dyDescent="0.45">
      <c r="A18" s="11"/>
      <c r="B18" s="17" t="s">
        <v>35</v>
      </c>
      <c r="C18" s="205" t="s">
        <v>36</v>
      </c>
      <c r="D18" s="205"/>
      <c r="E18" s="205"/>
      <c r="F18" s="205"/>
      <c r="G18" s="205"/>
      <c r="H18" s="205"/>
      <c r="I18" s="205"/>
      <c r="J18" s="205"/>
      <c r="K18" s="205"/>
      <c r="L18" s="205"/>
      <c r="M18" s="205"/>
      <c r="N18" s="205"/>
      <c r="O18" s="206"/>
      <c r="P18" s="206"/>
      <c r="Q18" s="205"/>
      <c r="R18" s="19"/>
    </row>
    <row r="19" spans="1:18" ht="94.5" x14ac:dyDescent="0.45">
      <c r="A19" s="11"/>
      <c r="B19" s="20" t="s">
        <v>37</v>
      </c>
      <c r="C19" s="21" t="s">
        <v>38</v>
      </c>
      <c r="D19" s="22">
        <v>50000</v>
      </c>
      <c r="E19" s="22"/>
      <c r="F19" s="22"/>
      <c r="G19" s="22"/>
      <c r="H19" s="22"/>
      <c r="I19" s="22"/>
      <c r="J19" s="22"/>
      <c r="K19" s="22"/>
      <c r="L19" s="22"/>
      <c r="M19" s="23">
        <f t="shared" ref="M19:M26" si="2">SUM(D19:J19)</f>
        <v>50000</v>
      </c>
      <c r="N19" s="24">
        <v>0.4</v>
      </c>
      <c r="O19" s="22">
        <f t="shared" ref="O19:O26" si="3">+E19+F19+H19+I19+K19+L19</f>
        <v>0</v>
      </c>
      <c r="P19" s="25" t="s">
        <v>39</v>
      </c>
      <c r="Q19" s="26" t="s">
        <v>40</v>
      </c>
      <c r="R19" s="27"/>
    </row>
    <row r="20" spans="1:18" ht="78.75" x14ac:dyDescent="0.45">
      <c r="A20" s="11"/>
      <c r="B20" s="20" t="s">
        <v>41</v>
      </c>
      <c r="C20" s="21" t="s">
        <v>42</v>
      </c>
      <c r="D20" s="22">
        <v>30000</v>
      </c>
      <c r="E20" s="22"/>
      <c r="F20" s="22"/>
      <c r="G20" s="22"/>
      <c r="H20" s="22"/>
      <c r="I20" s="22"/>
      <c r="J20" s="22">
        <v>20000</v>
      </c>
      <c r="K20" s="22"/>
      <c r="L20" s="22"/>
      <c r="M20" s="23">
        <f t="shared" si="2"/>
        <v>50000</v>
      </c>
      <c r="N20" s="24">
        <v>0.25</v>
      </c>
      <c r="O20" s="22">
        <f t="shared" si="3"/>
        <v>0</v>
      </c>
      <c r="P20" s="25" t="s">
        <v>43</v>
      </c>
      <c r="Q20" s="26" t="s">
        <v>44</v>
      </c>
      <c r="R20" s="27"/>
    </row>
    <row r="21" spans="1:18" ht="63" x14ac:dyDescent="0.45">
      <c r="A21" s="11"/>
      <c r="B21" s="20" t="s">
        <v>45</v>
      </c>
      <c r="C21" s="21" t="s">
        <v>46</v>
      </c>
      <c r="D21" s="22">
        <v>10000</v>
      </c>
      <c r="E21" s="22"/>
      <c r="F21" s="22"/>
      <c r="G21" s="22"/>
      <c r="H21" s="22"/>
      <c r="I21" s="22"/>
      <c r="J21" s="22">
        <v>10000</v>
      </c>
      <c r="K21" s="22"/>
      <c r="L21" s="22"/>
      <c r="M21" s="23">
        <f t="shared" si="2"/>
        <v>20000</v>
      </c>
      <c r="N21" s="24">
        <v>0.25</v>
      </c>
      <c r="O21" s="22">
        <f t="shared" si="3"/>
        <v>0</v>
      </c>
      <c r="P21" s="25" t="s">
        <v>47</v>
      </c>
      <c r="Q21" s="26" t="s">
        <v>48</v>
      </c>
      <c r="R21" s="27"/>
    </row>
    <row r="22" spans="1:18" ht="126" x14ac:dyDescent="0.45">
      <c r="A22" s="11"/>
      <c r="B22" s="20" t="s">
        <v>49</v>
      </c>
      <c r="C22" s="21" t="s">
        <v>50</v>
      </c>
      <c r="D22" s="22">
        <v>30000</v>
      </c>
      <c r="E22" s="22"/>
      <c r="F22" s="22"/>
      <c r="G22" s="22"/>
      <c r="H22" s="22"/>
      <c r="I22" s="22"/>
      <c r="J22" s="22">
        <v>20000</v>
      </c>
      <c r="K22" s="22"/>
      <c r="L22" s="22"/>
      <c r="M22" s="23">
        <f t="shared" si="2"/>
        <v>50000</v>
      </c>
      <c r="N22" s="24">
        <v>0.25</v>
      </c>
      <c r="O22" s="22">
        <f t="shared" si="3"/>
        <v>0</v>
      </c>
      <c r="P22" s="25" t="s">
        <v>51</v>
      </c>
      <c r="Q22" s="26" t="s">
        <v>40</v>
      </c>
      <c r="R22" s="27"/>
    </row>
    <row r="23" spans="1:18" ht="15.75" x14ac:dyDescent="0.5">
      <c r="A23" s="11"/>
      <c r="B23" s="20" t="s">
        <v>52</v>
      </c>
      <c r="C23" s="30"/>
      <c r="D23" s="22"/>
      <c r="E23" s="22"/>
      <c r="F23" s="22"/>
      <c r="G23" s="22"/>
      <c r="H23" s="22"/>
      <c r="I23" s="22"/>
      <c r="J23" s="22"/>
      <c r="K23" s="22"/>
      <c r="L23" s="22"/>
      <c r="M23" s="23">
        <f t="shared" si="2"/>
        <v>0</v>
      </c>
      <c r="N23" s="24"/>
      <c r="O23" s="22">
        <f t="shared" si="3"/>
        <v>0</v>
      </c>
      <c r="P23" s="28"/>
      <c r="Q23" s="29"/>
      <c r="R23" s="27"/>
    </row>
    <row r="24" spans="1:18" ht="15.75" x14ac:dyDescent="0.5">
      <c r="A24" s="11"/>
      <c r="B24" s="20" t="s">
        <v>53</v>
      </c>
      <c r="C24" s="30"/>
      <c r="D24" s="22"/>
      <c r="E24" s="22"/>
      <c r="F24" s="22"/>
      <c r="G24" s="22"/>
      <c r="H24" s="22"/>
      <c r="I24" s="22"/>
      <c r="J24" s="22"/>
      <c r="K24" s="22"/>
      <c r="L24" s="22"/>
      <c r="M24" s="23">
        <f t="shared" si="2"/>
        <v>0</v>
      </c>
      <c r="N24" s="24"/>
      <c r="O24" s="22">
        <f t="shared" si="3"/>
        <v>0</v>
      </c>
      <c r="P24" s="28"/>
      <c r="Q24" s="29"/>
      <c r="R24" s="27"/>
    </row>
    <row r="25" spans="1:18" ht="15.75" x14ac:dyDescent="0.5">
      <c r="A25" s="11"/>
      <c r="B25" s="20" t="s">
        <v>54</v>
      </c>
      <c r="C25" s="31"/>
      <c r="D25" s="32"/>
      <c r="E25" s="32"/>
      <c r="F25" s="32"/>
      <c r="G25" s="32"/>
      <c r="H25" s="32"/>
      <c r="I25" s="32"/>
      <c r="J25" s="32"/>
      <c r="K25" s="32"/>
      <c r="L25" s="32"/>
      <c r="M25" s="23">
        <f t="shared" si="2"/>
        <v>0</v>
      </c>
      <c r="N25" s="33"/>
      <c r="O25" s="22">
        <f t="shared" si="3"/>
        <v>0</v>
      </c>
      <c r="P25" s="28"/>
      <c r="Q25" s="34"/>
      <c r="R25" s="27"/>
    </row>
    <row r="26" spans="1:18" ht="15.75" x14ac:dyDescent="0.5">
      <c r="A26" s="11"/>
      <c r="B26" s="20" t="s">
        <v>55</v>
      </c>
      <c r="C26" s="31"/>
      <c r="D26" s="32"/>
      <c r="E26" s="32"/>
      <c r="F26" s="32"/>
      <c r="G26" s="32"/>
      <c r="H26" s="32"/>
      <c r="I26" s="32"/>
      <c r="J26" s="32"/>
      <c r="K26" s="32"/>
      <c r="L26" s="32"/>
      <c r="M26" s="23">
        <f t="shared" si="2"/>
        <v>0</v>
      </c>
      <c r="N26" s="33"/>
      <c r="O26" s="22">
        <f t="shared" si="3"/>
        <v>0</v>
      </c>
      <c r="P26" s="28"/>
      <c r="Q26" s="34"/>
      <c r="R26" s="27"/>
    </row>
    <row r="27" spans="1:18" ht="15.75" x14ac:dyDescent="0.5">
      <c r="A27" s="11"/>
      <c r="C27" s="35" t="s">
        <v>34</v>
      </c>
      <c r="D27" s="40">
        <f>SUM(D19:D26)</f>
        <v>120000</v>
      </c>
      <c r="E27" s="40"/>
      <c r="F27" s="40"/>
      <c r="G27" s="40">
        <f>SUM(G19:G26)</f>
        <v>0</v>
      </c>
      <c r="H27" s="40"/>
      <c r="I27" s="40"/>
      <c r="J27" s="40">
        <f>SUM(J19:J26)</f>
        <v>50000</v>
      </c>
      <c r="K27" s="40"/>
      <c r="L27" s="40"/>
      <c r="M27" s="41">
        <f>SUM(M19:M26)</f>
        <v>170000</v>
      </c>
      <c r="N27" s="36">
        <f>(N19*M19)+(N20*M20)+(N21*M21)+(N22*M22)+(N23*M23)+(N24*M24)+(N25*M25)+(N26*M26)</f>
        <v>50000</v>
      </c>
      <c r="O27" s="36">
        <f>SUM(O19:O26)</f>
        <v>0</v>
      </c>
      <c r="P27" s="38"/>
      <c r="Q27" s="34"/>
      <c r="R27" s="39"/>
    </row>
    <row r="28" spans="1:18" ht="51" customHeight="1" x14ac:dyDescent="0.45">
      <c r="A28" s="11"/>
      <c r="B28" s="17" t="s">
        <v>56</v>
      </c>
      <c r="C28" s="205" t="s">
        <v>57</v>
      </c>
      <c r="D28" s="205"/>
      <c r="E28" s="205"/>
      <c r="F28" s="205"/>
      <c r="G28" s="205"/>
      <c r="H28" s="205"/>
      <c r="I28" s="205"/>
      <c r="J28" s="205"/>
      <c r="K28" s="205"/>
      <c r="L28" s="205"/>
      <c r="M28" s="205"/>
      <c r="N28" s="205"/>
      <c r="O28" s="206"/>
      <c r="P28" s="206"/>
      <c r="Q28" s="205"/>
      <c r="R28" s="19"/>
    </row>
    <row r="29" spans="1:18" ht="78.75" x14ac:dyDescent="0.45">
      <c r="A29" s="11"/>
      <c r="B29" s="20" t="s">
        <v>58</v>
      </c>
      <c r="C29" s="21" t="s">
        <v>59</v>
      </c>
      <c r="D29" s="22">
        <v>10000</v>
      </c>
      <c r="E29" s="22"/>
      <c r="F29" s="22"/>
      <c r="G29" s="22"/>
      <c r="H29" s="22"/>
      <c r="I29" s="22"/>
      <c r="J29" s="22"/>
      <c r="K29" s="22"/>
      <c r="L29" s="22"/>
      <c r="M29" s="23">
        <f t="shared" ref="M29:M36" si="4">SUM(D29:J29)</f>
        <v>10000</v>
      </c>
      <c r="N29" s="24"/>
      <c r="O29" s="22">
        <f t="shared" ref="O29:O36" si="5">+E29+F29+H29+I29+K29+L29</f>
        <v>0</v>
      </c>
      <c r="P29" s="28"/>
      <c r="Q29" s="26" t="s">
        <v>60</v>
      </c>
      <c r="R29" s="27"/>
    </row>
    <row r="30" spans="1:18" ht="126" customHeight="1" x14ac:dyDescent="0.45">
      <c r="A30" s="11"/>
      <c r="B30" s="20" t="s">
        <v>61</v>
      </c>
      <c r="C30" s="21" t="s">
        <v>62</v>
      </c>
      <c r="D30" s="22">
        <v>50000</v>
      </c>
      <c r="E30" s="22"/>
      <c r="F30" s="22"/>
      <c r="G30" s="22"/>
      <c r="H30" s="22"/>
      <c r="I30" s="22"/>
      <c r="J30" s="22">
        <v>30000</v>
      </c>
      <c r="K30" s="22"/>
      <c r="L30" s="22"/>
      <c r="M30" s="23">
        <f t="shared" si="4"/>
        <v>80000</v>
      </c>
      <c r="N30" s="24">
        <v>0.3</v>
      </c>
      <c r="O30" s="22">
        <f t="shared" si="5"/>
        <v>0</v>
      </c>
      <c r="P30" s="42" t="s">
        <v>63</v>
      </c>
      <c r="Q30" s="26" t="s">
        <v>64</v>
      </c>
      <c r="R30" s="27"/>
    </row>
    <row r="31" spans="1:18" ht="141.75" x14ac:dyDescent="0.45">
      <c r="A31" s="11"/>
      <c r="B31" s="20" t="s">
        <v>65</v>
      </c>
      <c r="C31" s="21" t="s">
        <v>66</v>
      </c>
      <c r="D31" s="22">
        <v>103000</v>
      </c>
      <c r="E31" s="22"/>
      <c r="F31" s="22"/>
      <c r="G31" s="22"/>
      <c r="H31" s="22"/>
      <c r="I31" s="22"/>
      <c r="J31" s="22"/>
      <c r="K31" s="22"/>
      <c r="L31" s="22"/>
      <c r="M31" s="23">
        <f t="shared" si="4"/>
        <v>103000</v>
      </c>
      <c r="N31" s="24">
        <v>0.3</v>
      </c>
      <c r="O31" s="22">
        <f t="shared" si="5"/>
        <v>0</v>
      </c>
      <c r="P31" s="42" t="s">
        <v>67</v>
      </c>
      <c r="Q31" s="26" t="s">
        <v>68</v>
      </c>
      <c r="R31" s="27"/>
    </row>
    <row r="32" spans="1:18" ht="15.75" x14ac:dyDescent="0.5">
      <c r="A32" s="11"/>
      <c r="B32" s="20" t="s">
        <v>69</v>
      </c>
      <c r="C32" s="30"/>
      <c r="D32" s="22"/>
      <c r="E32" s="22"/>
      <c r="F32" s="22"/>
      <c r="G32" s="22"/>
      <c r="H32" s="22"/>
      <c r="I32" s="22"/>
      <c r="J32" s="22"/>
      <c r="K32" s="22"/>
      <c r="L32" s="22"/>
      <c r="M32" s="23">
        <f t="shared" si="4"/>
        <v>0</v>
      </c>
      <c r="N32" s="24"/>
      <c r="O32" s="22">
        <f t="shared" si="5"/>
        <v>0</v>
      </c>
      <c r="P32" s="28"/>
      <c r="Q32" s="29"/>
      <c r="R32" s="27"/>
    </row>
    <row r="33" spans="1:18" s="11" customFormat="1" ht="15.75" x14ac:dyDescent="0.5">
      <c r="B33" s="20" t="s">
        <v>70</v>
      </c>
      <c r="C33" s="30"/>
      <c r="D33" s="22"/>
      <c r="E33" s="22"/>
      <c r="F33" s="22"/>
      <c r="G33" s="22"/>
      <c r="H33" s="22"/>
      <c r="I33" s="22"/>
      <c r="J33" s="22"/>
      <c r="K33" s="22"/>
      <c r="L33" s="22"/>
      <c r="M33" s="23">
        <f t="shared" si="4"/>
        <v>0</v>
      </c>
      <c r="N33" s="24"/>
      <c r="O33" s="22">
        <f t="shared" si="5"/>
        <v>0</v>
      </c>
      <c r="P33" s="28"/>
      <c r="Q33" s="29"/>
      <c r="R33" s="27"/>
    </row>
    <row r="34" spans="1:18" s="11" customFormat="1" ht="15.75" x14ac:dyDescent="0.5">
      <c r="B34" s="20" t="s">
        <v>71</v>
      </c>
      <c r="C34" s="30"/>
      <c r="D34" s="22"/>
      <c r="E34" s="22"/>
      <c r="F34" s="22"/>
      <c r="G34" s="22"/>
      <c r="H34" s="22"/>
      <c r="I34" s="22"/>
      <c r="J34" s="22"/>
      <c r="K34" s="22"/>
      <c r="L34" s="22"/>
      <c r="M34" s="23">
        <f t="shared" si="4"/>
        <v>0</v>
      </c>
      <c r="N34" s="24"/>
      <c r="O34" s="22">
        <f t="shared" si="5"/>
        <v>0</v>
      </c>
      <c r="P34" s="28"/>
      <c r="Q34" s="29"/>
      <c r="R34" s="27"/>
    </row>
    <row r="35" spans="1:18" s="11" customFormat="1" ht="15.75" x14ac:dyDescent="0.5">
      <c r="A35" s="1"/>
      <c r="B35" s="20" t="s">
        <v>72</v>
      </c>
      <c r="C35" s="31"/>
      <c r="D35" s="32"/>
      <c r="E35" s="32"/>
      <c r="F35" s="32"/>
      <c r="G35" s="32"/>
      <c r="H35" s="32"/>
      <c r="I35" s="32"/>
      <c r="J35" s="32"/>
      <c r="K35" s="32"/>
      <c r="L35" s="32"/>
      <c r="M35" s="23">
        <f t="shared" si="4"/>
        <v>0</v>
      </c>
      <c r="N35" s="33"/>
      <c r="O35" s="22">
        <f t="shared" si="5"/>
        <v>0</v>
      </c>
      <c r="P35" s="28"/>
      <c r="Q35" s="34"/>
      <c r="R35" s="27"/>
    </row>
    <row r="36" spans="1:18" ht="15.75" x14ac:dyDescent="0.5">
      <c r="B36" s="20" t="s">
        <v>73</v>
      </c>
      <c r="C36" s="31"/>
      <c r="D36" s="32"/>
      <c r="E36" s="32"/>
      <c r="F36" s="32"/>
      <c r="G36" s="32"/>
      <c r="H36" s="32"/>
      <c r="I36" s="32"/>
      <c r="J36" s="32"/>
      <c r="K36" s="32"/>
      <c r="L36" s="32"/>
      <c r="M36" s="23">
        <f t="shared" si="4"/>
        <v>0</v>
      </c>
      <c r="N36" s="33"/>
      <c r="O36" s="22">
        <f t="shared" si="5"/>
        <v>0</v>
      </c>
      <c r="P36" s="28"/>
      <c r="Q36" s="34"/>
      <c r="R36" s="27"/>
    </row>
    <row r="37" spans="1:18" ht="15.75" x14ac:dyDescent="0.5">
      <c r="C37" s="35" t="s">
        <v>34</v>
      </c>
      <c r="D37" s="40">
        <f>SUM(D29:D36)</f>
        <v>163000</v>
      </c>
      <c r="E37" s="40"/>
      <c r="F37" s="40"/>
      <c r="G37" s="40">
        <f>SUM(G29:G36)</f>
        <v>0</v>
      </c>
      <c r="H37" s="40"/>
      <c r="I37" s="40"/>
      <c r="J37" s="40">
        <f>SUM(J29:J36)</f>
        <v>30000</v>
      </c>
      <c r="K37" s="40"/>
      <c r="L37" s="40"/>
      <c r="M37" s="41">
        <f>SUM(M29:M36)</f>
        <v>193000</v>
      </c>
      <c r="N37" s="36">
        <f>(N29*M29)+(N30*M30)+(N31*M31)+(N32*M32)+(N33*M33)+(N34*M34)+(N35*M35)+(N36*M36)</f>
        <v>54900</v>
      </c>
      <c r="O37" s="36">
        <f>SUM(O29:O36)</f>
        <v>0</v>
      </c>
      <c r="P37" s="38"/>
      <c r="Q37" s="34"/>
      <c r="R37" s="39"/>
    </row>
    <row r="38" spans="1:18" ht="51" customHeight="1" x14ac:dyDescent="0.45">
      <c r="B38" s="17" t="s">
        <v>74</v>
      </c>
      <c r="C38" s="194"/>
      <c r="D38" s="194"/>
      <c r="E38" s="194"/>
      <c r="F38" s="194"/>
      <c r="G38" s="194"/>
      <c r="H38" s="194"/>
      <c r="I38" s="194"/>
      <c r="J38" s="194"/>
      <c r="K38" s="194"/>
      <c r="L38" s="194"/>
      <c r="M38" s="194"/>
      <c r="N38" s="194"/>
      <c r="O38" s="195"/>
      <c r="P38" s="195"/>
      <c r="Q38" s="194"/>
      <c r="R38" s="19"/>
    </row>
    <row r="39" spans="1:18" ht="15.75" x14ac:dyDescent="0.5">
      <c r="B39" s="20" t="s">
        <v>75</v>
      </c>
      <c r="C39" s="30"/>
      <c r="D39" s="22"/>
      <c r="E39" s="22"/>
      <c r="F39" s="22"/>
      <c r="G39" s="22"/>
      <c r="H39" s="22"/>
      <c r="I39" s="22"/>
      <c r="J39" s="22"/>
      <c r="K39" s="22"/>
      <c r="L39" s="22"/>
      <c r="M39" s="23">
        <f t="shared" ref="M39:M46" si="6">SUM(D39:J39)</f>
        <v>0</v>
      </c>
      <c r="N39" s="24"/>
      <c r="O39" s="22">
        <f t="shared" ref="O39:O46" si="7">+E39+F39+H39+I39+K39+L39</f>
        <v>0</v>
      </c>
      <c r="P39" s="28"/>
      <c r="Q39" s="29"/>
      <c r="R39" s="27"/>
    </row>
    <row r="40" spans="1:18" ht="15.75" x14ac:dyDescent="0.5">
      <c r="B40" s="20" t="s">
        <v>76</v>
      </c>
      <c r="C40" s="30"/>
      <c r="D40" s="22"/>
      <c r="E40" s="22"/>
      <c r="F40" s="22"/>
      <c r="G40" s="22"/>
      <c r="H40" s="22"/>
      <c r="I40" s="22"/>
      <c r="J40" s="22"/>
      <c r="K40" s="22"/>
      <c r="L40" s="22"/>
      <c r="M40" s="23">
        <f t="shared" si="6"/>
        <v>0</v>
      </c>
      <c r="N40" s="24"/>
      <c r="O40" s="22">
        <f t="shared" si="7"/>
        <v>0</v>
      </c>
      <c r="P40" s="28"/>
      <c r="Q40" s="29"/>
      <c r="R40" s="27"/>
    </row>
    <row r="41" spans="1:18" ht="15.75" x14ac:dyDescent="0.5">
      <c r="B41" s="20" t="s">
        <v>77</v>
      </c>
      <c r="C41" s="30"/>
      <c r="D41" s="22"/>
      <c r="E41" s="22"/>
      <c r="F41" s="22"/>
      <c r="G41" s="22"/>
      <c r="H41" s="22"/>
      <c r="I41" s="22"/>
      <c r="J41" s="22"/>
      <c r="K41" s="22"/>
      <c r="L41" s="22"/>
      <c r="M41" s="23">
        <f t="shared" si="6"/>
        <v>0</v>
      </c>
      <c r="N41" s="24"/>
      <c r="O41" s="22">
        <f t="shared" si="7"/>
        <v>0</v>
      </c>
      <c r="P41" s="28"/>
      <c r="Q41" s="29"/>
      <c r="R41" s="27"/>
    </row>
    <row r="42" spans="1:18" ht="15.75" x14ac:dyDescent="0.5">
      <c r="B42" s="20" t="s">
        <v>78</v>
      </c>
      <c r="C42" s="30"/>
      <c r="D42" s="22"/>
      <c r="E42" s="22"/>
      <c r="F42" s="22"/>
      <c r="G42" s="22"/>
      <c r="H42" s="22"/>
      <c r="I42" s="22"/>
      <c r="J42" s="22"/>
      <c r="K42" s="22"/>
      <c r="L42" s="22"/>
      <c r="M42" s="23">
        <f t="shared" si="6"/>
        <v>0</v>
      </c>
      <c r="N42" s="24"/>
      <c r="O42" s="22">
        <f t="shared" si="7"/>
        <v>0</v>
      </c>
      <c r="P42" s="28"/>
      <c r="Q42" s="29"/>
      <c r="R42" s="27"/>
    </row>
    <row r="43" spans="1:18" ht="15.75" x14ac:dyDescent="0.5">
      <c r="B43" s="20" t="s">
        <v>79</v>
      </c>
      <c r="C43" s="30"/>
      <c r="D43" s="22"/>
      <c r="E43" s="22"/>
      <c r="F43" s="22"/>
      <c r="G43" s="22"/>
      <c r="H43" s="22"/>
      <c r="I43" s="22"/>
      <c r="J43" s="22"/>
      <c r="K43" s="22"/>
      <c r="L43" s="22"/>
      <c r="M43" s="23">
        <f t="shared" si="6"/>
        <v>0</v>
      </c>
      <c r="N43" s="24"/>
      <c r="O43" s="22">
        <f t="shared" si="7"/>
        <v>0</v>
      </c>
      <c r="P43" s="28"/>
      <c r="Q43" s="29"/>
      <c r="R43" s="27"/>
    </row>
    <row r="44" spans="1:18" ht="15.75" x14ac:dyDescent="0.5">
      <c r="A44" s="11"/>
      <c r="B44" s="20" t="s">
        <v>80</v>
      </c>
      <c r="C44" s="30"/>
      <c r="D44" s="22"/>
      <c r="E44" s="22"/>
      <c r="F44" s="22"/>
      <c r="G44" s="22"/>
      <c r="H44" s="22"/>
      <c r="I44" s="22"/>
      <c r="J44" s="22"/>
      <c r="K44" s="22"/>
      <c r="L44" s="22"/>
      <c r="M44" s="23">
        <f t="shared" si="6"/>
        <v>0</v>
      </c>
      <c r="N44" s="24"/>
      <c r="O44" s="22">
        <f t="shared" si="7"/>
        <v>0</v>
      </c>
      <c r="P44" s="28"/>
      <c r="Q44" s="29"/>
      <c r="R44" s="27"/>
    </row>
    <row r="45" spans="1:18" s="11" customFormat="1" ht="15.75" x14ac:dyDescent="0.5">
      <c r="A45" s="1"/>
      <c r="B45" s="20" t="s">
        <v>81</v>
      </c>
      <c r="C45" s="31"/>
      <c r="D45" s="32"/>
      <c r="E45" s="32"/>
      <c r="F45" s="32"/>
      <c r="G45" s="32"/>
      <c r="H45" s="32"/>
      <c r="I45" s="32"/>
      <c r="J45" s="32"/>
      <c r="K45" s="32"/>
      <c r="L45" s="32"/>
      <c r="M45" s="23">
        <f t="shared" si="6"/>
        <v>0</v>
      </c>
      <c r="N45" s="33"/>
      <c r="O45" s="22">
        <f t="shared" si="7"/>
        <v>0</v>
      </c>
      <c r="P45" s="28"/>
      <c r="Q45" s="34"/>
      <c r="R45" s="27"/>
    </row>
    <row r="46" spans="1:18" ht="15.75" x14ac:dyDescent="0.5">
      <c r="B46" s="20" t="s">
        <v>82</v>
      </c>
      <c r="C46" s="31"/>
      <c r="D46" s="32"/>
      <c r="E46" s="32"/>
      <c r="F46" s="32"/>
      <c r="G46" s="32"/>
      <c r="H46" s="32"/>
      <c r="I46" s="32"/>
      <c r="J46" s="32"/>
      <c r="K46" s="32"/>
      <c r="L46" s="32"/>
      <c r="M46" s="23">
        <f t="shared" si="6"/>
        <v>0</v>
      </c>
      <c r="N46" s="33"/>
      <c r="O46" s="22">
        <f t="shared" si="7"/>
        <v>0</v>
      </c>
      <c r="P46" s="28"/>
      <c r="Q46" s="34"/>
      <c r="R46" s="27"/>
    </row>
    <row r="47" spans="1:18" ht="15.75" x14ac:dyDescent="0.5">
      <c r="C47" s="35" t="s">
        <v>34</v>
      </c>
      <c r="D47" s="36">
        <f>SUM(D39:D46)</f>
        <v>0</v>
      </c>
      <c r="E47" s="36"/>
      <c r="F47" s="36"/>
      <c r="G47" s="36">
        <f>SUM(G39:G46)</f>
        <v>0</v>
      </c>
      <c r="H47" s="36"/>
      <c r="I47" s="36"/>
      <c r="J47" s="36">
        <f>SUM(J39:J46)</f>
        <v>0</v>
      </c>
      <c r="K47" s="36"/>
      <c r="L47" s="36"/>
      <c r="M47" s="37">
        <f>SUM(M39:M46)</f>
        <v>0</v>
      </c>
      <c r="N47" s="36">
        <f>(N39*M39)+(N40*M40)+(N41*M41)+(N42*M42)+(N43*M43)+(N44*M44)+(N45*M45)+(N46*M46)</f>
        <v>0</v>
      </c>
      <c r="O47" s="36">
        <f>SUM(O39:O46)</f>
        <v>0</v>
      </c>
      <c r="P47" s="38"/>
      <c r="Q47" s="34"/>
      <c r="R47" s="39"/>
    </row>
    <row r="48" spans="1:18" ht="15.75" x14ac:dyDescent="0.45">
      <c r="B48" s="43"/>
      <c r="C48" s="44"/>
      <c r="D48" s="45"/>
      <c r="E48" s="45"/>
      <c r="F48" s="45"/>
      <c r="G48" s="45"/>
      <c r="H48" s="45"/>
      <c r="I48" s="45"/>
      <c r="J48" s="45"/>
      <c r="K48" s="45"/>
      <c r="L48" s="45"/>
      <c r="M48" s="45"/>
      <c r="N48" s="45"/>
      <c r="O48" s="45"/>
      <c r="P48" s="46"/>
      <c r="Q48" s="45"/>
      <c r="R48" s="27"/>
    </row>
    <row r="49" spans="1:18" ht="51" customHeight="1" x14ac:dyDescent="0.45">
      <c r="B49" s="35" t="s">
        <v>83</v>
      </c>
      <c r="C49" s="203" t="s">
        <v>84</v>
      </c>
      <c r="D49" s="203"/>
      <c r="E49" s="203"/>
      <c r="F49" s="203"/>
      <c r="G49" s="203"/>
      <c r="H49" s="203"/>
      <c r="I49" s="203"/>
      <c r="J49" s="203"/>
      <c r="K49" s="203"/>
      <c r="L49" s="203"/>
      <c r="M49" s="203"/>
      <c r="N49" s="203"/>
      <c r="O49" s="204"/>
      <c r="P49" s="204"/>
      <c r="Q49" s="203"/>
      <c r="R49" s="18"/>
    </row>
    <row r="50" spans="1:18" ht="51" customHeight="1" x14ac:dyDescent="0.45">
      <c r="B50" s="17" t="s">
        <v>85</v>
      </c>
      <c r="C50" s="205" t="s">
        <v>86</v>
      </c>
      <c r="D50" s="205"/>
      <c r="E50" s="205"/>
      <c r="F50" s="205"/>
      <c r="G50" s="205"/>
      <c r="H50" s="205"/>
      <c r="I50" s="205"/>
      <c r="J50" s="205"/>
      <c r="K50" s="205"/>
      <c r="L50" s="205"/>
      <c r="M50" s="205"/>
      <c r="N50" s="205"/>
      <c r="O50" s="206"/>
      <c r="P50" s="206"/>
      <c r="Q50" s="205"/>
      <c r="R50" s="19"/>
    </row>
    <row r="51" spans="1:18" ht="141.75" x14ac:dyDescent="0.45">
      <c r="B51" s="20" t="s">
        <v>87</v>
      </c>
      <c r="C51" s="21" t="s">
        <v>88</v>
      </c>
      <c r="D51" s="22">
        <v>25000</v>
      </c>
      <c r="E51" s="22"/>
      <c r="F51" s="22"/>
      <c r="G51" s="22">
        <v>7850</v>
      </c>
      <c r="H51" s="22"/>
      <c r="I51" s="22"/>
      <c r="J51" s="22">
        <v>20000</v>
      </c>
      <c r="K51" s="22"/>
      <c r="L51" s="22"/>
      <c r="M51" s="23">
        <f t="shared" ref="M51:M58" si="8">SUM(D51:J51)</f>
        <v>52850</v>
      </c>
      <c r="N51" s="24">
        <v>0.5</v>
      </c>
      <c r="O51" s="22">
        <f t="shared" ref="O51:O58" si="9">+E51+F51+H51+I51+K51+L51</f>
        <v>0</v>
      </c>
      <c r="P51" s="42" t="s">
        <v>89</v>
      </c>
      <c r="Q51" s="26" t="s">
        <v>90</v>
      </c>
      <c r="R51" s="27"/>
    </row>
    <row r="52" spans="1:18" ht="141.75" x14ac:dyDescent="0.45">
      <c r="B52" s="20" t="s">
        <v>91</v>
      </c>
      <c r="C52" s="21" t="s">
        <v>92</v>
      </c>
      <c r="D52" s="22">
        <v>100000</v>
      </c>
      <c r="E52" s="22"/>
      <c r="F52" s="22"/>
      <c r="G52" s="22">
        <v>96800</v>
      </c>
      <c r="H52" s="22"/>
      <c r="I52" s="22"/>
      <c r="J52" s="22">
        <v>60000</v>
      </c>
      <c r="K52" s="22"/>
      <c r="L52" s="22"/>
      <c r="M52" s="23">
        <f t="shared" si="8"/>
        <v>256800</v>
      </c>
      <c r="N52" s="24">
        <v>0.5</v>
      </c>
      <c r="O52" s="22">
        <f t="shared" si="9"/>
        <v>0</v>
      </c>
      <c r="P52" s="42" t="s">
        <v>93</v>
      </c>
      <c r="Q52" s="26" t="s">
        <v>94</v>
      </c>
      <c r="R52" s="27"/>
    </row>
    <row r="53" spans="1:18" ht="110.25" x14ac:dyDescent="0.45">
      <c r="B53" s="20" t="s">
        <v>95</v>
      </c>
      <c r="C53" s="21" t="s">
        <v>96</v>
      </c>
      <c r="D53" s="22">
        <v>10000</v>
      </c>
      <c r="E53" s="22"/>
      <c r="F53" s="22"/>
      <c r="G53" s="22">
        <v>38550</v>
      </c>
      <c r="H53" s="22"/>
      <c r="I53" s="22"/>
      <c r="J53" s="22"/>
      <c r="K53" s="22"/>
      <c r="L53" s="22"/>
      <c r="M53" s="23">
        <f t="shared" si="8"/>
        <v>48550</v>
      </c>
      <c r="N53" s="24">
        <v>0.3</v>
      </c>
      <c r="O53" s="22">
        <f t="shared" si="9"/>
        <v>0</v>
      </c>
      <c r="P53" s="42" t="s">
        <v>97</v>
      </c>
      <c r="Q53" s="26" t="s">
        <v>98</v>
      </c>
      <c r="R53" s="27"/>
    </row>
    <row r="54" spans="1:18" ht="94.5" x14ac:dyDescent="0.45">
      <c r="B54" s="20" t="s">
        <v>99</v>
      </c>
      <c r="C54" s="30" t="s">
        <v>100</v>
      </c>
      <c r="D54" s="22">
        <v>10000</v>
      </c>
      <c r="E54" s="22"/>
      <c r="F54" s="22"/>
      <c r="G54" s="22"/>
      <c r="H54" s="22"/>
      <c r="I54" s="22"/>
      <c r="J54" s="22">
        <v>15000</v>
      </c>
      <c r="K54" s="22"/>
      <c r="L54" s="22"/>
      <c r="M54" s="23">
        <f t="shared" si="8"/>
        <v>25000</v>
      </c>
      <c r="N54" s="24">
        <v>0.4</v>
      </c>
      <c r="O54" s="22">
        <f t="shared" si="9"/>
        <v>0</v>
      </c>
      <c r="P54" s="42" t="s">
        <v>101</v>
      </c>
      <c r="Q54" s="26" t="s">
        <v>102</v>
      </c>
      <c r="R54" s="27"/>
    </row>
    <row r="55" spans="1:18" ht="15.75" x14ac:dyDescent="0.5">
      <c r="B55" s="20" t="s">
        <v>103</v>
      </c>
      <c r="C55" s="30"/>
      <c r="D55" s="22"/>
      <c r="E55" s="22"/>
      <c r="F55" s="22"/>
      <c r="G55" s="22"/>
      <c r="H55" s="22"/>
      <c r="I55" s="22"/>
      <c r="J55" s="22"/>
      <c r="K55" s="22"/>
      <c r="L55" s="22"/>
      <c r="M55" s="23">
        <f t="shared" si="8"/>
        <v>0</v>
      </c>
      <c r="N55" s="24"/>
      <c r="O55" s="22">
        <f t="shared" si="9"/>
        <v>0</v>
      </c>
      <c r="P55" s="28"/>
      <c r="Q55" s="29"/>
      <c r="R55" s="27"/>
    </row>
    <row r="56" spans="1:18" ht="15.75" x14ac:dyDescent="0.5">
      <c r="B56" s="20" t="s">
        <v>104</v>
      </c>
      <c r="C56" s="30"/>
      <c r="D56" s="22"/>
      <c r="E56" s="22"/>
      <c r="F56" s="22"/>
      <c r="G56" s="22"/>
      <c r="H56" s="22"/>
      <c r="I56" s="22"/>
      <c r="J56" s="22"/>
      <c r="K56" s="22"/>
      <c r="L56" s="22"/>
      <c r="M56" s="23">
        <f t="shared" si="8"/>
        <v>0</v>
      </c>
      <c r="N56" s="24"/>
      <c r="O56" s="22">
        <f t="shared" si="9"/>
        <v>0</v>
      </c>
      <c r="P56" s="28"/>
      <c r="Q56" s="29"/>
      <c r="R56" s="27"/>
    </row>
    <row r="57" spans="1:18" ht="15.75" x14ac:dyDescent="0.5">
      <c r="A57" s="11"/>
      <c r="B57" s="20" t="s">
        <v>105</v>
      </c>
      <c r="C57" s="31"/>
      <c r="D57" s="32"/>
      <c r="E57" s="32"/>
      <c r="F57" s="32"/>
      <c r="G57" s="32"/>
      <c r="H57" s="32"/>
      <c r="I57" s="32"/>
      <c r="J57" s="32"/>
      <c r="K57" s="32"/>
      <c r="L57" s="32"/>
      <c r="M57" s="23">
        <f t="shared" si="8"/>
        <v>0</v>
      </c>
      <c r="N57" s="33"/>
      <c r="O57" s="22">
        <f t="shared" si="9"/>
        <v>0</v>
      </c>
      <c r="P57" s="28"/>
      <c r="Q57" s="34"/>
      <c r="R57" s="27"/>
    </row>
    <row r="58" spans="1:18" s="11" customFormat="1" ht="15.75" x14ac:dyDescent="0.5">
      <c r="B58" s="20" t="s">
        <v>106</v>
      </c>
      <c r="C58" s="31"/>
      <c r="D58" s="32"/>
      <c r="E58" s="32"/>
      <c r="F58" s="32"/>
      <c r="G58" s="32"/>
      <c r="H58" s="32"/>
      <c r="I58" s="32"/>
      <c r="J58" s="32"/>
      <c r="K58" s="32"/>
      <c r="L58" s="32"/>
      <c r="M58" s="23">
        <f t="shared" si="8"/>
        <v>0</v>
      </c>
      <c r="N58" s="33"/>
      <c r="O58" s="22">
        <f t="shared" si="9"/>
        <v>0</v>
      </c>
      <c r="P58" s="28"/>
      <c r="Q58" s="34"/>
      <c r="R58" s="27"/>
    </row>
    <row r="59" spans="1:18" s="11" customFormat="1" ht="15.75" x14ac:dyDescent="0.5">
      <c r="A59" s="1"/>
      <c r="B59" s="1"/>
      <c r="C59" s="35" t="s">
        <v>34</v>
      </c>
      <c r="D59" s="36">
        <f>SUM(D51:D58)</f>
        <v>145000</v>
      </c>
      <c r="E59" s="36"/>
      <c r="F59" s="36"/>
      <c r="G59" s="36">
        <f>SUM(G51:G58)</f>
        <v>143200</v>
      </c>
      <c r="H59" s="36"/>
      <c r="I59" s="36"/>
      <c r="J59" s="36">
        <f>SUM(J51:J58)</f>
        <v>95000</v>
      </c>
      <c r="K59" s="40"/>
      <c r="L59" s="40"/>
      <c r="M59" s="41">
        <f>SUM(M51:M58)</f>
        <v>383200</v>
      </c>
      <c r="N59" s="36">
        <f>(N51*M51)+(N52*M52)+(N53*M53)+(N54*M54)+(N55*M55)+(N56*M56)+(N57*M57)+(N58*M58)</f>
        <v>179390</v>
      </c>
      <c r="O59" s="36">
        <f>SUM(O51:O58)</f>
        <v>0</v>
      </c>
      <c r="P59" s="38"/>
      <c r="Q59" s="34"/>
      <c r="R59" s="39"/>
    </row>
    <row r="60" spans="1:18" ht="51" customHeight="1" x14ac:dyDescent="0.45">
      <c r="B60" s="17" t="s">
        <v>107</v>
      </c>
      <c r="C60" s="205" t="s">
        <v>108</v>
      </c>
      <c r="D60" s="205"/>
      <c r="E60" s="205"/>
      <c r="F60" s="205"/>
      <c r="G60" s="205"/>
      <c r="H60" s="205"/>
      <c r="I60" s="205"/>
      <c r="J60" s="205"/>
      <c r="K60" s="205"/>
      <c r="L60" s="205"/>
      <c r="M60" s="205"/>
      <c r="N60" s="205"/>
      <c r="O60" s="206"/>
      <c r="P60" s="206"/>
      <c r="Q60" s="205"/>
      <c r="R60" s="19"/>
    </row>
    <row r="61" spans="1:18" ht="78.75" x14ac:dyDescent="0.45">
      <c r="B61" s="20" t="s">
        <v>109</v>
      </c>
      <c r="C61" s="30" t="s">
        <v>110</v>
      </c>
      <c r="D61" s="22">
        <v>10000</v>
      </c>
      <c r="E61" s="22"/>
      <c r="F61" s="22"/>
      <c r="G61" s="22">
        <v>109350</v>
      </c>
      <c r="H61" s="22"/>
      <c r="I61" s="22"/>
      <c r="J61" s="22"/>
      <c r="K61" s="22"/>
      <c r="L61" s="22"/>
      <c r="M61" s="23">
        <f t="shared" ref="M61:M68" si="10">SUM(D61:J61)</f>
        <v>119350</v>
      </c>
      <c r="N61" s="24">
        <v>0.5</v>
      </c>
      <c r="O61" s="22">
        <f t="shared" ref="O61:O68" si="11">+E61+F61+H61+I61+K61+L61</f>
        <v>0</v>
      </c>
      <c r="P61" s="42" t="s">
        <v>111</v>
      </c>
      <c r="Q61" s="26" t="s">
        <v>112</v>
      </c>
      <c r="R61" s="27"/>
    </row>
    <row r="62" spans="1:18" ht="110.25" x14ac:dyDescent="0.45">
      <c r="B62" s="20" t="s">
        <v>113</v>
      </c>
      <c r="C62" s="30" t="s">
        <v>114</v>
      </c>
      <c r="D62" s="22">
        <v>10000</v>
      </c>
      <c r="E62" s="22"/>
      <c r="F62" s="22"/>
      <c r="G62" s="28">
        <v>60150</v>
      </c>
      <c r="H62" s="28"/>
      <c r="I62" s="28"/>
      <c r="J62" s="22"/>
      <c r="K62" s="22"/>
      <c r="L62" s="22"/>
      <c r="M62" s="23">
        <f t="shared" si="10"/>
        <v>70150</v>
      </c>
      <c r="N62" s="24">
        <v>0.35</v>
      </c>
      <c r="O62" s="22">
        <f t="shared" si="11"/>
        <v>0</v>
      </c>
      <c r="P62" s="42" t="s">
        <v>93</v>
      </c>
      <c r="Q62" s="26" t="s">
        <v>112</v>
      </c>
      <c r="R62" s="27"/>
    </row>
    <row r="63" spans="1:18" ht="110.25" x14ac:dyDescent="0.45">
      <c r="B63" s="20" t="s">
        <v>115</v>
      </c>
      <c r="C63" s="30" t="s">
        <v>116</v>
      </c>
      <c r="D63" s="22">
        <v>10000</v>
      </c>
      <c r="E63" s="22"/>
      <c r="F63" s="22"/>
      <c r="G63" s="28">
        <f>7950+4155.61</f>
        <v>12105.61</v>
      </c>
      <c r="H63" s="28"/>
      <c r="I63" s="28"/>
      <c r="J63" s="22"/>
      <c r="K63" s="22"/>
      <c r="L63" s="22"/>
      <c r="M63" s="23">
        <f t="shared" si="10"/>
        <v>22105.61</v>
      </c>
      <c r="N63" s="24">
        <v>0.35</v>
      </c>
      <c r="O63" s="22">
        <f t="shared" si="11"/>
        <v>0</v>
      </c>
      <c r="P63" s="42" t="s">
        <v>93</v>
      </c>
      <c r="Q63" s="26" t="s">
        <v>112</v>
      </c>
      <c r="R63" s="27"/>
    </row>
    <row r="64" spans="1:18" ht="15.75" x14ac:dyDescent="0.5">
      <c r="B64" s="20" t="s">
        <v>117</v>
      </c>
      <c r="C64" s="30"/>
      <c r="D64" s="22"/>
      <c r="E64" s="22"/>
      <c r="F64" s="22"/>
      <c r="G64" s="22"/>
      <c r="H64" s="22"/>
      <c r="I64" s="22"/>
      <c r="J64" s="22"/>
      <c r="K64" s="22"/>
      <c r="L64" s="22"/>
      <c r="M64" s="23">
        <f t="shared" si="10"/>
        <v>0</v>
      </c>
      <c r="N64" s="24"/>
      <c r="O64" s="22">
        <f t="shared" si="11"/>
        <v>0</v>
      </c>
      <c r="P64" s="28"/>
      <c r="Q64" s="29"/>
      <c r="R64" s="27"/>
    </row>
    <row r="65" spans="1:18" ht="15.75" x14ac:dyDescent="0.5">
      <c r="B65" s="20" t="s">
        <v>118</v>
      </c>
      <c r="C65" s="30"/>
      <c r="D65" s="22"/>
      <c r="E65" s="22"/>
      <c r="F65" s="22"/>
      <c r="G65" s="22"/>
      <c r="H65" s="22"/>
      <c r="I65" s="22"/>
      <c r="J65" s="22"/>
      <c r="K65" s="22"/>
      <c r="L65" s="22"/>
      <c r="M65" s="23">
        <f t="shared" si="10"/>
        <v>0</v>
      </c>
      <c r="N65" s="24"/>
      <c r="O65" s="22">
        <f t="shared" si="11"/>
        <v>0</v>
      </c>
      <c r="P65" s="28"/>
      <c r="Q65" s="29"/>
      <c r="R65" s="27"/>
    </row>
    <row r="66" spans="1:18" ht="15.75" x14ac:dyDescent="0.5">
      <c r="B66" s="20" t="s">
        <v>119</v>
      </c>
      <c r="C66" s="30"/>
      <c r="D66" s="22"/>
      <c r="E66" s="22"/>
      <c r="F66" s="22"/>
      <c r="G66" s="22"/>
      <c r="H66" s="22"/>
      <c r="I66" s="22"/>
      <c r="J66" s="22"/>
      <c r="K66" s="22"/>
      <c r="L66" s="22"/>
      <c r="M66" s="23">
        <f t="shared" si="10"/>
        <v>0</v>
      </c>
      <c r="N66" s="24"/>
      <c r="O66" s="22">
        <f t="shared" si="11"/>
        <v>0</v>
      </c>
      <c r="P66" s="28"/>
      <c r="Q66" s="29"/>
      <c r="R66" s="27"/>
    </row>
    <row r="67" spans="1:18" ht="15.75" x14ac:dyDescent="0.5">
      <c r="B67" s="20" t="s">
        <v>120</v>
      </c>
      <c r="C67" s="31"/>
      <c r="D67" s="32"/>
      <c r="E67" s="32"/>
      <c r="F67" s="32"/>
      <c r="G67" s="32"/>
      <c r="H67" s="32"/>
      <c r="I67" s="32"/>
      <c r="J67" s="32"/>
      <c r="K67" s="32"/>
      <c r="L67" s="32"/>
      <c r="M67" s="23">
        <f t="shared" si="10"/>
        <v>0</v>
      </c>
      <c r="N67" s="33"/>
      <c r="O67" s="22">
        <f t="shared" si="11"/>
        <v>0</v>
      </c>
      <c r="P67" s="28"/>
      <c r="Q67" s="34"/>
      <c r="R67" s="27"/>
    </row>
    <row r="68" spans="1:18" ht="15.75" x14ac:dyDescent="0.5">
      <c r="B68" s="20" t="s">
        <v>121</v>
      </c>
      <c r="C68" s="31"/>
      <c r="D68" s="32"/>
      <c r="E68" s="32"/>
      <c r="F68" s="32"/>
      <c r="G68" s="32"/>
      <c r="H68" s="32"/>
      <c r="I68" s="32"/>
      <c r="J68" s="32"/>
      <c r="K68" s="32"/>
      <c r="L68" s="32"/>
      <c r="M68" s="23">
        <f t="shared" si="10"/>
        <v>0</v>
      </c>
      <c r="N68" s="33"/>
      <c r="O68" s="22">
        <f t="shared" si="11"/>
        <v>0</v>
      </c>
      <c r="P68" s="28"/>
      <c r="Q68" s="34"/>
      <c r="R68" s="27"/>
    </row>
    <row r="69" spans="1:18" ht="15.75" x14ac:dyDescent="0.5">
      <c r="C69" s="35" t="s">
        <v>34</v>
      </c>
      <c r="D69" s="40">
        <f>SUM(D61:D68)</f>
        <v>30000</v>
      </c>
      <c r="E69" s="40"/>
      <c r="F69" s="40"/>
      <c r="G69" s="40">
        <f>SUM(G61:G68)</f>
        <v>181605.61</v>
      </c>
      <c r="H69" s="40"/>
      <c r="I69" s="40"/>
      <c r="J69" s="40">
        <f>SUM(J61:J68)</f>
        <v>0</v>
      </c>
      <c r="K69" s="40"/>
      <c r="L69" s="40"/>
      <c r="M69" s="41">
        <f>SUM(M61:M68)</f>
        <v>211605.61</v>
      </c>
      <c r="N69" s="36">
        <f>(N61*M61)+(N62*M62)+(N63*M63)+(N64*M64)+(N65*M65)+(N66*M66)+(N67*M67)+(N68*M68)</f>
        <v>91964.463499999998</v>
      </c>
      <c r="O69" s="36">
        <f>SUM(O61:O68)</f>
        <v>0</v>
      </c>
      <c r="P69" s="38"/>
      <c r="Q69" s="34"/>
      <c r="R69" s="39"/>
    </row>
    <row r="70" spans="1:18" ht="51" customHeight="1" x14ac:dyDescent="0.45">
      <c r="B70" s="17" t="s">
        <v>122</v>
      </c>
      <c r="C70" s="205" t="s">
        <v>123</v>
      </c>
      <c r="D70" s="205"/>
      <c r="E70" s="205"/>
      <c r="F70" s="205"/>
      <c r="G70" s="205"/>
      <c r="H70" s="205"/>
      <c r="I70" s="205"/>
      <c r="J70" s="205"/>
      <c r="K70" s="205"/>
      <c r="L70" s="205"/>
      <c r="M70" s="205"/>
      <c r="N70" s="205"/>
      <c r="O70" s="206"/>
      <c r="P70" s="206"/>
      <c r="Q70" s="205"/>
      <c r="R70" s="19"/>
    </row>
    <row r="71" spans="1:18" ht="94.5" x14ac:dyDescent="0.45">
      <c r="B71" s="20" t="s">
        <v>124</v>
      </c>
      <c r="C71" s="30" t="s">
        <v>125</v>
      </c>
      <c r="D71" s="22">
        <v>85000</v>
      </c>
      <c r="E71" s="22"/>
      <c r="F71" s="22"/>
      <c r="G71" s="22">
        <v>41900</v>
      </c>
      <c r="H71" s="22"/>
      <c r="I71" s="22"/>
      <c r="J71" s="22"/>
      <c r="K71" s="22"/>
      <c r="L71" s="22"/>
      <c r="M71" s="23">
        <f t="shared" ref="M71:M78" si="12">SUM(D71:J71)</f>
        <v>126900</v>
      </c>
      <c r="N71" s="24">
        <v>0.5</v>
      </c>
      <c r="O71" s="22">
        <f t="shared" ref="O71:O78" si="13">+E71+F71+H71+I71+K71+L71</f>
        <v>0</v>
      </c>
      <c r="P71" s="42" t="s">
        <v>126</v>
      </c>
      <c r="Q71" s="26" t="s">
        <v>127</v>
      </c>
      <c r="R71" s="27"/>
    </row>
    <row r="72" spans="1:18" ht="110.25" x14ac:dyDescent="0.45">
      <c r="B72" s="20" t="s">
        <v>128</v>
      </c>
      <c r="C72" s="30" t="s">
        <v>129</v>
      </c>
      <c r="D72" s="22">
        <v>50000</v>
      </c>
      <c r="E72" s="22"/>
      <c r="F72" s="22"/>
      <c r="G72" s="22">
        <v>67800</v>
      </c>
      <c r="H72" s="22"/>
      <c r="I72" s="22"/>
      <c r="J72" s="22">
        <v>35000</v>
      </c>
      <c r="K72" s="22"/>
      <c r="L72" s="22"/>
      <c r="M72" s="23">
        <f t="shared" si="12"/>
        <v>152800</v>
      </c>
      <c r="N72" s="24">
        <v>0.5</v>
      </c>
      <c r="O72" s="22">
        <f t="shared" si="13"/>
        <v>0</v>
      </c>
      <c r="P72" s="42" t="s">
        <v>130</v>
      </c>
      <c r="Q72" s="26" t="s">
        <v>131</v>
      </c>
      <c r="R72" s="27"/>
    </row>
    <row r="73" spans="1:18" ht="94.5" x14ac:dyDescent="0.45">
      <c r="B73" s="20" t="s">
        <v>132</v>
      </c>
      <c r="C73" s="30" t="s">
        <v>133</v>
      </c>
      <c r="D73" s="22"/>
      <c r="E73" s="22"/>
      <c r="F73" s="22"/>
      <c r="G73" s="22">
        <v>79700</v>
      </c>
      <c r="H73" s="22"/>
      <c r="I73" s="22"/>
      <c r="J73" s="22"/>
      <c r="K73" s="22"/>
      <c r="L73" s="22"/>
      <c r="M73" s="23">
        <f t="shared" si="12"/>
        <v>79700</v>
      </c>
      <c r="N73" s="24"/>
      <c r="O73" s="22">
        <f t="shared" si="13"/>
        <v>0</v>
      </c>
      <c r="P73" s="42"/>
      <c r="Q73" s="26"/>
      <c r="R73" s="27"/>
    </row>
    <row r="74" spans="1:18" ht="15.75" x14ac:dyDescent="0.5">
      <c r="A74" s="11"/>
      <c r="B74" s="20" t="s">
        <v>134</v>
      </c>
      <c r="C74" s="30"/>
      <c r="D74" s="22"/>
      <c r="E74" s="22"/>
      <c r="F74" s="22"/>
      <c r="G74" s="22"/>
      <c r="H74" s="22"/>
      <c r="I74" s="22"/>
      <c r="J74" s="22"/>
      <c r="K74" s="22"/>
      <c r="L74" s="22"/>
      <c r="M74" s="23">
        <f t="shared" si="12"/>
        <v>0</v>
      </c>
      <c r="N74" s="24"/>
      <c r="O74" s="22">
        <f t="shared" si="13"/>
        <v>0</v>
      </c>
      <c r="P74" s="28"/>
      <c r="Q74" s="29"/>
      <c r="R74" s="27"/>
    </row>
    <row r="75" spans="1:18" s="11" customFormat="1" ht="15.75" x14ac:dyDescent="0.5">
      <c r="A75" s="1"/>
      <c r="B75" s="20" t="s">
        <v>135</v>
      </c>
      <c r="C75" s="30"/>
      <c r="D75" s="22"/>
      <c r="E75" s="22"/>
      <c r="F75" s="22"/>
      <c r="G75" s="22"/>
      <c r="H75" s="22"/>
      <c r="I75" s="22"/>
      <c r="J75" s="22"/>
      <c r="K75" s="22"/>
      <c r="L75" s="22"/>
      <c r="M75" s="23">
        <f t="shared" si="12"/>
        <v>0</v>
      </c>
      <c r="N75" s="24"/>
      <c r="O75" s="22">
        <f t="shared" si="13"/>
        <v>0</v>
      </c>
      <c r="P75" s="28"/>
      <c r="Q75" s="29"/>
      <c r="R75" s="27"/>
    </row>
    <row r="76" spans="1:18" ht="15.75" x14ac:dyDescent="0.5">
      <c r="B76" s="20" t="s">
        <v>136</v>
      </c>
      <c r="C76" s="30"/>
      <c r="D76" s="22"/>
      <c r="E76" s="22"/>
      <c r="F76" s="22"/>
      <c r="G76" s="22"/>
      <c r="H76" s="22"/>
      <c r="I76" s="22"/>
      <c r="J76" s="22"/>
      <c r="K76" s="22"/>
      <c r="L76" s="22"/>
      <c r="M76" s="23">
        <f t="shared" si="12"/>
        <v>0</v>
      </c>
      <c r="N76" s="24"/>
      <c r="O76" s="22">
        <f t="shared" si="13"/>
        <v>0</v>
      </c>
      <c r="P76" s="28"/>
      <c r="Q76" s="29"/>
      <c r="R76" s="27"/>
    </row>
    <row r="77" spans="1:18" ht="15.75" x14ac:dyDescent="0.5">
      <c r="B77" s="20" t="s">
        <v>137</v>
      </c>
      <c r="C77" s="31"/>
      <c r="D77" s="32"/>
      <c r="E77" s="32"/>
      <c r="F77" s="32"/>
      <c r="G77" s="32"/>
      <c r="H77" s="32"/>
      <c r="I77" s="32"/>
      <c r="J77" s="32"/>
      <c r="K77" s="32"/>
      <c r="L77" s="32"/>
      <c r="M77" s="23">
        <f t="shared" si="12"/>
        <v>0</v>
      </c>
      <c r="N77" s="33"/>
      <c r="O77" s="22">
        <f t="shared" si="13"/>
        <v>0</v>
      </c>
      <c r="P77" s="28"/>
      <c r="Q77" s="34"/>
      <c r="R77" s="27"/>
    </row>
    <row r="78" spans="1:18" ht="15.75" x14ac:dyDescent="0.5">
      <c r="B78" s="20" t="s">
        <v>138</v>
      </c>
      <c r="C78" s="31"/>
      <c r="D78" s="32"/>
      <c r="E78" s="32"/>
      <c r="F78" s="32"/>
      <c r="G78" s="32"/>
      <c r="H78" s="32"/>
      <c r="I78" s="32"/>
      <c r="J78" s="32"/>
      <c r="K78" s="32"/>
      <c r="L78" s="32"/>
      <c r="M78" s="23">
        <f t="shared" si="12"/>
        <v>0</v>
      </c>
      <c r="N78" s="33"/>
      <c r="O78" s="22">
        <f t="shared" si="13"/>
        <v>0</v>
      </c>
      <c r="P78" s="28"/>
      <c r="Q78" s="34"/>
      <c r="R78" s="27"/>
    </row>
    <row r="79" spans="1:18" ht="15.75" x14ac:dyDescent="0.5">
      <c r="C79" s="35" t="s">
        <v>34</v>
      </c>
      <c r="D79" s="40">
        <f>SUM(D71:D78)</f>
        <v>135000</v>
      </c>
      <c r="E79" s="40"/>
      <c r="F79" s="40"/>
      <c r="G79" s="40">
        <f>SUM(G71:G78)</f>
        <v>189400</v>
      </c>
      <c r="H79" s="40"/>
      <c r="I79" s="40"/>
      <c r="J79" s="40">
        <f>SUM(J71:J78)</f>
        <v>35000</v>
      </c>
      <c r="K79" s="40"/>
      <c r="L79" s="40"/>
      <c r="M79" s="41">
        <f>SUM(M71:M78)</f>
        <v>359400</v>
      </c>
      <c r="N79" s="36">
        <f>(N71*M71)+(N72*M72)+(N73*M73)+(N74*M74)+(N75*M75)+(N76*M76)+(N77*M77)+(N78*M78)</f>
        <v>139850</v>
      </c>
      <c r="O79" s="36">
        <f>SUM(O71:O78)</f>
        <v>0</v>
      </c>
      <c r="P79" s="38"/>
      <c r="Q79" s="34"/>
      <c r="R79" s="39"/>
    </row>
    <row r="80" spans="1:18" ht="51" customHeight="1" x14ac:dyDescent="0.45">
      <c r="B80" s="17" t="s">
        <v>139</v>
      </c>
      <c r="C80" s="205"/>
      <c r="D80" s="205"/>
      <c r="E80" s="205"/>
      <c r="F80" s="205"/>
      <c r="G80" s="205"/>
      <c r="H80" s="205"/>
      <c r="I80" s="205"/>
      <c r="J80" s="205"/>
      <c r="K80" s="205"/>
      <c r="L80" s="205"/>
      <c r="M80" s="205"/>
      <c r="N80" s="205"/>
      <c r="O80" s="206"/>
      <c r="P80" s="206"/>
      <c r="Q80" s="205"/>
      <c r="R80" s="19"/>
    </row>
    <row r="81" spans="2:18" ht="15.75" x14ac:dyDescent="0.45">
      <c r="B81" s="20" t="s">
        <v>140</v>
      </c>
      <c r="C81" s="30"/>
      <c r="D81" s="22"/>
      <c r="E81" s="22"/>
      <c r="F81" s="22"/>
      <c r="G81" s="22"/>
      <c r="H81" s="22"/>
      <c r="I81" s="22"/>
      <c r="J81" s="22"/>
      <c r="K81" s="22"/>
      <c r="L81" s="22"/>
      <c r="M81" s="23">
        <f t="shared" ref="M81:M88" si="14">SUM(D81:J81)</f>
        <v>0</v>
      </c>
      <c r="N81" s="24"/>
      <c r="O81" s="22">
        <f t="shared" ref="O81:O88" si="15">+E81+F81+H81+I81+K81+L81</f>
        <v>0</v>
      </c>
      <c r="P81" s="42"/>
      <c r="Q81" s="26"/>
      <c r="R81" s="27"/>
    </row>
    <row r="82" spans="2:18" ht="15.75" x14ac:dyDescent="0.45">
      <c r="B82" s="20" t="s">
        <v>141</v>
      </c>
      <c r="C82" s="30"/>
      <c r="D82" s="22"/>
      <c r="E82" s="22"/>
      <c r="F82" s="22"/>
      <c r="G82" s="22"/>
      <c r="H82" s="22"/>
      <c r="I82" s="22"/>
      <c r="J82" s="22"/>
      <c r="K82" s="22"/>
      <c r="L82" s="22"/>
      <c r="M82" s="23">
        <f t="shared" si="14"/>
        <v>0</v>
      </c>
      <c r="N82" s="24"/>
      <c r="O82" s="22">
        <f t="shared" si="15"/>
        <v>0</v>
      </c>
      <c r="P82" s="42"/>
      <c r="Q82" s="26"/>
      <c r="R82" s="27"/>
    </row>
    <row r="83" spans="2:18" ht="15.75" x14ac:dyDescent="0.45">
      <c r="B83" s="20" t="s">
        <v>142</v>
      </c>
      <c r="C83" s="30"/>
      <c r="D83" s="22"/>
      <c r="E83" s="22"/>
      <c r="F83" s="22"/>
      <c r="G83" s="22"/>
      <c r="H83" s="22"/>
      <c r="I83" s="22"/>
      <c r="J83" s="22"/>
      <c r="K83" s="22"/>
      <c r="L83" s="22"/>
      <c r="M83" s="23">
        <f t="shared" si="14"/>
        <v>0</v>
      </c>
      <c r="N83" s="24"/>
      <c r="O83" s="22">
        <f t="shared" si="15"/>
        <v>0</v>
      </c>
      <c r="P83" s="42"/>
      <c r="Q83" s="26"/>
      <c r="R83" s="27"/>
    </row>
    <row r="84" spans="2:18" ht="15.75" x14ac:dyDescent="0.5">
      <c r="B84" s="20" t="s">
        <v>143</v>
      </c>
      <c r="C84" s="30"/>
      <c r="D84" s="22"/>
      <c r="E84" s="22"/>
      <c r="F84" s="22"/>
      <c r="G84" s="22"/>
      <c r="H84" s="22"/>
      <c r="I84" s="22"/>
      <c r="J84" s="22"/>
      <c r="K84" s="22"/>
      <c r="L84" s="22"/>
      <c r="M84" s="23">
        <f t="shared" si="14"/>
        <v>0</v>
      </c>
      <c r="N84" s="24"/>
      <c r="O84" s="22">
        <f t="shared" si="15"/>
        <v>0</v>
      </c>
      <c r="P84" s="28"/>
      <c r="Q84" s="29"/>
      <c r="R84" s="27"/>
    </row>
    <row r="85" spans="2:18" ht="15.75" x14ac:dyDescent="0.5">
      <c r="B85" s="20" t="s">
        <v>144</v>
      </c>
      <c r="C85" s="30"/>
      <c r="D85" s="22"/>
      <c r="E85" s="22"/>
      <c r="F85" s="22"/>
      <c r="G85" s="22"/>
      <c r="H85" s="22"/>
      <c r="I85" s="22"/>
      <c r="J85" s="22"/>
      <c r="K85" s="22"/>
      <c r="L85" s="22"/>
      <c r="M85" s="23">
        <f t="shared" si="14"/>
        <v>0</v>
      </c>
      <c r="N85" s="24"/>
      <c r="O85" s="22">
        <f t="shared" si="15"/>
        <v>0</v>
      </c>
      <c r="P85" s="28"/>
      <c r="Q85" s="29"/>
      <c r="R85" s="27"/>
    </row>
    <row r="86" spans="2:18" ht="15.75" x14ac:dyDescent="0.5">
      <c r="B86" s="20" t="s">
        <v>145</v>
      </c>
      <c r="C86" s="30"/>
      <c r="D86" s="22"/>
      <c r="E86" s="22"/>
      <c r="F86" s="22"/>
      <c r="G86" s="22"/>
      <c r="H86" s="22"/>
      <c r="I86" s="22"/>
      <c r="J86" s="22"/>
      <c r="K86" s="22"/>
      <c r="L86" s="22"/>
      <c r="M86" s="23">
        <f t="shared" si="14"/>
        <v>0</v>
      </c>
      <c r="N86" s="24"/>
      <c r="O86" s="22">
        <f t="shared" si="15"/>
        <v>0</v>
      </c>
      <c r="P86" s="28"/>
      <c r="Q86" s="29"/>
      <c r="R86" s="27"/>
    </row>
    <row r="87" spans="2:18" ht="15.75" x14ac:dyDescent="0.5">
      <c r="B87" s="20" t="s">
        <v>146</v>
      </c>
      <c r="C87" s="31"/>
      <c r="D87" s="32"/>
      <c r="E87" s="32"/>
      <c r="F87" s="32"/>
      <c r="G87" s="32"/>
      <c r="H87" s="32"/>
      <c r="I87" s="32"/>
      <c r="J87" s="32"/>
      <c r="K87" s="32"/>
      <c r="L87" s="32"/>
      <c r="M87" s="23">
        <f t="shared" si="14"/>
        <v>0</v>
      </c>
      <c r="N87" s="33"/>
      <c r="O87" s="22">
        <f t="shared" si="15"/>
        <v>0</v>
      </c>
      <c r="P87" s="28"/>
      <c r="Q87" s="34"/>
      <c r="R87" s="27"/>
    </row>
    <row r="88" spans="2:18" ht="15.75" x14ac:dyDescent="0.5">
      <c r="B88" s="20" t="s">
        <v>147</v>
      </c>
      <c r="C88" s="31"/>
      <c r="D88" s="32"/>
      <c r="E88" s="32"/>
      <c r="F88" s="32"/>
      <c r="G88" s="32"/>
      <c r="H88" s="32"/>
      <c r="I88" s="32"/>
      <c r="J88" s="32"/>
      <c r="K88" s="32"/>
      <c r="L88" s="32"/>
      <c r="M88" s="23">
        <f t="shared" si="14"/>
        <v>0</v>
      </c>
      <c r="N88" s="33"/>
      <c r="O88" s="22">
        <f t="shared" si="15"/>
        <v>0</v>
      </c>
      <c r="P88" s="28"/>
      <c r="Q88" s="34"/>
      <c r="R88" s="27"/>
    </row>
    <row r="89" spans="2:18" ht="15.75" x14ac:dyDescent="0.5">
      <c r="C89" s="35" t="s">
        <v>34</v>
      </c>
      <c r="D89" s="36">
        <f>SUM(D81:D88)</f>
        <v>0</v>
      </c>
      <c r="E89" s="36"/>
      <c r="F89" s="36"/>
      <c r="G89" s="36">
        <f>SUM(G81:G88)</f>
        <v>0</v>
      </c>
      <c r="H89" s="36"/>
      <c r="I89" s="36"/>
      <c r="J89" s="36">
        <f>SUM(J81:J88)</f>
        <v>0</v>
      </c>
      <c r="K89" s="36"/>
      <c r="L89" s="36"/>
      <c r="M89" s="37">
        <f>SUM(M81:M88)</f>
        <v>0</v>
      </c>
      <c r="N89" s="36">
        <f>(N81*M81)+(N82*M82)+(N83*M83)+(N84*M84)+(N85*M85)+(N86*M86)+(N87*M87)+(N88*M88)</f>
        <v>0</v>
      </c>
      <c r="O89" s="36">
        <f>SUM(O81:O88)</f>
        <v>0</v>
      </c>
      <c r="P89" s="38"/>
      <c r="Q89" s="34"/>
      <c r="R89" s="39"/>
    </row>
    <row r="90" spans="2:18" ht="15.75" customHeight="1" x14ac:dyDescent="0.45">
      <c r="B90" s="47"/>
      <c r="C90" s="43"/>
      <c r="D90" s="48"/>
      <c r="E90" s="48"/>
      <c r="F90" s="48"/>
      <c r="G90" s="48"/>
      <c r="H90" s="48"/>
      <c r="I90" s="48"/>
      <c r="J90" s="48"/>
      <c r="K90" s="48"/>
      <c r="L90" s="48"/>
      <c r="M90" s="48"/>
      <c r="N90" s="48"/>
      <c r="O90" s="48"/>
      <c r="P90" s="49"/>
      <c r="Q90" s="43"/>
      <c r="R90" s="50"/>
    </row>
    <row r="91" spans="2:18" ht="51" customHeight="1" x14ac:dyDescent="0.45">
      <c r="B91" s="35" t="s">
        <v>148</v>
      </c>
      <c r="C91" s="203" t="s">
        <v>149</v>
      </c>
      <c r="D91" s="203"/>
      <c r="E91" s="203"/>
      <c r="F91" s="203"/>
      <c r="G91" s="203"/>
      <c r="H91" s="203"/>
      <c r="I91" s="203"/>
      <c r="J91" s="203"/>
      <c r="K91" s="203"/>
      <c r="L91" s="203"/>
      <c r="M91" s="203"/>
      <c r="N91" s="203"/>
      <c r="O91" s="204"/>
      <c r="P91" s="204"/>
      <c r="Q91" s="203"/>
      <c r="R91" s="18"/>
    </row>
    <row r="92" spans="2:18" ht="51" customHeight="1" x14ac:dyDescent="0.45">
      <c r="B92" s="17" t="s">
        <v>150</v>
      </c>
      <c r="C92" s="205" t="s">
        <v>151</v>
      </c>
      <c r="D92" s="205"/>
      <c r="E92" s="205"/>
      <c r="F92" s="205"/>
      <c r="G92" s="205"/>
      <c r="H92" s="205"/>
      <c r="I92" s="205"/>
      <c r="J92" s="205"/>
      <c r="K92" s="205"/>
      <c r="L92" s="205"/>
      <c r="M92" s="205"/>
      <c r="N92" s="205"/>
      <c r="O92" s="206"/>
      <c r="P92" s="206"/>
      <c r="Q92" s="205"/>
      <c r="R92" s="19"/>
    </row>
    <row r="93" spans="2:18" ht="63" x14ac:dyDescent="0.45">
      <c r="B93" s="20" t="s">
        <v>152</v>
      </c>
      <c r="C93" s="30" t="s">
        <v>153</v>
      </c>
      <c r="D93" s="22">
        <v>30000</v>
      </c>
      <c r="E93" s="22"/>
      <c r="F93" s="22"/>
      <c r="G93" s="22"/>
      <c r="H93" s="22"/>
      <c r="I93" s="22"/>
      <c r="J93" s="22">
        <v>40000</v>
      </c>
      <c r="K93" s="22"/>
      <c r="L93" s="22"/>
      <c r="M93" s="23">
        <f t="shared" ref="M93:M100" si="16">SUM(D93:J93)</f>
        <v>70000</v>
      </c>
      <c r="N93" s="24">
        <v>0.3</v>
      </c>
      <c r="O93" s="22">
        <f t="shared" ref="O93:O100" si="17">+E93+F93+H93+I93+K93+L93</f>
        <v>0</v>
      </c>
      <c r="P93" s="42" t="s">
        <v>154</v>
      </c>
      <c r="Q93" s="26" t="s">
        <v>155</v>
      </c>
      <c r="R93" s="27"/>
    </row>
    <row r="94" spans="2:18" ht="48" customHeight="1" x14ac:dyDescent="0.45">
      <c r="B94" s="20" t="s">
        <v>156</v>
      </c>
      <c r="C94" s="30" t="s">
        <v>157</v>
      </c>
      <c r="D94" s="22">
        <v>20000</v>
      </c>
      <c r="E94" s="22"/>
      <c r="F94" s="22"/>
      <c r="G94" s="22"/>
      <c r="H94" s="22"/>
      <c r="I94" s="22"/>
      <c r="J94" s="22">
        <v>50000</v>
      </c>
      <c r="K94" s="22"/>
      <c r="L94" s="22"/>
      <c r="M94" s="23">
        <f t="shared" si="16"/>
        <v>70000</v>
      </c>
      <c r="N94" s="24">
        <v>0.25</v>
      </c>
      <c r="O94" s="22">
        <f t="shared" si="17"/>
        <v>0</v>
      </c>
      <c r="P94" s="42" t="s">
        <v>158</v>
      </c>
      <c r="Q94" s="26" t="s">
        <v>159</v>
      </c>
      <c r="R94" s="27"/>
    </row>
    <row r="95" spans="2:18" ht="15.75" x14ac:dyDescent="0.45">
      <c r="B95" s="20" t="s">
        <v>160</v>
      </c>
      <c r="C95" s="51"/>
      <c r="D95" s="51"/>
      <c r="E95" s="51"/>
      <c r="F95" s="51"/>
      <c r="G95" s="22"/>
      <c r="H95" s="174"/>
      <c r="I95" s="174"/>
      <c r="J95" s="51"/>
      <c r="K95" s="51"/>
      <c r="L95" s="51"/>
      <c r="M95" s="23">
        <f t="shared" si="16"/>
        <v>0</v>
      </c>
      <c r="N95" s="24"/>
      <c r="O95" s="22">
        <f t="shared" si="17"/>
        <v>0</v>
      </c>
      <c r="P95" s="42"/>
      <c r="Q95" s="26"/>
      <c r="R95" s="27"/>
    </row>
    <row r="96" spans="2:18" ht="15.75" x14ac:dyDescent="0.5">
      <c r="B96" s="20" t="s">
        <v>161</v>
      </c>
      <c r="C96" s="30"/>
      <c r="D96" s="22"/>
      <c r="E96" s="22"/>
      <c r="F96" s="22"/>
      <c r="G96" s="22"/>
      <c r="H96" s="22"/>
      <c r="I96" s="22"/>
      <c r="J96" s="22"/>
      <c r="K96" s="22"/>
      <c r="L96" s="22"/>
      <c r="M96" s="23">
        <f t="shared" si="16"/>
        <v>0</v>
      </c>
      <c r="N96" s="24"/>
      <c r="O96" s="22">
        <f t="shared" si="17"/>
        <v>0</v>
      </c>
      <c r="P96" s="28"/>
      <c r="Q96" s="29"/>
      <c r="R96" s="27"/>
    </row>
    <row r="97" spans="2:18" ht="15.75" x14ac:dyDescent="0.5">
      <c r="B97" s="20" t="s">
        <v>162</v>
      </c>
      <c r="C97" s="30"/>
      <c r="D97" s="22"/>
      <c r="E97" s="22"/>
      <c r="F97" s="22"/>
      <c r="G97" s="22"/>
      <c r="H97" s="22"/>
      <c r="I97" s="22"/>
      <c r="J97" s="22"/>
      <c r="K97" s="22"/>
      <c r="L97" s="22"/>
      <c r="M97" s="23">
        <f t="shared" si="16"/>
        <v>0</v>
      </c>
      <c r="N97" s="24"/>
      <c r="O97" s="22">
        <f t="shared" si="17"/>
        <v>0</v>
      </c>
      <c r="P97" s="28"/>
      <c r="Q97" s="29"/>
      <c r="R97" s="27"/>
    </row>
    <row r="98" spans="2:18" ht="15.75" x14ac:dyDescent="0.5">
      <c r="B98" s="20" t="s">
        <v>163</v>
      </c>
      <c r="C98" s="30"/>
      <c r="D98" s="22"/>
      <c r="E98" s="22"/>
      <c r="F98" s="22"/>
      <c r="G98" s="22"/>
      <c r="H98" s="22"/>
      <c r="I98" s="22"/>
      <c r="J98" s="22"/>
      <c r="K98" s="22"/>
      <c r="L98" s="22"/>
      <c r="M98" s="23">
        <f t="shared" si="16"/>
        <v>0</v>
      </c>
      <c r="N98" s="24"/>
      <c r="O98" s="22">
        <f t="shared" si="17"/>
        <v>0</v>
      </c>
      <c r="P98" s="28"/>
      <c r="Q98" s="29"/>
      <c r="R98" s="27"/>
    </row>
    <row r="99" spans="2:18" ht="15.75" x14ac:dyDescent="0.5">
      <c r="B99" s="20" t="s">
        <v>164</v>
      </c>
      <c r="C99" s="31"/>
      <c r="D99" s="32"/>
      <c r="E99" s="32"/>
      <c r="F99" s="32"/>
      <c r="G99" s="32"/>
      <c r="H99" s="32"/>
      <c r="I99" s="32"/>
      <c r="J99" s="32"/>
      <c r="K99" s="32"/>
      <c r="L99" s="32"/>
      <c r="M99" s="23">
        <f t="shared" si="16"/>
        <v>0</v>
      </c>
      <c r="N99" s="33"/>
      <c r="O99" s="22">
        <f t="shared" si="17"/>
        <v>0</v>
      </c>
      <c r="P99" s="28"/>
      <c r="Q99" s="34"/>
      <c r="R99" s="27"/>
    </row>
    <row r="100" spans="2:18" ht="15.75" x14ac:dyDescent="0.5">
      <c r="B100" s="20" t="s">
        <v>165</v>
      </c>
      <c r="C100" s="31"/>
      <c r="D100" s="32"/>
      <c r="E100" s="32"/>
      <c r="F100" s="32"/>
      <c r="G100" s="32"/>
      <c r="H100" s="32"/>
      <c r="I100" s="32"/>
      <c r="J100" s="32"/>
      <c r="K100" s="32"/>
      <c r="L100" s="32"/>
      <c r="M100" s="23">
        <f t="shared" si="16"/>
        <v>0</v>
      </c>
      <c r="N100" s="33"/>
      <c r="O100" s="22">
        <f t="shared" si="17"/>
        <v>0</v>
      </c>
      <c r="P100" s="28"/>
      <c r="Q100" s="34"/>
      <c r="R100" s="27"/>
    </row>
    <row r="101" spans="2:18" ht="15.75" x14ac:dyDescent="0.5">
      <c r="C101" s="35" t="s">
        <v>34</v>
      </c>
      <c r="D101" s="36">
        <f>SUM(D93:D100)</f>
        <v>50000</v>
      </c>
      <c r="E101" s="36"/>
      <c r="F101" s="36"/>
      <c r="G101" s="36">
        <f>SUM(G93:G100)</f>
        <v>0</v>
      </c>
      <c r="H101" s="36"/>
      <c r="I101" s="36"/>
      <c r="J101" s="36">
        <f>SUM(J93:J100)</f>
        <v>90000</v>
      </c>
      <c r="K101" s="40"/>
      <c r="L101" s="40"/>
      <c r="M101" s="41">
        <f>SUM(M93:M100)</f>
        <v>140000</v>
      </c>
      <c r="N101" s="36">
        <f>(N93*M93)+(N94*M94)+(N95*M95)+(N96*M96)+(N97*M97)+(N98*M98)+(N99*M99)+(N100*M100)</f>
        <v>38500</v>
      </c>
      <c r="O101" s="36">
        <f>SUM(O93:O100)</f>
        <v>0</v>
      </c>
      <c r="P101" s="38"/>
      <c r="Q101" s="34"/>
      <c r="R101" s="39"/>
    </row>
    <row r="102" spans="2:18" ht="51" customHeight="1" x14ac:dyDescent="0.45">
      <c r="B102" s="17" t="s">
        <v>166</v>
      </c>
      <c r="C102" s="205" t="s">
        <v>167</v>
      </c>
      <c r="D102" s="205"/>
      <c r="E102" s="205"/>
      <c r="F102" s="205"/>
      <c r="G102" s="205"/>
      <c r="H102" s="205"/>
      <c r="I102" s="205"/>
      <c r="J102" s="205"/>
      <c r="K102" s="205"/>
      <c r="L102" s="205"/>
      <c r="M102" s="205"/>
      <c r="N102" s="205"/>
      <c r="O102" s="206"/>
      <c r="P102" s="206"/>
      <c r="Q102" s="205"/>
      <c r="R102" s="19"/>
    </row>
    <row r="103" spans="2:18" ht="78.75" x14ac:dyDescent="0.45">
      <c r="B103" s="20" t="s">
        <v>168</v>
      </c>
      <c r="C103" s="30" t="s">
        <v>169</v>
      </c>
      <c r="D103" s="22">
        <v>15000</v>
      </c>
      <c r="E103" s="22"/>
      <c r="F103" s="22"/>
      <c r="G103" s="22"/>
      <c r="H103" s="22"/>
      <c r="I103" s="22"/>
      <c r="J103" s="22">
        <v>20000</v>
      </c>
      <c r="K103" s="22"/>
      <c r="L103" s="22"/>
      <c r="M103" s="23">
        <f t="shared" ref="M103:M110" si="18">SUM(D103:J103)</f>
        <v>35000</v>
      </c>
      <c r="N103" s="24">
        <v>0.25</v>
      </c>
      <c r="O103" s="22">
        <f t="shared" ref="O103:O110" si="19">+E103+F103+H103+I103+K103+L103</f>
        <v>0</v>
      </c>
      <c r="P103" s="42" t="s">
        <v>158</v>
      </c>
      <c r="Q103" s="26" t="s">
        <v>170</v>
      </c>
      <c r="R103" s="27"/>
    </row>
    <row r="104" spans="2:18" ht="78.75" x14ac:dyDescent="0.45">
      <c r="B104" s="20" t="s">
        <v>171</v>
      </c>
      <c r="C104" s="30" t="s">
        <v>172</v>
      </c>
      <c r="D104" s="22">
        <v>15000</v>
      </c>
      <c r="E104" s="22"/>
      <c r="F104" s="22"/>
      <c r="G104" s="22"/>
      <c r="H104" s="22"/>
      <c r="I104" s="22"/>
      <c r="J104" s="22">
        <v>45000</v>
      </c>
      <c r="K104" s="22"/>
      <c r="L104" s="22"/>
      <c r="M104" s="23">
        <f t="shared" si="18"/>
        <v>60000</v>
      </c>
      <c r="N104" s="24">
        <v>0.3</v>
      </c>
      <c r="O104" s="22">
        <f t="shared" si="19"/>
        <v>0</v>
      </c>
      <c r="P104" s="42" t="s">
        <v>158</v>
      </c>
      <c r="Q104" s="26" t="s">
        <v>102</v>
      </c>
      <c r="R104" s="27"/>
    </row>
    <row r="105" spans="2:18" ht="110.25" x14ac:dyDescent="0.45">
      <c r="B105" s="20" t="s">
        <v>173</v>
      </c>
      <c r="C105" s="30" t="s">
        <v>174</v>
      </c>
      <c r="D105" s="22">
        <v>15000</v>
      </c>
      <c r="E105" s="22"/>
      <c r="F105" s="22"/>
      <c r="G105" s="22"/>
      <c r="H105" s="22"/>
      <c r="I105" s="22"/>
      <c r="J105" s="22">
        <v>45000</v>
      </c>
      <c r="K105" s="22"/>
      <c r="L105" s="22"/>
      <c r="M105" s="23">
        <f t="shared" si="18"/>
        <v>60000</v>
      </c>
      <c r="N105" s="24">
        <v>0.3</v>
      </c>
      <c r="O105" s="22">
        <f t="shared" si="19"/>
        <v>0</v>
      </c>
      <c r="P105" s="42" t="s">
        <v>158</v>
      </c>
      <c r="Q105" s="26" t="s">
        <v>102</v>
      </c>
      <c r="R105" s="27"/>
    </row>
    <row r="106" spans="2:18" ht="15.75" x14ac:dyDescent="0.5">
      <c r="B106" s="20" t="s">
        <v>175</v>
      </c>
      <c r="C106" s="30"/>
      <c r="D106" s="22"/>
      <c r="E106" s="22"/>
      <c r="F106" s="22"/>
      <c r="G106" s="22"/>
      <c r="H106" s="22"/>
      <c r="I106" s="22"/>
      <c r="J106" s="22"/>
      <c r="K106" s="22"/>
      <c r="L106" s="22"/>
      <c r="M106" s="23">
        <f t="shared" si="18"/>
        <v>0</v>
      </c>
      <c r="N106" s="24"/>
      <c r="O106" s="22">
        <f t="shared" si="19"/>
        <v>0</v>
      </c>
      <c r="P106" s="28"/>
      <c r="Q106" s="29"/>
      <c r="R106" s="27"/>
    </row>
    <row r="107" spans="2:18" ht="15.75" x14ac:dyDescent="0.5">
      <c r="B107" s="20" t="s">
        <v>176</v>
      </c>
      <c r="C107" s="30"/>
      <c r="D107" s="22"/>
      <c r="E107" s="22"/>
      <c r="F107" s="22"/>
      <c r="G107" s="22"/>
      <c r="H107" s="22"/>
      <c r="I107" s="22"/>
      <c r="J107" s="22"/>
      <c r="K107" s="22"/>
      <c r="L107" s="22"/>
      <c r="M107" s="23">
        <f t="shared" si="18"/>
        <v>0</v>
      </c>
      <c r="N107" s="24"/>
      <c r="O107" s="22">
        <f t="shared" si="19"/>
        <v>0</v>
      </c>
      <c r="P107" s="28"/>
      <c r="Q107" s="29"/>
      <c r="R107" s="27"/>
    </row>
    <row r="108" spans="2:18" ht="15.75" x14ac:dyDescent="0.5">
      <c r="B108" s="20" t="s">
        <v>177</v>
      </c>
      <c r="C108" s="30"/>
      <c r="D108" s="22"/>
      <c r="E108" s="22"/>
      <c r="F108" s="22"/>
      <c r="G108" s="22"/>
      <c r="H108" s="22"/>
      <c r="I108" s="22"/>
      <c r="J108" s="22"/>
      <c r="K108" s="22"/>
      <c r="L108" s="22"/>
      <c r="M108" s="23">
        <f t="shared" si="18"/>
        <v>0</v>
      </c>
      <c r="N108" s="24"/>
      <c r="O108" s="22">
        <f t="shared" si="19"/>
        <v>0</v>
      </c>
      <c r="P108" s="28"/>
      <c r="Q108" s="29"/>
      <c r="R108" s="27"/>
    </row>
    <row r="109" spans="2:18" ht="15.75" x14ac:dyDescent="0.5">
      <c r="B109" s="20" t="s">
        <v>178</v>
      </c>
      <c r="C109" s="31"/>
      <c r="D109" s="32"/>
      <c r="E109" s="32"/>
      <c r="F109" s="32"/>
      <c r="G109" s="32"/>
      <c r="H109" s="32"/>
      <c r="I109" s="32"/>
      <c r="J109" s="32"/>
      <c r="K109" s="32"/>
      <c r="L109" s="32"/>
      <c r="M109" s="23">
        <f t="shared" si="18"/>
        <v>0</v>
      </c>
      <c r="N109" s="33"/>
      <c r="O109" s="22">
        <f t="shared" si="19"/>
        <v>0</v>
      </c>
      <c r="P109" s="28"/>
      <c r="Q109" s="34"/>
      <c r="R109" s="27"/>
    </row>
    <row r="110" spans="2:18" ht="15.75" x14ac:dyDescent="0.5">
      <c r="B110" s="20" t="s">
        <v>179</v>
      </c>
      <c r="C110" s="31"/>
      <c r="D110" s="32"/>
      <c r="E110" s="32"/>
      <c r="F110" s="32"/>
      <c r="G110" s="32"/>
      <c r="H110" s="32"/>
      <c r="I110" s="32"/>
      <c r="J110" s="32"/>
      <c r="K110" s="32"/>
      <c r="L110" s="32"/>
      <c r="M110" s="23">
        <f t="shared" si="18"/>
        <v>0</v>
      </c>
      <c r="N110" s="33"/>
      <c r="O110" s="22">
        <f t="shared" si="19"/>
        <v>0</v>
      </c>
      <c r="P110" s="28"/>
      <c r="Q110" s="34"/>
      <c r="R110" s="27"/>
    </row>
    <row r="111" spans="2:18" ht="15.75" x14ac:dyDescent="0.5">
      <c r="C111" s="35" t="s">
        <v>34</v>
      </c>
      <c r="D111" s="40">
        <f>SUM(D103:D110)</f>
        <v>45000</v>
      </c>
      <c r="E111" s="40"/>
      <c r="F111" s="40"/>
      <c r="G111" s="40">
        <f>SUM(G103:G110)</f>
        <v>0</v>
      </c>
      <c r="H111" s="40"/>
      <c r="I111" s="40"/>
      <c r="J111" s="40">
        <f>SUM(J103:J110)</f>
        <v>110000</v>
      </c>
      <c r="K111" s="40"/>
      <c r="L111" s="40"/>
      <c r="M111" s="41">
        <f>SUM(M103:M110)</f>
        <v>155000</v>
      </c>
      <c r="N111" s="36">
        <f>(N103*M103)+(N104*M104)+(N105*M105)+(N106*M106)+(N107*M107)+(N108*M108)+(N109*M109)+(N110*M110)</f>
        <v>44750</v>
      </c>
      <c r="O111" s="36">
        <f>SUM(O103:O110)</f>
        <v>0</v>
      </c>
      <c r="P111" s="38"/>
      <c r="Q111" s="34"/>
      <c r="R111" s="39"/>
    </row>
    <row r="112" spans="2:18" ht="51" customHeight="1" x14ac:dyDescent="0.45">
      <c r="B112" s="52" t="s">
        <v>180</v>
      </c>
      <c r="C112" s="205" t="s">
        <v>181</v>
      </c>
      <c r="D112" s="205"/>
      <c r="E112" s="205"/>
      <c r="F112" s="205"/>
      <c r="G112" s="205"/>
      <c r="H112" s="205"/>
      <c r="I112" s="205"/>
      <c r="J112" s="205"/>
      <c r="K112" s="205"/>
      <c r="L112" s="205"/>
      <c r="M112" s="205"/>
      <c r="N112" s="205"/>
      <c r="O112" s="206"/>
      <c r="P112" s="206"/>
      <c r="Q112" s="205"/>
      <c r="R112" s="19"/>
    </row>
    <row r="113" spans="2:18" ht="141.75" x14ac:dyDescent="0.45">
      <c r="B113" s="20" t="s">
        <v>182</v>
      </c>
      <c r="C113" s="30" t="s">
        <v>183</v>
      </c>
      <c r="D113" s="22">
        <v>40000</v>
      </c>
      <c r="E113" s="22"/>
      <c r="F113" s="22"/>
      <c r="G113" s="22"/>
      <c r="H113" s="22"/>
      <c r="I113" s="22"/>
      <c r="J113" s="22">
        <v>9000</v>
      </c>
      <c r="K113" s="22"/>
      <c r="L113" s="22"/>
      <c r="M113" s="23">
        <f t="shared" ref="M113:M120" si="20">SUM(D113:J113)</f>
        <v>49000</v>
      </c>
      <c r="N113" s="24">
        <v>0.3</v>
      </c>
      <c r="O113" s="22">
        <f t="shared" ref="O113:O120" si="21">+E113+F113+H113+I113+K113+L113</f>
        <v>0</v>
      </c>
      <c r="P113" s="42" t="s">
        <v>97</v>
      </c>
      <c r="Q113" s="26" t="s">
        <v>184</v>
      </c>
      <c r="R113" s="27"/>
    </row>
    <row r="114" spans="2:18" ht="110.25" x14ac:dyDescent="0.45">
      <c r="B114" s="20" t="s">
        <v>185</v>
      </c>
      <c r="C114" s="30" t="s">
        <v>186</v>
      </c>
      <c r="D114" s="22">
        <v>50000</v>
      </c>
      <c r="E114" s="22"/>
      <c r="F114" s="22"/>
      <c r="G114" s="22"/>
      <c r="H114" s="22"/>
      <c r="I114" s="22"/>
      <c r="J114" s="22">
        <v>36205.61</v>
      </c>
      <c r="K114" s="22"/>
      <c r="L114" s="22"/>
      <c r="M114" s="23">
        <f t="shared" si="20"/>
        <v>86205.61</v>
      </c>
      <c r="N114" s="24">
        <v>0.3</v>
      </c>
      <c r="O114" s="22">
        <f t="shared" si="21"/>
        <v>0</v>
      </c>
      <c r="P114" s="42" t="s">
        <v>97</v>
      </c>
      <c r="Q114" s="26" t="s">
        <v>187</v>
      </c>
      <c r="R114" s="27"/>
    </row>
    <row r="115" spans="2:18" ht="110.25" x14ac:dyDescent="0.45">
      <c r="B115" s="20" t="s">
        <v>188</v>
      </c>
      <c r="C115" s="30" t="s">
        <v>189</v>
      </c>
      <c r="D115" s="22">
        <v>40000</v>
      </c>
      <c r="E115" s="22"/>
      <c r="F115" s="22"/>
      <c r="G115" s="22"/>
      <c r="H115" s="22"/>
      <c r="I115" s="22"/>
      <c r="J115" s="22">
        <v>9000</v>
      </c>
      <c r="K115" s="22"/>
      <c r="L115" s="22"/>
      <c r="M115" s="23">
        <f t="shared" si="20"/>
        <v>49000</v>
      </c>
      <c r="N115" s="24">
        <v>0.3</v>
      </c>
      <c r="O115" s="22">
        <f t="shared" si="21"/>
        <v>0</v>
      </c>
      <c r="P115" s="42" t="s">
        <v>97</v>
      </c>
      <c r="Q115" s="26" t="s">
        <v>127</v>
      </c>
      <c r="R115" s="27"/>
    </row>
    <row r="116" spans="2:18" ht="15.75" x14ac:dyDescent="0.5">
      <c r="B116" s="20" t="s">
        <v>190</v>
      </c>
      <c r="C116" s="30"/>
      <c r="D116" s="22"/>
      <c r="E116" s="22"/>
      <c r="F116" s="22"/>
      <c r="G116" s="22"/>
      <c r="H116" s="22"/>
      <c r="I116" s="22"/>
      <c r="J116" s="22"/>
      <c r="K116" s="22"/>
      <c r="L116" s="22"/>
      <c r="M116" s="23">
        <f t="shared" si="20"/>
        <v>0</v>
      </c>
      <c r="N116" s="24"/>
      <c r="O116" s="22">
        <f t="shared" si="21"/>
        <v>0</v>
      </c>
      <c r="P116" s="28"/>
      <c r="Q116" s="29"/>
      <c r="R116" s="27"/>
    </row>
    <row r="117" spans="2:18" ht="15.75" x14ac:dyDescent="0.5">
      <c r="B117" s="20" t="s">
        <v>191</v>
      </c>
      <c r="C117" s="30"/>
      <c r="D117" s="22"/>
      <c r="E117" s="22"/>
      <c r="F117" s="22"/>
      <c r="G117" s="22"/>
      <c r="H117" s="22"/>
      <c r="I117" s="22"/>
      <c r="J117" s="22"/>
      <c r="K117" s="22"/>
      <c r="L117" s="22"/>
      <c r="M117" s="23">
        <f t="shared" si="20"/>
        <v>0</v>
      </c>
      <c r="N117" s="24"/>
      <c r="O117" s="22">
        <f t="shared" si="21"/>
        <v>0</v>
      </c>
      <c r="P117" s="28"/>
      <c r="Q117" s="29"/>
      <c r="R117" s="27"/>
    </row>
    <row r="118" spans="2:18" ht="15.75" x14ac:dyDescent="0.5">
      <c r="B118" s="20" t="s">
        <v>192</v>
      </c>
      <c r="C118" s="30"/>
      <c r="D118" s="22"/>
      <c r="E118" s="22"/>
      <c r="F118" s="22"/>
      <c r="G118" s="22"/>
      <c r="H118" s="22"/>
      <c r="I118" s="22"/>
      <c r="J118" s="22"/>
      <c r="K118" s="22"/>
      <c r="L118" s="22"/>
      <c r="M118" s="23">
        <f t="shared" si="20"/>
        <v>0</v>
      </c>
      <c r="N118" s="24"/>
      <c r="O118" s="22">
        <f t="shared" si="21"/>
        <v>0</v>
      </c>
      <c r="P118" s="28"/>
      <c r="Q118" s="29"/>
      <c r="R118" s="27"/>
    </row>
    <row r="119" spans="2:18" ht="15.75" x14ac:dyDescent="0.5">
      <c r="B119" s="20" t="s">
        <v>193</v>
      </c>
      <c r="C119" s="31"/>
      <c r="D119" s="32"/>
      <c r="E119" s="32"/>
      <c r="F119" s="32"/>
      <c r="G119" s="32"/>
      <c r="H119" s="32"/>
      <c r="I119" s="32"/>
      <c r="J119" s="32"/>
      <c r="K119" s="32"/>
      <c r="L119" s="32"/>
      <c r="M119" s="23">
        <f t="shared" si="20"/>
        <v>0</v>
      </c>
      <c r="N119" s="33"/>
      <c r="O119" s="22">
        <f t="shared" si="21"/>
        <v>0</v>
      </c>
      <c r="P119" s="28"/>
      <c r="Q119" s="34"/>
      <c r="R119" s="27"/>
    </row>
    <row r="120" spans="2:18" ht="15.75" x14ac:dyDescent="0.5">
      <c r="B120" s="20" t="s">
        <v>194</v>
      </c>
      <c r="C120" s="31"/>
      <c r="D120" s="32"/>
      <c r="E120" s="32"/>
      <c r="F120" s="32"/>
      <c r="G120" s="32"/>
      <c r="H120" s="32"/>
      <c r="I120" s="32"/>
      <c r="J120" s="32"/>
      <c r="K120" s="32"/>
      <c r="L120" s="32"/>
      <c r="M120" s="23">
        <f t="shared" si="20"/>
        <v>0</v>
      </c>
      <c r="N120" s="33"/>
      <c r="O120" s="22">
        <f t="shared" si="21"/>
        <v>0</v>
      </c>
      <c r="P120" s="28"/>
      <c r="Q120" s="34"/>
      <c r="R120" s="27"/>
    </row>
    <row r="121" spans="2:18" ht="15.75" x14ac:dyDescent="0.5">
      <c r="C121" s="35" t="s">
        <v>34</v>
      </c>
      <c r="D121" s="40">
        <f>SUM(D113:D120)</f>
        <v>130000</v>
      </c>
      <c r="E121" s="40"/>
      <c r="F121" s="40"/>
      <c r="G121" s="40">
        <f>SUM(G113:G120)</f>
        <v>0</v>
      </c>
      <c r="H121" s="40"/>
      <c r="I121" s="40"/>
      <c r="J121" s="40">
        <f>SUM(J113:J120)</f>
        <v>54205.61</v>
      </c>
      <c r="K121" s="40"/>
      <c r="L121" s="40"/>
      <c r="M121" s="41">
        <f>SUM(M113:M120)</f>
        <v>184205.61</v>
      </c>
      <c r="N121" s="36">
        <f>(N113*M113)+(N114*M114)+(N115*M115)+(N116*M116)+(N117*M117)+(N118*M118)+(N119*M119)+(N120*M120)</f>
        <v>55261.683000000005</v>
      </c>
      <c r="O121" s="36">
        <f>SUM(O113:O120)</f>
        <v>0</v>
      </c>
      <c r="P121" s="38"/>
      <c r="Q121" s="34"/>
      <c r="R121" s="39"/>
    </row>
    <row r="122" spans="2:18" ht="51" customHeight="1" x14ac:dyDescent="0.45">
      <c r="B122" s="52" t="s">
        <v>195</v>
      </c>
      <c r="C122" s="194"/>
      <c r="D122" s="194"/>
      <c r="E122" s="194"/>
      <c r="F122" s="194"/>
      <c r="G122" s="194"/>
      <c r="H122" s="194"/>
      <c r="I122" s="194"/>
      <c r="J122" s="194"/>
      <c r="K122" s="194"/>
      <c r="L122" s="194"/>
      <c r="M122" s="194"/>
      <c r="N122" s="194"/>
      <c r="O122" s="195"/>
      <c r="P122" s="195"/>
      <c r="Q122" s="194"/>
      <c r="R122" s="19"/>
    </row>
    <row r="123" spans="2:18" ht="15.75" x14ac:dyDescent="0.5">
      <c r="B123" s="20" t="s">
        <v>196</v>
      </c>
      <c r="C123" s="30"/>
      <c r="D123" s="22"/>
      <c r="E123" s="22"/>
      <c r="F123" s="22"/>
      <c r="G123" s="22"/>
      <c r="H123" s="22"/>
      <c r="I123" s="22"/>
      <c r="J123" s="22"/>
      <c r="K123" s="22"/>
      <c r="L123" s="22"/>
      <c r="M123" s="23">
        <f t="shared" ref="M123:M130" si="22">SUM(D123:J123)</f>
        <v>0</v>
      </c>
      <c r="N123" s="24"/>
      <c r="O123" s="22">
        <f t="shared" ref="O123:O130" si="23">+E123+F123+H123+I123+K123+L123</f>
        <v>0</v>
      </c>
      <c r="P123" s="28"/>
      <c r="Q123" s="29"/>
      <c r="R123" s="27"/>
    </row>
    <row r="124" spans="2:18" ht="15.75" x14ac:dyDescent="0.5">
      <c r="B124" s="20" t="s">
        <v>197</v>
      </c>
      <c r="C124" s="30"/>
      <c r="D124" s="22"/>
      <c r="E124" s="22"/>
      <c r="F124" s="22"/>
      <c r="G124" s="22"/>
      <c r="H124" s="22"/>
      <c r="I124" s="22"/>
      <c r="J124" s="22"/>
      <c r="K124" s="22"/>
      <c r="L124" s="22"/>
      <c r="M124" s="23">
        <f t="shared" si="22"/>
        <v>0</v>
      </c>
      <c r="N124" s="24"/>
      <c r="O124" s="22">
        <f t="shared" si="23"/>
        <v>0</v>
      </c>
      <c r="P124" s="28"/>
      <c r="Q124" s="29"/>
      <c r="R124" s="27"/>
    </row>
    <row r="125" spans="2:18" ht="15.75" x14ac:dyDescent="0.5">
      <c r="B125" s="20" t="s">
        <v>198</v>
      </c>
      <c r="C125" s="30"/>
      <c r="D125" s="22"/>
      <c r="E125" s="22"/>
      <c r="F125" s="22"/>
      <c r="G125" s="22"/>
      <c r="H125" s="22"/>
      <c r="I125" s="22"/>
      <c r="J125" s="22"/>
      <c r="K125" s="22"/>
      <c r="L125" s="22"/>
      <c r="M125" s="23">
        <f t="shared" si="22"/>
        <v>0</v>
      </c>
      <c r="N125" s="24"/>
      <c r="O125" s="22">
        <f t="shared" si="23"/>
        <v>0</v>
      </c>
      <c r="P125" s="28"/>
      <c r="Q125" s="29"/>
      <c r="R125" s="27"/>
    </row>
    <row r="126" spans="2:18" ht="15.75" x14ac:dyDescent="0.5">
      <c r="B126" s="20" t="s">
        <v>199</v>
      </c>
      <c r="C126" s="30"/>
      <c r="D126" s="22"/>
      <c r="E126" s="22"/>
      <c r="F126" s="22"/>
      <c r="G126" s="22"/>
      <c r="H126" s="22"/>
      <c r="I126" s="22"/>
      <c r="J126" s="22"/>
      <c r="K126" s="22"/>
      <c r="L126" s="22"/>
      <c r="M126" s="23">
        <f t="shared" si="22"/>
        <v>0</v>
      </c>
      <c r="N126" s="24"/>
      <c r="O126" s="22">
        <f t="shared" si="23"/>
        <v>0</v>
      </c>
      <c r="P126" s="28"/>
      <c r="Q126" s="29"/>
      <c r="R126" s="27"/>
    </row>
    <row r="127" spans="2:18" ht="15.75" x14ac:dyDescent="0.5">
      <c r="B127" s="20" t="s">
        <v>200</v>
      </c>
      <c r="C127" s="30"/>
      <c r="D127" s="22"/>
      <c r="E127" s="22"/>
      <c r="F127" s="22"/>
      <c r="G127" s="22"/>
      <c r="H127" s="22"/>
      <c r="I127" s="22"/>
      <c r="J127" s="22"/>
      <c r="K127" s="22"/>
      <c r="L127" s="22"/>
      <c r="M127" s="23">
        <f t="shared" si="22"/>
        <v>0</v>
      </c>
      <c r="N127" s="24"/>
      <c r="O127" s="22">
        <f t="shared" si="23"/>
        <v>0</v>
      </c>
      <c r="P127" s="28"/>
      <c r="Q127" s="29"/>
      <c r="R127" s="27"/>
    </row>
    <row r="128" spans="2:18" ht="15.75" x14ac:dyDescent="0.5">
      <c r="B128" s="20" t="s">
        <v>201</v>
      </c>
      <c r="C128" s="30"/>
      <c r="D128" s="22"/>
      <c r="E128" s="22"/>
      <c r="F128" s="22"/>
      <c r="G128" s="22"/>
      <c r="H128" s="22"/>
      <c r="I128" s="22"/>
      <c r="J128" s="22"/>
      <c r="K128" s="22"/>
      <c r="L128" s="22"/>
      <c r="M128" s="23">
        <f t="shared" si="22"/>
        <v>0</v>
      </c>
      <c r="N128" s="24"/>
      <c r="O128" s="22">
        <f t="shared" si="23"/>
        <v>0</v>
      </c>
      <c r="P128" s="28"/>
      <c r="Q128" s="29"/>
      <c r="R128" s="27"/>
    </row>
    <row r="129" spans="2:18" ht="15.75" x14ac:dyDescent="0.5">
      <c r="B129" s="20" t="s">
        <v>202</v>
      </c>
      <c r="C129" s="31"/>
      <c r="D129" s="32"/>
      <c r="E129" s="32"/>
      <c r="F129" s="32"/>
      <c r="G129" s="32"/>
      <c r="H129" s="32"/>
      <c r="I129" s="32"/>
      <c r="J129" s="32"/>
      <c r="K129" s="32"/>
      <c r="L129" s="32"/>
      <c r="M129" s="23">
        <f t="shared" si="22"/>
        <v>0</v>
      </c>
      <c r="N129" s="33"/>
      <c r="O129" s="22">
        <f t="shared" si="23"/>
        <v>0</v>
      </c>
      <c r="P129" s="28"/>
      <c r="Q129" s="34"/>
      <c r="R129" s="27"/>
    </row>
    <row r="130" spans="2:18" ht="15.75" x14ac:dyDescent="0.5">
      <c r="B130" s="20" t="s">
        <v>203</v>
      </c>
      <c r="C130" s="31"/>
      <c r="D130" s="32"/>
      <c r="E130" s="32"/>
      <c r="F130" s="32"/>
      <c r="G130" s="32"/>
      <c r="H130" s="32"/>
      <c r="I130" s="32"/>
      <c r="J130" s="32"/>
      <c r="K130" s="32"/>
      <c r="L130" s="32"/>
      <c r="M130" s="23">
        <f t="shared" si="22"/>
        <v>0</v>
      </c>
      <c r="N130" s="33"/>
      <c r="O130" s="22">
        <f t="shared" si="23"/>
        <v>0</v>
      </c>
      <c r="P130" s="28"/>
      <c r="Q130" s="34"/>
      <c r="R130" s="27"/>
    </row>
    <row r="131" spans="2:18" ht="15.75" x14ac:dyDescent="0.5">
      <c r="C131" s="35" t="s">
        <v>34</v>
      </c>
      <c r="D131" s="36">
        <f>SUM(D123:D130)</f>
        <v>0</v>
      </c>
      <c r="E131" s="36"/>
      <c r="F131" s="36"/>
      <c r="G131" s="36">
        <f>SUM(G123:G130)</f>
        <v>0</v>
      </c>
      <c r="H131" s="36"/>
      <c r="I131" s="36"/>
      <c r="J131" s="36">
        <f>SUM(J123:J130)</f>
        <v>0</v>
      </c>
      <c r="K131" s="36"/>
      <c r="L131" s="36"/>
      <c r="M131" s="37">
        <f>SUM(M123:M130)</f>
        <v>0</v>
      </c>
      <c r="N131" s="36">
        <f>(N123*M123)+(N124*M124)+(N125*M125)+(N126*M126)+(N127*M127)+(N128*M128)+(N129*M129)+(N130*M130)</f>
        <v>0</v>
      </c>
      <c r="O131" s="36">
        <f>SUM(O123:O130)</f>
        <v>0</v>
      </c>
      <c r="P131" s="38"/>
      <c r="Q131" s="34"/>
      <c r="R131" s="39"/>
    </row>
    <row r="132" spans="2:18" ht="15.75" customHeight="1" x14ac:dyDescent="0.45">
      <c r="B132" s="47"/>
      <c r="C132" s="43"/>
      <c r="D132" s="48"/>
      <c r="E132" s="48"/>
      <c r="F132" s="48"/>
      <c r="G132" s="48"/>
      <c r="H132" s="48"/>
      <c r="I132" s="48"/>
      <c r="J132" s="48"/>
      <c r="K132" s="48"/>
      <c r="L132" s="48"/>
      <c r="M132" s="48"/>
      <c r="N132" s="48"/>
      <c r="O132" s="48"/>
      <c r="P132" s="49"/>
      <c r="Q132" s="53"/>
      <c r="R132" s="50"/>
    </row>
    <row r="133" spans="2:18" ht="51" customHeight="1" x14ac:dyDescent="0.45">
      <c r="B133" s="35" t="s">
        <v>204</v>
      </c>
      <c r="C133" s="207"/>
      <c r="D133" s="207"/>
      <c r="E133" s="207"/>
      <c r="F133" s="207"/>
      <c r="G133" s="207"/>
      <c r="H133" s="207"/>
      <c r="I133" s="207"/>
      <c r="J133" s="207"/>
      <c r="K133" s="207"/>
      <c r="L133" s="207"/>
      <c r="M133" s="207"/>
      <c r="N133" s="207"/>
      <c r="O133" s="208"/>
      <c r="P133" s="208"/>
      <c r="Q133" s="207"/>
      <c r="R133" s="18"/>
    </row>
    <row r="134" spans="2:18" ht="51" customHeight="1" x14ac:dyDescent="0.45">
      <c r="B134" s="17" t="s">
        <v>205</v>
      </c>
      <c r="C134" s="194"/>
      <c r="D134" s="194"/>
      <c r="E134" s="194"/>
      <c r="F134" s="194"/>
      <c r="G134" s="194"/>
      <c r="H134" s="194"/>
      <c r="I134" s="194"/>
      <c r="J134" s="194"/>
      <c r="K134" s="194"/>
      <c r="L134" s="194"/>
      <c r="M134" s="194"/>
      <c r="N134" s="194"/>
      <c r="O134" s="195"/>
      <c r="P134" s="195"/>
      <c r="Q134" s="194"/>
      <c r="R134" s="19"/>
    </row>
    <row r="135" spans="2:18" ht="15.75" x14ac:dyDescent="0.5">
      <c r="B135" s="20" t="s">
        <v>206</v>
      </c>
      <c r="C135" s="30"/>
      <c r="D135" s="22"/>
      <c r="E135" s="22"/>
      <c r="F135" s="22"/>
      <c r="G135" s="22"/>
      <c r="H135" s="22"/>
      <c r="I135" s="22"/>
      <c r="J135" s="22"/>
      <c r="K135" s="22"/>
      <c r="L135" s="22"/>
      <c r="M135" s="23">
        <f t="shared" ref="M135:M142" si="24">SUM(D135:J135)</f>
        <v>0</v>
      </c>
      <c r="N135" s="24"/>
      <c r="O135" s="22">
        <f t="shared" ref="O135:O142" si="25">+E135+F135+H135+I135+K135+L135</f>
        <v>0</v>
      </c>
      <c r="P135" s="28"/>
      <c r="Q135" s="29"/>
      <c r="R135" s="27"/>
    </row>
    <row r="136" spans="2:18" ht="15.75" x14ac:dyDescent="0.5">
      <c r="B136" s="20" t="s">
        <v>207</v>
      </c>
      <c r="C136" s="30"/>
      <c r="D136" s="22"/>
      <c r="E136" s="22"/>
      <c r="F136" s="22"/>
      <c r="G136" s="22"/>
      <c r="H136" s="22"/>
      <c r="I136" s="22"/>
      <c r="J136" s="22"/>
      <c r="K136" s="22"/>
      <c r="L136" s="22"/>
      <c r="M136" s="23">
        <f t="shared" si="24"/>
        <v>0</v>
      </c>
      <c r="N136" s="24"/>
      <c r="O136" s="22">
        <f t="shared" si="25"/>
        <v>0</v>
      </c>
      <c r="P136" s="28"/>
      <c r="Q136" s="29"/>
      <c r="R136" s="27"/>
    </row>
    <row r="137" spans="2:18" ht="15.75" x14ac:dyDescent="0.5">
      <c r="B137" s="20" t="s">
        <v>208</v>
      </c>
      <c r="C137" s="30"/>
      <c r="D137" s="22"/>
      <c r="E137" s="22"/>
      <c r="F137" s="22"/>
      <c r="G137" s="22"/>
      <c r="H137" s="22"/>
      <c r="I137" s="22"/>
      <c r="J137" s="22"/>
      <c r="K137" s="22"/>
      <c r="L137" s="22"/>
      <c r="M137" s="23">
        <f t="shared" si="24"/>
        <v>0</v>
      </c>
      <c r="N137" s="24"/>
      <c r="O137" s="22">
        <f t="shared" si="25"/>
        <v>0</v>
      </c>
      <c r="P137" s="28"/>
      <c r="Q137" s="29"/>
      <c r="R137" s="27"/>
    </row>
    <row r="138" spans="2:18" ht="15.75" x14ac:dyDescent="0.5">
      <c r="B138" s="20" t="s">
        <v>209</v>
      </c>
      <c r="C138" s="30"/>
      <c r="D138" s="22"/>
      <c r="E138" s="22"/>
      <c r="F138" s="22"/>
      <c r="G138" s="22"/>
      <c r="H138" s="22"/>
      <c r="I138" s="22"/>
      <c r="J138" s="22"/>
      <c r="K138" s="22"/>
      <c r="L138" s="22"/>
      <c r="M138" s="23">
        <f t="shared" si="24"/>
        <v>0</v>
      </c>
      <c r="N138" s="24"/>
      <c r="O138" s="22">
        <f t="shared" si="25"/>
        <v>0</v>
      </c>
      <c r="P138" s="28"/>
      <c r="Q138" s="29"/>
      <c r="R138" s="27"/>
    </row>
    <row r="139" spans="2:18" ht="15.75" x14ac:dyDescent="0.5">
      <c r="B139" s="20" t="s">
        <v>210</v>
      </c>
      <c r="C139" s="30"/>
      <c r="D139" s="22"/>
      <c r="E139" s="22"/>
      <c r="F139" s="22"/>
      <c r="G139" s="22"/>
      <c r="H139" s="22"/>
      <c r="I139" s="22"/>
      <c r="J139" s="22"/>
      <c r="K139" s="22"/>
      <c r="L139" s="22"/>
      <c r="M139" s="23">
        <f t="shared" si="24"/>
        <v>0</v>
      </c>
      <c r="N139" s="24"/>
      <c r="O139" s="22">
        <f t="shared" si="25"/>
        <v>0</v>
      </c>
      <c r="P139" s="28"/>
      <c r="Q139" s="29"/>
      <c r="R139" s="27"/>
    </row>
    <row r="140" spans="2:18" ht="15.75" x14ac:dyDescent="0.5">
      <c r="B140" s="20" t="s">
        <v>211</v>
      </c>
      <c r="C140" s="30"/>
      <c r="D140" s="22"/>
      <c r="E140" s="22"/>
      <c r="F140" s="22"/>
      <c r="G140" s="22"/>
      <c r="H140" s="22"/>
      <c r="I140" s="22"/>
      <c r="J140" s="22"/>
      <c r="K140" s="22"/>
      <c r="L140" s="22"/>
      <c r="M140" s="23">
        <f t="shared" si="24"/>
        <v>0</v>
      </c>
      <c r="N140" s="24"/>
      <c r="O140" s="22">
        <f t="shared" si="25"/>
        <v>0</v>
      </c>
      <c r="P140" s="28"/>
      <c r="Q140" s="29"/>
      <c r="R140" s="27"/>
    </row>
    <row r="141" spans="2:18" ht="15.75" x14ac:dyDescent="0.5">
      <c r="B141" s="20" t="s">
        <v>212</v>
      </c>
      <c r="C141" s="31"/>
      <c r="D141" s="32"/>
      <c r="E141" s="32"/>
      <c r="F141" s="32"/>
      <c r="G141" s="32"/>
      <c r="H141" s="32"/>
      <c r="I141" s="32"/>
      <c r="J141" s="32"/>
      <c r="K141" s="32"/>
      <c r="L141" s="32"/>
      <c r="M141" s="23">
        <f t="shared" si="24"/>
        <v>0</v>
      </c>
      <c r="N141" s="33"/>
      <c r="O141" s="22">
        <f t="shared" si="25"/>
        <v>0</v>
      </c>
      <c r="P141" s="28"/>
      <c r="Q141" s="34"/>
      <c r="R141" s="27"/>
    </row>
    <row r="142" spans="2:18" ht="15.75" x14ac:dyDescent="0.5">
      <c r="B142" s="20" t="s">
        <v>213</v>
      </c>
      <c r="C142" s="31"/>
      <c r="D142" s="32"/>
      <c r="E142" s="32"/>
      <c r="F142" s="32"/>
      <c r="G142" s="32"/>
      <c r="H142" s="32"/>
      <c r="I142" s="32"/>
      <c r="J142" s="32"/>
      <c r="K142" s="32"/>
      <c r="L142" s="32"/>
      <c r="M142" s="23">
        <f t="shared" si="24"/>
        <v>0</v>
      </c>
      <c r="N142" s="33"/>
      <c r="O142" s="22">
        <f t="shared" si="25"/>
        <v>0</v>
      </c>
      <c r="P142" s="28"/>
      <c r="Q142" s="34"/>
      <c r="R142" s="27"/>
    </row>
    <row r="143" spans="2:18" ht="15.75" x14ac:dyDescent="0.5">
      <c r="C143" s="35" t="s">
        <v>34</v>
      </c>
      <c r="D143" s="36">
        <f>SUM(D135:D142)</f>
        <v>0</v>
      </c>
      <c r="E143" s="36"/>
      <c r="F143" s="36"/>
      <c r="G143" s="36">
        <f>SUM(G135:G142)</f>
        <v>0</v>
      </c>
      <c r="H143" s="36"/>
      <c r="I143" s="36"/>
      <c r="J143" s="36">
        <f>SUM(J135:J142)</f>
        <v>0</v>
      </c>
      <c r="K143" s="40"/>
      <c r="L143" s="40"/>
      <c r="M143" s="41">
        <f>SUM(M135:M142)</f>
        <v>0</v>
      </c>
      <c r="N143" s="36">
        <f>(N135*M135)+(N136*M136)+(N137*M137)+(N138*M138)+(N139*M139)+(N140*M140)+(N141*M141)+(N142*M142)</f>
        <v>0</v>
      </c>
      <c r="O143" s="36">
        <f>SUM(O135:O142)</f>
        <v>0</v>
      </c>
      <c r="P143" s="38"/>
      <c r="Q143" s="34"/>
      <c r="R143" s="39"/>
    </row>
    <row r="144" spans="2:18" ht="51" customHeight="1" x14ac:dyDescent="0.45">
      <c r="B144" s="17" t="s">
        <v>214</v>
      </c>
      <c r="C144" s="194"/>
      <c r="D144" s="194"/>
      <c r="E144" s="194"/>
      <c r="F144" s="194"/>
      <c r="G144" s="194"/>
      <c r="H144" s="194"/>
      <c r="I144" s="194"/>
      <c r="J144" s="194"/>
      <c r="K144" s="194"/>
      <c r="L144" s="194"/>
      <c r="M144" s="194"/>
      <c r="N144" s="194"/>
      <c r="O144" s="195"/>
      <c r="P144" s="195"/>
      <c r="Q144" s="194"/>
      <c r="R144" s="19"/>
    </row>
    <row r="145" spans="2:18" ht="15.75" x14ac:dyDescent="0.5">
      <c r="B145" s="20" t="s">
        <v>215</v>
      </c>
      <c r="C145" s="30"/>
      <c r="D145" s="22"/>
      <c r="E145" s="22"/>
      <c r="F145" s="22"/>
      <c r="G145" s="22"/>
      <c r="H145" s="22"/>
      <c r="I145" s="22"/>
      <c r="J145" s="22"/>
      <c r="K145" s="22"/>
      <c r="L145" s="22"/>
      <c r="M145" s="23">
        <f t="shared" ref="M145:M152" si="26">SUM(D145:J145)</f>
        <v>0</v>
      </c>
      <c r="N145" s="24"/>
      <c r="O145" s="22"/>
      <c r="P145" s="28"/>
      <c r="Q145" s="29"/>
      <c r="R145" s="27"/>
    </row>
    <row r="146" spans="2:18" ht="15.75" x14ac:dyDescent="0.5">
      <c r="B146" s="20" t="s">
        <v>216</v>
      </c>
      <c r="C146" s="30"/>
      <c r="D146" s="22"/>
      <c r="E146" s="22"/>
      <c r="F146" s="22"/>
      <c r="G146" s="22"/>
      <c r="H146" s="22"/>
      <c r="I146" s="22"/>
      <c r="J146" s="22"/>
      <c r="K146" s="22"/>
      <c r="L146" s="22"/>
      <c r="M146" s="23">
        <f t="shared" si="26"/>
        <v>0</v>
      </c>
      <c r="N146" s="24"/>
      <c r="O146" s="22"/>
      <c r="P146" s="28"/>
      <c r="Q146" s="29"/>
      <c r="R146" s="27"/>
    </row>
    <row r="147" spans="2:18" ht="15.75" x14ac:dyDescent="0.5">
      <c r="B147" s="20" t="s">
        <v>217</v>
      </c>
      <c r="C147" s="30"/>
      <c r="D147" s="22"/>
      <c r="E147" s="22"/>
      <c r="F147" s="22"/>
      <c r="G147" s="22"/>
      <c r="H147" s="22"/>
      <c r="I147" s="22"/>
      <c r="J147" s="22"/>
      <c r="K147" s="22"/>
      <c r="L147" s="22"/>
      <c r="M147" s="23">
        <f t="shared" si="26"/>
        <v>0</v>
      </c>
      <c r="N147" s="24"/>
      <c r="O147" s="22"/>
      <c r="P147" s="28"/>
      <c r="Q147" s="29"/>
      <c r="R147" s="27"/>
    </row>
    <row r="148" spans="2:18" ht="15.75" x14ac:dyDescent="0.5">
      <c r="B148" s="20" t="s">
        <v>218</v>
      </c>
      <c r="C148" s="30"/>
      <c r="D148" s="22"/>
      <c r="E148" s="22"/>
      <c r="F148" s="22"/>
      <c r="G148" s="22"/>
      <c r="H148" s="22"/>
      <c r="I148" s="22"/>
      <c r="J148" s="22"/>
      <c r="K148" s="22"/>
      <c r="L148" s="22"/>
      <c r="M148" s="23">
        <f t="shared" si="26"/>
        <v>0</v>
      </c>
      <c r="N148" s="24"/>
      <c r="O148" s="22"/>
      <c r="P148" s="28"/>
      <c r="Q148" s="29"/>
      <c r="R148" s="27"/>
    </row>
    <row r="149" spans="2:18" ht="15.75" x14ac:dyDescent="0.5">
      <c r="B149" s="20" t="s">
        <v>219</v>
      </c>
      <c r="C149" s="30"/>
      <c r="D149" s="22"/>
      <c r="E149" s="22"/>
      <c r="F149" s="22"/>
      <c r="G149" s="22"/>
      <c r="H149" s="22"/>
      <c r="I149" s="22"/>
      <c r="J149" s="22"/>
      <c r="K149" s="22"/>
      <c r="L149" s="22"/>
      <c r="M149" s="23">
        <f t="shared" si="26"/>
        <v>0</v>
      </c>
      <c r="N149" s="24"/>
      <c r="O149" s="22"/>
      <c r="P149" s="28"/>
      <c r="Q149" s="29"/>
      <c r="R149" s="27"/>
    </row>
    <row r="150" spans="2:18" ht="15.75" x14ac:dyDescent="0.5">
      <c r="B150" s="20" t="s">
        <v>220</v>
      </c>
      <c r="C150" s="30"/>
      <c r="D150" s="22"/>
      <c r="E150" s="22"/>
      <c r="F150" s="22"/>
      <c r="G150" s="22"/>
      <c r="H150" s="22"/>
      <c r="I150" s="22"/>
      <c r="J150" s="22"/>
      <c r="K150" s="22"/>
      <c r="L150" s="22"/>
      <c r="M150" s="23">
        <f t="shared" si="26"/>
        <v>0</v>
      </c>
      <c r="N150" s="24"/>
      <c r="O150" s="22"/>
      <c r="P150" s="28"/>
      <c r="Q150" s="29"/>
      <c r="R150" s="27"/>
    </row>
    <row r="151" spans="2:18" ht="15.75" x14ac:dyDescent="0.5">
      <c r="B151" s="20" t="s">
        <v>221</v>
      </c>
      <c r="C151" s="31"/>
      <c r="D151" s="32"/>
      <c r="E151" s="32"/>
      <c r="F151" s="32"/>
      <c r="G151" s="32"/>
      <c r="H151" s="32"/>
      <c r="I151" s="32"/>
      <c r="J151" s="32"/>
      <c r="K151" s="32"/>
      <c r="L151" s="32"/>
      <c r="M151" s="23">
        <f t="shared" si="26"/>
        <v>0</v>
      </c>
      <c r="N151" s="33"/>
      <c r="O151" s="32"/>
      <c r="P151" s="28"/>
      <c r="Q151" s="34"/>
      <c r="R151" s="27"/>
    </row>
    <row r="152" spans="2:18" ht="15.75" x14ac:dyDescent="0.5">
      <c r="B152" s="20" t="s">
        <v>222</v>
      </c>
      <c r="C152" s="31"/>
      <c r="D152" s="32"/>
      <c r="E152" s="32"/>
      <c r="F152" s="32"/>
      <c r="G152" s="32"/>
      <c r="H152" s="32"/>
      <c r="I152" s="32"/>
      <c r="J152" s="32"/>
      <c r="K152" s="32"/>
      <c r="L152" s="32"/>
      <c r="M152" s="23">
        <f t="shared" si="26"/>
        <v>0</v>
      </c>
      <c r="N152" s="33"/>
      <c r="O152" s="32"/>
      <c r="P152" s="28"/>
      <c r="Q152" s="34"/>
      <c r="R152" s="27"/>
    </row>
    <row r="153" spans="2:18" ht="15.75" x14ac:dyDescent="0.5">
      <c r="C153" s="35" t="s">
        <v>34</v>
      </c>
      <c r="D153" s="40">
        <f>SUM(D145:D152)</f>
        <v>0</v>
      </c>
      <c r="E153" s="40"/>
      <c r="F153" s="40"/>
      <c r="G153" s="40">
        <f>SUM(G145:G152)</f>
        <v>0</v>
      </c>
      <c r="H153" s="40"/>
      <c r="I153" s="40"/>
      <c r="J153" s="40">
        <f>SUM(J145:J152)</f>
        <v>0</v>
      </c>
      <c r="K153" s="40"/>
      <c r="L153" s="40"/>
      <c r="M153" s="41">
        <f>SUM(M145:M152)</f>
        <v>0</v>
      </c>
      <c r="N153" s="36">
        <f>(N145*M145)+(N146*M146)+(N147*M147)+(N148*M148)+(N149*M149)+(N150*M150)+(N151*M151)+(N152*M152)</f>
        <v>0</v>
      </c>
      <c r="O153" s="36">
        <f>SUM(O145:O152)</f>
        <v>0</v>
      </c>
      <c r="P153" s="38"/>
      <c r="Q153" s="34"/>
      <c r="R153" s="39"/>
    </row>
    <row r="154" spans="2:18" ht="51" customHeight="1" x14ac:dyDescent="0.45">
      <c r="B154" s="17" t="s">
        <v>223</v>
      </c>
      <c r="C154" s="194"/>
      <c r="D154" s="194"/>
      <c r="E154" s="194"/>
      <c r="F154" s="194"/>
      <c r="G154" s="194"/>
      <c r="H154" s="194"/>
      <c r="I154" s="194"/>
      <c r="J154" s="194"/>
      <c r="K154" s="194"/>
      <c r="L154" s="194"/>
      <c r="M154" s="194"/>
      <c r="N154" s="194"/>
      <c r="O154" s="195"/>
      <c r="P154" s="195"/>
      <c r="Q154" s="194"/>
      <c r="R154" s="19"/>
    </row>
    <row r="155" spans="2:18" ht="15.75" x14ac:dyDescent="0.5">
      <c r="B155" s="20" t="s">
        <v>224</v>
      </c>
      <c r="C155" s="30"/>
      <c r="D155" s="22"/>
      <c r="E155" s="22"/>
      <c r="F155" s="22"/>
      <c r="G155" s="22"/>
      <c r="H155" s="22"/>
      <c r="I155" s="22"/>
      <c r="J155" s="22"/>
      <c r="K155" s="22"/>
      <c r="L155" s="22"/>
      <c r="M155" s="23">
        <f t="shared" ref="M155:M162" si="27">SUM(D155:J155)</f>
        <v>0</v>
      </c>
      <c r="N155" s="24"/>
      <c r="O155" s="22"/>
      <c r="P155" s="28"/>
      <c r="Q155" s="29"/>
      <c r="R155" s="27"/>
    </row>
    <row r="156" spans="2:18" ht="15.75" x14ac:dyDescent="0.5">
      <c r="B156" s="20" t="s">
        <v>225</v>
      </c>
      <c r="C156" s="30"/>
      <c r="D156" s="22"/>
      <c r="E156" s="22"/>
      <c r="F156" s="22"/>
      <c r="G156" s="22"/>
      <c r="H156" s="22"/>
      <c r="I156" s="22"/>
      <c r="J156" s="22"/>
      <c r="K156" s="22"/>
      <c r="L156" s="22"/>
      <c r="M156" s="23">
        <f t="shared" si="27"/>
        <v>0</v>
      </c>
      <c r="N156" s="24"/>
      <c r="O156" s="22"/>
      <c r="P156" s="28"/>
      <c r="Q156" s="29"/>
      <c r="R156" s="27"/>
    </row>
    <row r="157" spans="2:18" ht="15.75" x14ac:dyDescent="0.5">
      <c r="B157" s="20" t="s">
        <v>226</v>
      </c>
      <c r="C157" s="30"/>
      <c r="D157" s="22"/>
      <c r="E157" s="22"/>
      <c r="F157" s="22"/>
      <c r="G157" s="22"/>
      <c r="H157" s="22"/>
      <c r="I157" s="22"/>
      <c r="J157" s="22"/>
      <c r="K157" s="22"/>
      <c r="L157" s="22"/>
      <c r="M157" s="23">
        <f t="shared" si="27"/>
        <v>0</v>
      </c>
      <c r="N157" s="24"/>
      <c r="O157" s="22"/>
      <c r="P157" s="28"/>
      <c r="Q157" s="29"/>
      <c r="R157" s="27"/>
    </row>
    <row r="158" spans="2:18" ht="15.75" x14ac:dyDescent="0.5">
      <c r="B158" s="20" t="s">
        <v>227</v>
      </c>
      <c r="C158" s="30"/>
      <c r="D158" s="22"/>
      <c r="E158" s="22"/>
      <c r="F158" s="22"/>
      <c r="G158" s="22"/>
      <c r="H158" s="22"/>
      <c r="I158" s="22"/>
      <c r="J158" s="22"/>
      <c r="K158" s="22"/>
      <c r="L158" s="22"/>
      <c r="M158" s="23">
        <f t="shared" si="27"/>
        <v>0</v>
      </c>
      <c r="N158" s="24"/>
      <c r="O158" s="22"/>
      <c r="P158" s="28"/>
      <c r="Q158" s="29"/>
      <c r="R158" s="27"/>
    </row>
    <row r="159" spans="2:18" ht="15.75" x14ac:dyDescent="0.5">
      <c r="B159" s="20" t="s">
        <v>228</v>
      </c>
      <c r="C159" s="30"/>
      <c r="D159" s="22"/>
      <c r="E159" s="22"/>
      <c r="F159" s="22"/>
      <c r="G159" s="22"/>
      <c r="H159" s="22"/>
      <c r="I159" s="22"/>
      <c r="J159" s="22"/>
      <c r="K159" s="22"/>
      <c r="L159" s="22"/>
      <c r="M159" s="23">
        <f t="shared" si="27"/>
        <v>0</v>
      </c>
      <c r="N159" s="24"/>
      <c r="O159" s="22"/>
      <c r="P159" s="28"/>
      <c r="Q159" s="29"/>
      <c r="R159" s="27"/>
    </row>
    <row r="160" spans="2:18" ht="15.75" x14ac:dyDescent="0.5">
      <c r="B160" s="20" t="s">
        <v>229</v>
      </c>
      <c r="C160" s="30"/>
      <c r="D160" s="22"/>
      <c r="E160" s="22"/>
      <c r="F160" s="22"/>
      <c r="G160" s="22"/>
      <c r="H160" s="22"/>
      <c r="I160" s="22"/>
      <c r="J160" s="22"/>
      <c r="K160" s="22"/>
      <c r="L160" s="22"/>
      <c r="M160" s="23">
        <f t="shared" si="27"/>
        <v>0</v>
      </c>
      <c r="N160" s="24"/>
      <c r="O160" s="22"/>
      <c r="P160" s="28"/>
      <c r="Q160" s="29"/>
      <c r="R160" s="27"/>
    </row>
    <row r="161" spans="2:18" ht="15.75" x14ac:dyDescent="0.5">
      <c r="B161" s="20" t="s">
        <v>230</v>
      </c>
      <c r="C161" s="31"/>
      <c r="D161" s="32"/>
      <c r="E161" s="32"/>
      <c r="F161" s="32"/>
      <c r="G161" s="32"/>
      <c r="H161" s="32"/>
      <c r="I161" s="32"/>
      <c r="J161" s="32"/>
      <c r="K161" s="32"/>
      <c r="L161" s="32"/>
      <c r="M161" s="23">
        <f t="shared" si="27"/>
        <v>0</v>
      </c>
      <c r="N161" s="33"/>
      <c r="O161" s="32"/>
      <c r="P161" s="28"/>
      <c r="Q161" s="34"/>
      <c r="R161" s="27"/>
    </row>
    <row r="162" spans="2:18" ht="15.75" x14ac:dyDescent="0.5">
      <c r="B162" s="20" t="s">
        <v>231</v>
      </c>
      <c r="C162" s="31"/>
      <c r="D162" s="32"/>
      <c r="E162" s="32"/>
      <c r="F162" s="32"/>
      <c r="G162" s="32"/>
      <c r="H162" s="32"/>
      <c r="I162" s="32"/>
      <c r="J162" s="32"/>
      <c r="K162" s="32"/>
      <c r="L162" s="32"/>
      <c r="M162" s="23">
        <f t="shared" si="27"/>
        <v>0</v>
      </c>
      <c r="N162" s="33"/>
      <c r="O162" s="32"/>
      <c r="P162" s="28"/>
      <c r="Q162" s="34"/>
      <c r="R162" s="27"/>
    </row>
    <row r="163" spans="2:18" ht="15.75" x14ac:dyDescent="0.5">
      <c r="C163" s="35" t="s">
        <v>34</v>
      </c>
      <c r="D163" s="40">
        <f>SUM(D155:D162)</f>
        <v>0</v>
      </c>
      <c r="E163" s="40"/>
      <c r="F163" s="40"/>
      <c r="G163" s="40">
        <f>SUM(G155:G162)</f>
        <v>0</v>
      </c>
      <c r="H163" s="40"/>
      <c r="I163" s="40"/>
      <c r="J163" s="40">
        <f>SUM(J155:J162)</f>
        <v>0</v>
      </c>
      <c r="K163" s="40"/>
      <c r="L163" s="40"/>
      <c r="M163" s="41">
        <f>SUM(M155:M162)</f>
        <v>0</v>
      </c>
      <c r="N163" s="36">
        <f>(N155*M155)+(N156*M156)+(N157*M157)+(N158*M158)+(N159*M159)+(N160*M160)+(N161*M161)+(N162*M162)</f>
        <v>0</v>
      </c>
      <c r="O163" s="36">
        <f>SUM(O155:O162)</f>
        <v>0</v>
      </c>
      <c r="P163" s="38"/>
      <c r="Q163" s="34"/>
      <c r="R163" s="39"/>
    </row>
    <row r="164" spans="2:18" ht="51" customHeight="1" x14ac:dyDescent="0.45">
      <c r="B164" s="17" t="s">
        <v>232</v>
      </c>
      <c r="C164" s="194"/>
      <c r="D164" s="194"/>
      <c r="E164" s="194"/>
      <c r="F164" s="194"/>
      <c r="G164" s="194"/>
      <c r="H164" s="194"/>
      <c r="I164" s="194"/>
      <c r="J164" s="194"/>
      <c r="K164" s="194"/>
      <c r="L164" s="194"/>
      <c r="M164" s="194"/>
      <c r="N164" s="194"/>
      <c r="O164" s="195"/>
      <c r="P164" s="195"/>
      <c r="Q164" s="194"/>
      <c r="R164" s="19"/>
    </row>
    <row r="165" spans="2:18" ht="15.75" x14ac:dyDescent="0.5">
      <c r="B165" s="20" t="s">
        <v>233</v>
      </c>
      <c r="C165" s="30"/>
      <c r="D165" s="22"/>
      <c r="E165" s="22"/>
      <c r="F165" s="22"/>
      <c r="G165" s="22"/>
      <c r="H165" s="22"/>
      <c r="I165" s="22"/>
      <c r="J165" s="22"/>
      <c r="K165" s="22"/>
      <c r="L165" s="22"/>
      <c r="M165" s="23">
        <f t="shared" ref="M165:M172" si="28">SUM(D165:J165)</f>
        <v>0</v>
      </c>
      <c r="N165" s="24"/>
      <c r="O165" s="22"/>
      <c r="P165" s="28"/>
      <c r="Q165" s="29"/>
      <c r="R165" s="27"/>
    </row>
    <row r="166" spans="2:18" ht="15.75" x14ac:dyDescent="0.5">
      <c r="B166" s="20" t="s">
        <v>234</v>
      </c>
      <c r="C166" s="30"/>
      <c r="D166" s="22"/>
      <c r="E166" s="22"/>
      <c r="F166" s="22"/>
      <c r="G166" s="22"/>
      <c r="H166" s="22"/>
      <c r="I166" s="22"/>
      <c r="J166" s="22"/>
      <c r="K166" s="22"/>
      <c r="L166" s="22"/>
      <c r="M166" s="23">
        <f t="shared" si="28"/>
        <v>0</v>
      </c>
      <c r="N166" s="24"/>
      <c r="O166" s="22"/>
      <c r="P166" s="28"/>
      <c r="Q166" s="29"/>
      <c r="R166" s="27"/>
    </row>
    <row r="167" spans="2:18" ht="15.75" x14ac:dyDescent="0.5">
      <c r="B167" s="20" t="s">
        <v>235</v>
      </c>
      <c r="C167" s="30"/>
      <c r="D167" s="22"/>
      <c r="E167" s="22"/>
      <c r="F167" s="22"/>
      <c r="G167" s="22"/>
      <c r="H167" s="22"/>
      <c r="I167" s="22"/>
      <c r="J167" s="22"/>
      <c r="K167" s="22"/>
      <c r="L167" s="22"/>
      <c r="M167" s="23">
        <f t="shared" si="28"/>
        <v>0</v>
      </c>
      <c r="N167" s="24"/>
      <c r="O167" s="22"/>
      <c r="P167" s="28"/>
      <c r="Q167" s="29"/>
      <c r="R167" s="27"/>
    </row>
    <row r="168" spans="2:18" ht="15.75" x14ac:dyDescent="0.5">
      <c r="B168" s="20" t="s">
        <v>236</v>
      </c>
      <c r="C168" s="30"/>
      <c r="D168" s="22"/>
      <c r="E168" s="22"/>
      <c r="F168" s="22"/>
      <c r="G168" s="22"/>
      <c r="H168" s="22"/>
      <c r="I168" s="22"/>
      <c r="J168" s="22"/>
      <c r="K168" s="22"/>
      <c r="L168" s="22"/>
      <c r="M168" s="23">
        <f t="shared" si="28"/>
        <v>0</v>
      </c>
      <c r="N168" s="24"/>
      <c r="O168" s="22"/>
      <c r="P168" s="28"/>
      <c r="Q168" s="29"/>
      <c r="R168" s="27"/>
    </row>
    <row r="169" spans="2:18" ht="15.75" x14ac:dyDescent="0.5">
      <c r="B169" s="20" t="s">
        <v>237</v>
      </c>
      <c r="C169" s="30"/>
      <c r="D169" s="22"/>
      <c r="E169" s="22"/>
      <c r="F169" s="22"/>
      <c r="G169" s="22"/>
      <c r="H169" s="22"/>
      <c r="I169" s="22"/>
      <c r="J169" s="22"/>
      <c r="K169" s="22"/>
      <c r="L169" s="22"/>
      <c r="M169" s="23">
        <f t="shared" si="28"/>
        <v>0</v>
      </c>
      <c r="N169" s="24"/>
      <c r="O169" s="22"/>
      <c r="P169" s="28"/>
      <c r="Q169" s="29"/>
      <c r="R169" s="27"/>
    </row>
    <row r="170" spans="2:18" ht="15.75" x14ac:dyDescent="0.5">
      <c r="B170" s="20" t="s">
        <v>238</v>
      </c>
      <c r="C170" s="30"/>
      <c r="D170" s="22"/>
      <c r="E170" s="22"/>
      <c r="F170" s="22"/>
      <c r="G170" s="22"/>
      <c r="H170" s="22"/>
      <c r="I170" s="22"/>
      <c r="J170" s="22"/>
      <c r="K170" s="22"/>
      <c r="L170" s="22"/>
      <c r="M170" s="23">
        <f t="shared" si="28"/>
        <v>0</v>
      </c>
      <c r="N170" s="24"/>
      <c r="O170" s="22"/>
      <c r="P170" s="28"/>
      <c r="Q170" s="29"/>
      <c r="R170" s="27"/>
    </row>
    <row r="171" spans="2:18" ht="15.75" x14ac:dyDescent="0.5">
      <c r="B171" s="20" t="s">
        <v>239</v>
      </c>
      <c r="C171" s="31"/>
      <c r="D171" s="32"/>
      <c r="E171" s="32"/>
      <c r="F171" s="32"/>
      <c r="G171" s="32"/>
      <c r="H171" s="32"/>
      <c r="I171" s="32"/>
      <c r="J171" s="32"/>
      <c r="K171" s="32"/>
      <c r="L171" s="32"/>
      <c r="M171" s="23">
        <f t="shared" si="28"/>
        <v>0</v>
      </c>
      <c r="N171" s="33"/>
      <c r="O171" s="32"/>
      <c r="P171" s="28"/>
      <c r="Q171" s="34"/>
      <c r="R171" s="27"/>
    </row>
    <row r="172" spans="2:18" ht="15.75" x14ac:dyDescent="0.5">
      <c r="B172" s="20" t="s">
        <v>240</v>
      </c>
      <c r="C172" s="31"/>
      <c r="D172" s="32"/>
      <c r="E172" s="32"/>
      <c r="F172" s="32"/>
      <c r="G172" s="32"/>
      <c r="H172" s="32"/>
      <c r="I172" s="32"/>
      <c r="J172" s="32"/>
      <c r="K172" s="32"/>
      <c r="L172" s="32"/>
      <c r="M172" s="23">
        <f t="shared" si="28"/>
        <v>0</v>
      </c>
      <c r="N172" s="33"/>
      <c r="O172" s="32"/>
      <c r="P172" s="28"/>
      <c r="Q172" s="34"/>
      <c r="R172" s="27"/>
    </row>
    <row r="173" spans="2:18" ht="15.75" x14ac:dyDescent="0.5">
      <c r="C173" s="35" t="s">
        <v>34</v>
      </c>
      <c r="D173" s="36">
        <f>SUM(D165:D172)</f>
        <v>0</v>
      </c>
      <c r="E173" s="36"/>
      <c r="F173" s="36"/>
      <c r="G173" s="36">
        <f>SUM(G165:G172)</f>
        <v>0</v>
      </c>
      <c r="H173" s="36"/>
      <c r="I173" s="36"/>
      <c r="J173" s="36">
        <f>SUM(J165:J172)</f>
        <v>0</v>
      </c>
      <c r="K173" s="36"/>
      <c r="L173" s="36"/>
      <c r="M173" s="37">
        <f>SUM(M165:M172)</f>
        <v>0</v>
      </c>
      <c r="N173" s="36">
        <f>(N165*M165)+(N166*M166)+(N167*M167)+(N168*M168)+(N169*M169)+(N170*M170)+(N171*M171)+(N172*M172)</f>
        <v>0</v>
      </c>
      <c r="O173" s="36">
        <f>SUM(O165:O172)</f>
        <v>0</v>
      </c>
      <c r="P173" s="38"/>
      <c r="Q173" s="34"/>
      <c r="R173" s="39"/>
    </row>
    <row r="174" spans="2:18" ht="15.75" customHeight="1" x14ac:dyDescent="0.45">
      <c r="B174" s="47"/>
      <c r="C174" s="43"/>
      <c r="D174" s="48"/>
      <c r="E174" s="48"/>
      <c r="F174" s="48"/>
      <c r="G174" s="48"/>
      <c r="H174" s="48"/>
      <c r="I174" s="48"/>
      <c r="J174" s="48"/>
      <c r="K174" s="48"/>
      <c r="L174" s="48"/>
      <c r="M174" s="48"/>
      <c r="N174" s="48"/>
      <c r="O174" s="48"/>
      <c r="P174" s="49"/>
      <c r="Q174" s="43"/>
      <c r="R174" s="50"/>
    </row>
    <row r="175" spans="2:18" ht="15.75" customHeight="1" x14ac:dyDescent="0.45">
      <c r="B175" s="47"/>
      <c r="C175" s="43"/>
      <c r="D175" s="48"/>
      <c r="E175" s="48"/>
      <c r="F175" s="48"/>
      <c r="G175" s="48"/>
      <c r="H175" s="48"/>
      <c r="I175" s="48"/>
      <c r="J175" s="48"/>
      <c r="K175" s="48"/>
      <c r="L175" s="48"/>
      <c r="M175" s="48"/>
      <c r="N175" s="48"/>
      <c r="O175" s="48"/>
      <c r="P175" s="49"/>
      <c r="Q175" s="43"/>
      <c r="R175" s="50"/>
    </row>
    <row r="176" spans="2:18" ht="78.95" customHeight="1" x14ac:dyDescent="0.5">
      <c r="B176" s="35" t="s">
        <v>241</v>
      </c>
      <c r="C176" s="54"/>
      <c r="D176" s="55">
        <v>320000</v>
      </c>
      <c r="E176" s="55"/>
      <c r="F176" s="55"/>
      <c r="G176" s="55">
        <v>140000</v>
      </c>
      <c r="H176" s="55">
        <v>9894.66</v>
      </c>
      <c r="I176" s="55"/>
      <c r="J176" s="55">
        <v>140000</v>
      </c>
      <c r="K176" s="55">
        <f>31.97+416.78</f>
        <v>448.75</v>
      </c>
      <c r="L176" s="55"/>
      <c r="M176" s="56">
        <f>SUM(D176:K176)</f>
        <v>610343.40999999992</v>
      </c>
      <c r="N176" s="57"/>
      <c r="O176" s="22">
        <f t="shared" ref="O176:O179" si="29">+E176+F176+H176+I176+K176+L176</f>
        <v>10343.41</v>
      </c>
      <c r="P176" s="58"/>
      <c r="Q176" s="59" t="s">
        <v>242</v>
      </c>
      <c r="R176" s="39"/>
    </row>
    <row r="177" spans="2:18" ht="69.75" customHeight="1" x14ac:dyDescent="0.45">
      <c r="B177" s="35" t="s">
        <v>243</v>
      </c>
      <c r="C177" s="54"/>
      <c r="D177" s="55">
        <v>39827.1</v>
      </c>
      <c r="E177" s="55">
        <f>4666.77+1518.49</f>
        <v>6185.26</v>
      </c>
      <c r="F177" s="55"/>
      <c r="G177" s="55"/>
      <c r="H177" s="55"/>
      <c r="I177" s="55"/>
      <c r="J177" s="55"/>
      <c r="K177" s="55"/>
      <c r="L177" s="55"/>
      <c r="M177" s="56">
        <f>SUM(D177:J177)</f>
        <v>46012.36</v>
      </c>
      <c r="N177" s="57"/>
      <c r="O177" s="22">
        <f t="shared" si="29"/>
        <v>6185.26</v>
      </c>
      <c r="P177" s="58"/>
      <c r="Q177" s="60" t="s">
        <v>244</v>
      </c>
      <c r="R177" s="39"/>
    </row>
    <row r="178" spans="2:18" ht="57" customHeight="1" x14ac:dyDescent="0.45">
      <c r="B178" s="35" t="s">
        <v>245</v>
      </c>
      <c r="C178" s="61"/>
      <c r="D178" s="55">
        <v>120000</v>
      </c>
      <c r="E178" s="55">
        <v>5908.98</v>
      </c>
      <c r="F178" s="55"/>
      <c r="G178" s="55"/>
      <c r="H178" s="55"/>
      <c r="I178" s="55"/>
      <c r="J178" s="55"/>
      <c r="K178" s="55"/>
      <c r="L178" s="55"/>
      <c r="M178" s="56">
        <f>SUM(D178:J178)</f>
        <v>125908.98</v>
      </c>
      <c r="N178" s="57"/>
      <c r="O178" s="22">
        <f t="shared" si="29"/>
        <v>5908.98</v>
      </c>
      <c r="P178" s="58"/>
      <c r="Q178" s="60" t="s">
        <v>246</v>
      </c>
      <c r="R178" s="39"/>
    </row>
    <row r="179" spans="2:18" ht="65.25" customHeight="1" x14ac:dyDescent="0.5">
      <c r="B179" s="62" t="s">
        <v>247</v>
      </c>
      <c r="C179" s="54"/>
      <c r="D179" s="55">
        <v>30000</v>
      </c>
      <c r="E179" s="55"/>
      <c r="F179" s="55"/>
      <c r="G179" s="55"/>
      <c r="H179" s="55"/>
      <c r="I179" s="55"/>
      <c r="J179" s="55"/>
      <c r="K179" s="55"/>
      <c r="L179" s="55"/>
      <c r="M179" s="56">
        <f>SUM(D179:J179)</f>
        <v>30000</v>
      </c>
      <c r="N179" s="57"/>
      <c r="O179" s="22">
        <f t="shared" si="29"/>
        <v>0</v>
      </c>
      <c r="P179" s="58"/>
      <c r="Q179" s="59"/>
      <c r="R179" s="39"/>
    </row>
    <row r="180" spans="2:18" ht="38.25" customHeight="1" x14ac:dyDescent="0.45">
      <c r="B180" s="47"/>
      <c r="C180" s="63" t="s">
        <v>248</v>
      </c>
      <c r="D180" s="64">
        <f>SUM(D176:D179)</f>
        <v>509827.1</v>
      </c>
      <c r="E180" s="64">
        <f>SUM(E176:E179)</f>
        <v>12094.24</v>
      </c>
      <c r="F180" s="64"/>
      <c r="G180" s="64">
        <f>SUM(G176:G179)</f>
        <v>140000</v>
      </c>
      <c r="H180" s="64">
        <f>SUM(H176:H179)</f>
        <v>9894.66</v>
      </c>
      <c r="I180" s="64">
        <f>SUM(I176:I179)</f>
        <v>0</v>
      </c>
      <c r="J180" s="64">
        <f>SUM(J176:J179)</f>
        <v>140000</v>
      </c>
      <c r="K180" s="64"/>
      <c r="L180" s="64"/>
      <c r="M180" s="65">
        <f>SUM(M176:M179)</f>
        <v>812264.74999999988</v>
      </c>
      <c r="N180" s="36">
        <f>(N176*M176)+(N177*M177)+(N178*M178)+(N179*M179)</f>
        <v>0</v>
      </c>
      <c r="O180" s="36">
        <f>SUM(O176:O179)</f>
        <v>22437.649999999998</v>
      </c>
      <c r="P180" s="38"/>
      <c r="Q180" s="54"/>
      <c r="R180" s="66"/>
    </row>
    <row r="181" spans="2:18" ht="15.75" customHeight="1" x14ac:dyDescent="0.45">
      <c r="B181" s="47"/>
      <c r="C181" s="43"/>
      <c r="D181" s="48"/>
      <c r="E181" s="48"/>
      <c r="F181" s="48"/>
      <c r="G181" s="48"/>
      <c r="H181" s="48"/>
      <c r="I181" s="48"/>
      <c r="J181" s="48"/>
      <c r="K181" s="48"/>
      <c r="L181" s="48"/>
      <c r="M181" s="48"/>
      <c r="N181" s="48"/>
      <c r="O181" s="48"/>
      <c r="P181" s="49"/>
      <c r="Q181" s="43"/>
      <c r="R181" s="66"/>
    </row>
    <row r="182" spans="2:18" ht="15.75" customHeight="1" x14ac:dyDescent="0.45">
      <c r="B182" s="47"/>
      <c r="C182" s="43"/>
      <c r="D182" s="48"/>
      <c r="E182" s="48"/>
      <c r="F182" s="48"/>
      <c r="G182" s="48"/>
      <c r="H182" s="48"/>
      <c r="I182" s="48"/>
      <c r="J182" s="48"/>
      <c r="K182" s="48"/>
      <c r="L182" s="48"/>
      <c r="M182" s="48"/>
      <c r="N182" s="48"/>
      <c r="O182" s="48"/>
      <c r="P182" s="49"/>
      <c r="Q182" s="43"/>
      <c r="R182" s="66"/>
    </row>
    <row r="183" spans="2:18" ht="15.75" customHeight="1" x14ac:dyDescent="0.45">
      <c r="B183" s="47"/>
      <c r="C183" s="43"/>
      <c r="D183" s="48"/>
      <c r="E183" s="48"/>
      <c r="F183" s="48"/>
      <c r="G183" s="48"/>
      <c r="H183" s="48"/>
      <c r="I183" s="48"/>
      <c r="J183" s="48"/>
      <c r="K183" s="48"/>
      <c r="L183" s="48"/>
      <c r="M183" s="48"/>
      <c r="N183" s="48"/>
      <c r="O183" s="48"/>
      <c r="P183" s="49"/>
      <c r="Q183" s="43"/>
      <c r="R183" s="66"/>
    </row>
    <row r="184" spans="2:18" ht="15.75" customHeight="1" x14ac:dyDescent="0.45">
      <c r="B184" s="47"/>
      <c r="C184" s="43"/>
      <c r="D184" s="48"/>
      <c r="E184" s="48"/>
      <c r="F184" s="48"/>
      <c r="G184" s="48"/>
      <c r="H184" s="48"/>
      <c r="I184" s="48"/>
      <c r="J184" s="48"/>
      <c r="K184" s="48"/>
      <c r="L184" s="48"/>
      <c r="M184" s="48"/>
      <c r="N184" s="48"/>
      <c r="O184" s="48"/>
      <c r="P184" s="49"/>
      <c r="Q184" s="43"/>
      <c r="R184" s="66"/>
    </row>
    <row r="185" spans="2:18" ht="15.75" customHeight="1" x14ac:dyDescent="0.45">
      <c r="B185" s="47"/>
      <c r="C185" s="43"/>
      <c r="D185" s="48"/>
      <c r="E185" s="48"/>
      <c r="F185" s="48"/>
      <c r="G185" s="48"/>
      <c r="H185" s="48"/>
      <c r="I185" s="48"/>
      <c r="J185" s="48"/>
      <c r="K185" s="48"/>
      <c r="L185" s="48"/>
      <c r="M185" s="48"/>
      <c r="N185" s="48"/>
      <c r="O185" s="48"/>
      <c r="P185" s="49"/>
      <c r="Q185" s="43"/>
      <c r="R185" s="66"/>
    </row>
    <row r="186" spans="2:18" ht="15.75" customHeight="1" x14ac:dyDescent="0.45">
      <c r="B186" s="47"/>
      <c r="C186" s="43"/>
      <c r="D186" s="48"/>
      <c r="E186" s="48"/>
      <c r="F186" s="48"/>
      <c r="G186" s="48"/>
      <c r="H186" s="48"/>
      <c r="I186" s="48"/>
      <c r="J186" s="48"/>
      <c r="K186" s="48"/>
      <c r="L186" s="48"/>
      <c r="M186" s="48"/>
      <c r="N186" s="48"/>
      <c r="O186" s="48"/>
      <c r="P186" s="49"/>
      <c r="Q186" s="43"/>
      <c r="R186" s="66"/>
    </row>
    <row r="187" spans="2:18" ht="15.75" customHeight="1" thickBot="1" x14ac:dyDescent="0.5">
      <c r="B187" s="47"/>
      <c r="C187" s="43"/>
      <c r="D187" s="48"/>
      <c r="E187" s="48"/>
      <c r="F187" s="48"/>
      <c r="G187" s="48"/>
      <c r="H187" s="48"/>
      <c r="I187" s="48"/>
      <c r="J187" s="48"/>
      <c r="K187" s="48"/>
      <c r="L187" s="48"/>
      <c r="M187" s="48"/>
      <c r="N187" s="48"/>
      <c r="O187" s="48"/>
      <c r="P187" s="49"/>
      <c r="Q187" s="43"/>
      <c r="R187" s="66"/>
    </row>
    <row r="188" spans="2:18" ht="15.75" x14ac:dyDescent="0.45">
      <c r="B188" s="47"/>
      <c r="C188" s="196" t="s">
        <v>249</v>
      </c>
      <c r="D188" s="197"/>
      <c r="E188" s="197"/>
      <c r="F188" s="197"/>
      <c r="G188" s="197"/>
      <c r="H188" s="197"/>
      <c r="I188" s="197"/>
      <c r="J188" s="197"/>
      <c r="K188" s="197"/>
      <c r="L188" s="197"/>
      <c r="M188" s="198"/>
      <c r="N188" s="66"/>
      <c r="O188" s="67"/>
      <c r="P188" s="68"/>
      <c r="Q188" s="66"/>
    </row>
    <row r="189" spans="2:18" ht="54.75" customHeight="1" x14ac:dyDescent="0.45">
      <c r="B189" s="47"/>
      <c r="C189" s="69"/>
      <c r="D189" s="70" t="str">
        <f>D6</f>
        <v>PNUD (budget en USD)</v>
      </c>
      <c r="E189" s="70" t="s">
        <v>303</v>
      </c>
      <c r="F189" s="70" t="s">
        <v>302</v>
      </c>
      <c r="G189" s="70" t="str">
        <f t="shared" ref="G189:J189" si="30">G6</f>
        <v>OHCHR (budget en USD)</v>
      </c>
      <c r="H189" s="70" t="s">
        <v>305</v>
      </c>
      <c r="I189" s="70" t="s">
        <v>304</v>
      </c>
      <c r="J189" s="70" t="str">
        <f t="shared" si="30"/>
        <v>UNODC (budget en USD)</v>
      </c>
      <c r="K189" s="175" t="s">
        <v>307</v>
      </c>
      <c r="L189" s="175" t="s">
        <v>306</v>
      </c>
      <c r="M189" s="71" t="s">
        <v>7</v>
      </c>
      <c r="N189" s="43"/>
      <c r="O189" s="48"/>
      <c r="P189" s="49"/>
      <c r="Q189" s="66"/>
    </row>
    <row r="190" spans="2:18" ht="41.25" customHeight="1" x14ac:dyDescent="0.45">
      <c r="B190" s="72"/>
      <c r="C190" s="73" t="s">
        <v>250</v>
      </c>
      <c r="D190" s="74">
        <f t="shared" ref="D190:K190" si="31">SUM(D17,D27,D37,D47,D59,D69,D79,D89,D101,D111,D121,D131,D143,D153,D163,D173,D176,D177,D178,D179)</f>
        <v>1495327.1</v>
      </c>
      <c r="E190" s="74">
        <f t="shared" si="31"/>
        <v>12094.24</v>
      </c>
      <c r="F190" s="74">
        <f t="shared" si="31"/>
        <v>0</v>
      </c>
      <c r="G190" s="74">
        <f t="shared" si="31"/>
        <v>654205.61</v>
      </c>
      <c r="H190" s="74">
        <f t="shared" si="31"/>
        <v>9894.66</v>
      </c>
      <c r="I190" s="74">
        <f t="shared" si="31"/>
        <v>0</v>
      </c>
      <c r="J190" s="74">
        <f t="shared" si="31"/>
        <v>654205.61</v>
      </c>
      <c r="K190" s="74">
        <f t="shared" si="31"/>
        <v>448.75</v>
      </c>
      <c r="L190" s="176"/>
      <c r="M190" s="75">
        <f>+D190+G190+J190</f>
        <v>2803738.32</v>
      </c>
      <c r="N190" s="43"/>
      <c r="O190" s="48"/>
      <c r="P190" s="49"/>
      <c r="Q190" s="72"/>
    </row>
    <row r="191" spans="2:18" ht="51.75" customHeight="1" x14ac:dyDescent="0.45">
      <c r="B191" s="76"/>
      <c r="C191" s="73" t="s">
        <v>251</v>
      </c>
      <c r="D191" s="74">
        <f t="shared" ref="D191:K191" si="32">D190*0.07</f>
        <v>104672.89700000001</v>
      </c>
      <c r="E191" s="74">
        <f t="shared" si="32"/>
        <v>846.59680000000003</v>
      </c>
      <c r="F191" s="74">
        <f t="shared" si="32"/>
        <v>0</v>
      </c>
      <c r="G191" s="74">
        <f t="shared" si="32"/>
        <v>45794.392700000004</v>
      </c>
      <c r="H191" s="74">
        <f t="shared" si="32"/>
        <v>692.62620000000004</v>
      </c>
      <c r="I191" s="74">
        <f t="shared" si="32"/>
        <v>0</v>
      </c>
      <c r="J191" s="74">
        <f t="shared" si="32"/>
        <v>45794.392700000004</v>
      </c>
      <c r="K191" s="74">
        <f t="shared" si="32"/>
        <v>31.412500000000001</v>
      </c>
      <c r="L191" s="176"/>
      <c r="M191" s="75">
        <f>M190*0.07</f>
        <v>196261.68240000002</v>
      </c>
      <c r="N191" s="76"/>
      <c r="O191" s="49"/>
      <c r="P191" s="49"/>
      <c r="Q191" s="77"/>
    </row>
    <row r="192" spans="2:18" ht="51.75" customHeight="1" thickBot="1" x14ac:dyDescent="0.5">
      <c r="B192" s="76"/>
      <c r="C192" s="78" t="s">
        <v>7</v>
      </c>
      <c r="D192" s="79">
        <f t="shared" ref="D192:K192" si="33">SUM(D190:D191)</f>
        <v>1599999.9970000002</v>
      </c>
      <c r="E192" s="79">
        <f t="shared" si="33"/>
        <v>12940.836799999999</v>
      </c>
      <c r="F192" s="79">
        <f t="shared" si="33"/>
        <v>0</v>
      </c>
      <c r="G192" s="79">
        <f t="shared" si="33"/>
        <v>700000.00269999995</v>
      </c>
      <c r="H192" s="79">
        <f t="shared" si="33"/>
        <v>10587.2862</v>
      </c>
      <c r="I192" s="79">
        <f t="shared" si="33"/>
        <v>0</v>
      </c>
      <c r="J192" s="79">
        <f t="shared" si="33"/>
        <v>700000.00269999995</v>
      </c>
      <c r="K192" s="79">
        <f t="shared" si="33"/>
        <v>480.16250000000002</v>
      </c>
      <c r="L192" s="177"/>
      <c r="M192" s="80">
        <f>SUM(M190:M191)</f>
        <v>3000000.0023999996</v>
      </c>
      <c r="N192" s="76"/>
      <c r="O192" s="49"/>
      <c r="P192" s="49"/>
      <c r="Q192" s="77"/>
    </row>
    <row r="193" spans="2:18" ht="42" hidden="1" customHeight="1" x14ac:dyDescent="0.45">
      <c r="B193" s="76"/>
      <c r="Q193" s="50"/>
      <c r="R193" s="77"/>
    </row>
    <row r="194" spans="2:18" s="11" customFormat="1" ht="29.25" hidden="1" customHeight="1" x14ac:dyDescent="0.45">
      <c r="B194" s="43"/>
      <c r="C194" s="47"/>
      <c r="D194" s="83"/>
      <c r="E194" s="83"/>
      <c r="F194" s="83"/>
      <c r="G194" s="83"/>
      <c r="H194" s="83"/>
      <c r="I194" s="83"/>
      <c r="J194" s="83"/>
      <c r="K194" s="83"/>
      <c r="L194" s="83"/>
      <c r="M194" s="83"/>
      <c r="N194" s="83"/>
      <c r="O194" s="84"/>
      <c r="P194" s="85"/>
      <c r="Q194" s="66"/>
      <c r="R194" s="72"/>
    </row>
    <row r="195" spans="2:18" ht="23.25" hidden="1" customHeight="1" x14ac:dyDescent="0.45">
      <c r="B195" s="77"/>
      <c r="C195" s="199" t="s">
        <v>252</v>
      </c>
      <c r="D195" s="200"/>
      <c r="E195" s="201"/>
      <c r="F195" s="201"/>
      <c r="G195" s="201"/>
      <c r="H195" s="201"/>
      <c r="I195" s="201"/>
      <c r="J195" s="201"/>
      <c r="K195" s="201"/>
      <c r="L195" s="201"/>
      <c r="M195" s="201"/>
      <c r="N195" s="202"/>
      <c r="O195" s="86"/>
      <c r="P195" s="39"/>
      <c r="Q195" s="77"/>
    </row>
    <row r="196" spans="2:18" ht="51.75" hidden="1" customHeight="1" x14ac:dyDescent="0.45">
      <c r="B196" s="77"/>
      <c r="C196" s="87"/>
      <c r="D196" s="70" t="str">
        <f>D6</f>
        <v>PNUD (budget en USD)</v>
      </c>
      <c r="E196" s="70"/>
      <c r="F196" s="70"/>
      <c r="G196" s="70" t="str">
        <f t="shared" ref="G196:J196" si="34">G6</f>
        <v>OHCHR (budget en USD)</v>
      </c>
      <c r="H196" s="70"/>
      <c r="I196" s="70"/>
      <c r="J196" s="70" t="str">
        <f t="shared" si="34"/>
        <v>UNODC (budget en USD)</v>
      </c>
      <c r="K196" s="178"/>
      <c r="L196" s="178"/>
      <c r="M196" s="88" t="s">
        <v>7</v>
      </c>
      <c r="N196" s="89" t="s">
        <v>253</v>
      </c>
      <c r="O196" s="86"/>
      <c r="P196" s="39"/>
      <c r="Q196" s="77"/>
    </row>
    <row r="197" spans="2:18" ht="55.5" hidden="1" customHeight="1" x14ac:dyDescent="0.45">
      <c r="B197" s="77"/>
      <c r="C197" s="90" t="s">
        <v>254</v>
      </c>
      <c r="D197" s="91">
        <f>$D$192*N197</f>
        <v>639999.99880000018</v>
      </c>
      <c r="E197" s="92"/>
      <c r="F197" s="92"/>
      <c r="G197" s="92">
        <f>$G$192*N197</f>
        <v>280000.00108000002</v>
      </c>
      <c r="H197" s="92"/>
      <c r="I197" s="92"/>
      <c r="J197" s="92">
        <f>$J$192*N197</f>
        <v>280000.00108000002</v>
      </c>
      <c r="K197" s="92"/>
      <c r="L197" s="92"/>
      <c r="M197" s="93">
        <f>SUM(D197:J197)</f>
        <v>1200000.0009600003</v>
      </c>
      <c r="N197" s="94">
        <v>0.4</v>
      </c>
      <c r="O197" s="67"/>
      <c r="P197" s="68"/>
      <c r="Q197" s="77"/>
    </row>
    <row r="198" spans="2:18" ht="57.75" hidden="1" customHeight="1" x14ac:dyDescent="0.45">
      <c r="B198" s="188"/>
      <c r="C198" s="96" t="s">
        <v>255</v>
      </c>
      <c r="D198" s="91">
        <f>$D$192*N198</f>
        <v>479999.99910000002</v>
      </c>
      <c r="E198" s="92"/>
      <c r="F198" s="92"/>
      <c r="G198" s="92">
        <f>$G$192*N198</f>
        <v>210000.00080999997</v>
      </c>
      <c r="H198" s="92"/>
      <c r="I198" s="92"/>
      <c r="J198" s="92">
        <f>$J$192*N198</f>
        <v>210000.00080999997</v>
      </c>
      <c r="K198" s="179"/>
      <c r="L198" s="179"/>
      <c r="M198" s="97">
        <f>SUM(D198:J198)</f>
        <v>900000.00072000001</v>
      </c>
      <c r="N198" s="98">
        <v>0.3</v>
      </c>
      <c r="O198" s="67"/>
      <c r="P198" s="68"/>
    </row>
    <row r="199" spans="2:18" ht="57.75" hidden="1" customHeight="1" x14ac:dyDescent="0.45">
      <c r="B199" s="188"/>
      <c r="C199" s="96" t="s">
        <v>256</v>
      </c>
      <c r="D199" s="91">
        <f>$D$192*N199</f>
        <v>479999.99910000002</v>
      </c>
      <c r="E199" s="92"/>
      <c r="F199" s="92"/>
      <c r="G199" s="92">
        <f>$G$192*N199</f>
        <v>210000.00080999997</v>
      </c>
      <c r="H199" s="92"/>
      <c r="I199" s="92"/>
      <c r="J199" s="92">
        <f>$J$192*N199</f>
        <v>210000.00080999997</v>
      </c>
      <c r="K199" s="179"/>
      <c r="L199" s="179"/>
      <c r="M199" s="97">
        <f>SUM(D199:J199)</f>
        <v>900000.00072000001</v>
      </c>
      <c r="N199" s="99">
        <v>0.3</v>
      </c>
      <c r="O199" s="100"/>
      <c r="P199" s="101"/>
    </row>
    <row r="200" spans="2:18" ht="38.25" hidden="1" customHeight="1" thickBot="1" x14ac:dyDescent="0.5">
      <c r="B200" s="188"/>
      <c r="C200" s="78" t="s">
        <v>7</v>
      </c>
      <c r="D200" s="79">
        <f>SUM(D197:D199)</f>
        <v>1599999.9970000004</v>
      </c>
      <c r="E200" s="79"/>
      <c r="F200" s="79"/>
      <c r="G200" s="79">
        <f>SUM(G197:G199)</f>
        <v>700000.00269999995</v>
      </c>
      <c r="H200" s="79"/>
      <c r="I200" s="79"/>
      <c r="J200" s="79">
        <f>SUM(J197:J199)</f>
        <v>700000.00269999995</v>
      </c>
      <c r="K200" s="79"/>
      <c r="L200" s="79"/>
      <c r="M200" s="102">
        <f>SUM(M197:M199)</f>
        <v>3000000.0024000001</v>
      </c>
      <c r="N200" s="103">
        <f>SUM(N197:N199)</f>
        <v>1</v>
      </c>
      <c r="O200" s="104"/>
      <c r="P200" s="19"/>
    </row>
    <row r="201" spans="2:18" ht="21.75" customHeight="1" thickBot="1" x14ac:dyDescent="0.5">
      <c r="B201" s="188"/>
      <c r="C201" s="105"/>
      <c r="D201" s="106"/>
      <c r="E201" s="106"/>
      <c r="F201" s="106"/>
      <c r="G201" s="106"/>
      <c r="H201" s="106"/>
      <c r="I201" s="106"/>
      <c r="J201" s="106"/>
      <c r="K201" s="106"/>
      <c r="L201" s="106"/>
      <c r="M201" s="83"/>
      <c r="N201" s="106"/>
      <c r="O201" s="85"/>
      <c r="P201" s="85"/>
    </row>
    <row r="202" spans="2:18" ht="49.5" customHeight="1" x14ac:dyDescent="0.45">
      <c r="B202" s="188"/>
      <c r="C202" s="107" t="s">
        <v>257</v>
      </c>
      <c r="D202" s="108">
        <f>SUM(N17,N27,N37,N47,N59,N69,N79,N89,N101,N111,N121,N131,N143,N153,N163,N173,N180)*1.07</f>
        <v>755009.27675500012</v>
      </c>
      <c r="E202" s="106"/>
      <c r="F202" s="106"/>
      <c r="G202" s="83"/>
      <c r="H202" s="83"/>
      <c r="I202" s="83"/>
      <c r="J202" s="83"/>
      <c r="K202" s="83"/>
      <c r="L202" s="83"/>
      <c r="M202" s="83"/>
      <c r="N202" s="109" t="s">
        <v>258</v>
      </c>
      <c r="O202" s="110">
        <f>SUM(O180,O173,O163,O153,O143,O131,O121,O111,O101,O89,O79,O69,O59,O47,O37,O27,O17)</f>
        <v>22437.649999999998</v>
      </c>
      <c r="P202" s="111"/>
    </row>
    <row r="203" spans="2:18" ht="28.5" customHeight="1" thickBot="1" x14ac:dyDescent="0.55000000000000004">
      <c r="B203" s="188"/>
      <c r="C203" s="112" t="s">
        <v>259</v>
      </c>
      <c r="D203" s="113">
        <f>D202/M192</f>
        <v>0.25166975871699759</v>
      </c>
      <c r="E203" s="184"/>
      <c r="F203" s="184"/>
      <c r="G203" s="114"/>
      <c r="H203" s="114"/>
      <c r="I203" s="114"/>
      <c r="J203" s="114"/>
      <c r="K203" s="114"/>
      <c r="L203" s="114"/>
      <c r="M203" s="114"/>
      <c r="N203" s="115" t="s">
        <v>260</v>
      </c>
      <c r="O203" s="116">
        <f>O202/M190</f>
        <v>8.0027618269311231E-3</v>
      </c>
      <c r="P203" s="117"/>
    </row>
    <row r="204" spans="2:18" ht="28.5" customHeight="1" x14ac:dyDescent="0.45">
      <c r="B204" s="188"/>
      <c r="C204" s="189"/>
      <c r="D204" s="190"/>
      <c r="E204" s="185"/>
      <c r="F204" s="185"/>
      <c r="G204" s="118"/>
      <c r="H204" s="118"/>
      <c r="I204" s="118"/>
      <c r="J204" s="118"/>
      <c r="K204" s="118"/>
      <c r="L204" s="118"/>
      <c r="M204" s="118"/>
    </row>
    <row r="205" spans="2:18" ht="28.5" customHeight="1" x14ac:dyDescent="0.5">
      <c r="B205" s="188"/>
      <c r="C205" s="112" t="s">
        <v>261</v>
      </c>
      <c r="D205" s="119">
        <f>SUM(D178:J179)*1.07</f>
        <v>166822.60859999998</v>
      </c>
      <c r="E205" s="186"/>
      <c r="F205" s="186"/>
      <c r="G205" s="120"/>
      <c r="H205" s="120"/>
      <c r="I205" s="120"/>
      <c r="J205" s="120"/>
      <c r="K205" s="120"/>
      <c r="L205" s="120"/>
      <c r="M205" s="120"/>
    </row>
    <row r="206" spans="2:18" ht="23.25" customHeight="1" x14ac:dyDescent="0.5">
      <c r="B206" s="188"/>
      <c r="C206" s="112" t="s">
        <v>262</v>
      </c>
      <c r="D206" s="113">
        <f>D205/M192</f>
        <v>5.5607536155513969E-2</v>
      </c>
      <c r="E206" s="184"/>
      <c r="F206" s="184"/>
      <c r="G206" s="120"/>
      <c r="H206" s="120"/>
      <c r="I206" s="120"/>
      <c r="J206" s="120"/>
      <c r="K206" s="120"/>
      <c r="L206" s="120"/>
      <c r="M206" s="120"/>
    </row>
    <row r="207" spans="2:18" ht="66.75" customHeight="1" thickBot="1" x14ac:dyDescent="0.5">
      <c r="B207" s="188"/>
      <c r="C207" s="191" t="s">
        <v>263</v>
      </c>
      <c r="D207" s="192"/>
      <c r="E207" s="187"/>
      <c r="F207" s="187"/>
      <c r="G207" s="121"/>
      <c r="H207" s="121"/>
      <c r="I207" s="121"/>
      <c r="J207" s="121"/>
      <c r="K207" s="121"/>
      <c r="L207" s="121"/>
      <c r="M207" s="121"/>
      <c r="O207" s="82"/>
    </row>
    <row r="208" spans="2:18" ht="55.5" customHeight="1" x14ac:dyDescent="0.45">
      <c r="B208" s="188"/>
      <c r="R208" s="11"/>
    </row>
    <row r="209" spans="2:2" ht="42.75" customHeight="1" x14ac:dyDescent="0.45">
      <c r="B209" s="188"/>
    </row>
    <row r="210" spans="2:2" ht="21.75" customHeight="1" x14ac:dyDescent="0.45">
      <c r="B210" s="188"/>
    </row>
    <row r="211" spans="2:2" ht="21.75" customHeight="1" x14ac:dyDescent="0.45">
      <c r="B211" s="188"/>
    </row>
    <row r="212" spans="2:2" ht="23.25" customHeight="1" x14ac:dyDescent="0.45">
      <c r="B212" s="188"/>
    </row>
    <row r="213" spans="2:2" ht="23.25" customHeight="1" x14ac:dyDescent="0.45"/>
    <row r="214" spans="2:2" ht="21.75" customHeight="1" x14ac:dyDescent="0.45"/>
    <row r="215" spans="2:2" ht="16.5" customHeight="1" x14ac:dyDescent="0.45"/>
    <row r="216" spans="2:2" ht="29.25" customHeight="1" x14ac:dyDescent="0.45"/>
    <row r="217" spans="2:2" ht="24.75" customHeight="1" x14ac:dyDescent="0.45"/>
    <row r="218" spans="2:2" ht="33" customHeight="1" x14ac:dyDescent="0.45"/>
    <row r="220" spans="2:2" ht="15" customHeight="1" x14ac:dyDescent="0.45"/>
    <row r="221" spans="2:2" ht="25.5" customHeight="1" x14ac:dyDescent="0.45"/>
    <row r="272" spans="1:1" x14ac:dyDescent="0.45">
      <c r="A272" s="1" t="s">
        <v>264</v>
      </c>
    </row>
  </sheetData>
  <mergeCells count="28">
    <mergeCell ref="C80:Q80"/>
    <mergeCell ref="B1:G1"/>
    <mergeCell ref="B3:N3"/>
    <mergeCell ref="C7:Q7"/>
    <mergeCell ref="C8:Q8"/>
    <mergeCell ref="C18:Q18"/>
    <mergeCell ref="C28:Q28"/>
    <mergeCell ref="C38:Q38"/>
    <mergeCell ref="C49:Q49"/>
    <mergeCell ref="C50:Q50"/>
    <mergeCell ref="C60:Q60"/>
    <mergeCell ref="C70:Q70"/>
    <mergeCell ref="B198:B212"/>
    <mergeCell ref="C204:D204"/>
    <mergeCell ref="C207:D207"/>
    <mergeCell ref="B2:E2"/>
    <mergeCell ref="C134:Q134"/>
    <mergeCell ref="C144:Q144"/>
    <mergeCell ref="C154:Q154"/>
    <mergeCell ref="C164:Q164"/>
    <mergeCell ref="C188:M188"/>
    <mergeCell ref="C195:N195"/>
    <mergeCell ref="C91:Q91"/>
    <mergeCell ref="C92:Q92"/>
    <mergeCell ref="C102:Q102"/>
    <mergeCell ref="C112:Q112"/>
    <mergeCell ref="C122:Q122"/>
    <mergeCell ref="C133:Q133"/>
  </mergeCells>
  <conditionalFormatting sqref="D203:F203">
    <cfRule type="cellIs" dxfId="19" priority="3" operator="lessThan">
      <formula>0.15</formula>
    </cfRule>
  </conditionalFormatting>
  <conditionalFormatting sqref="D206:F206">
    <cfRule type="cellIs" dxfId="18" priority="2" operator="lessThan">
      <formula>0.05</formula>
    </cfRule>
  </conditionalFormatting>
  <conditionalFormatting sqref="N200:P200">
    <cfRule type="cellIs" dxfId="17" priority="1" operator="greaterThan">
      <formula>1</formula>
    </cfRule>
  </conditionalFormatting>
  <dataValidations count="6">
    <dataValidation allowBlank="1" showErrorMessage="1" prompt="% Towards Gender Equality and Women's Empowerment Must be Higher than 15%_x000a_" sqref="D205:M205 D203:F203" xr:uid="{26595056-F829-4420-8350-771F25F06FED}"/>
    <dataValidation allowBlank="1" showInputMessage="1" showErrorMessage="1" prompt="Insert *text* description of Activity here" sqref="C9 C19 C29 C39 C51 C61 C71 C81 C103 C113 C123 C135 C145 C155 C165" xr:uid="{E83FC91E-D98F-4FA4-9B2A-DD8C14B9A3FE}"/>
    <dataValidation allowBlank="1" showInputMessage="1" showErrorMessage="1" prompt="Insert *text* description of Output here" sqref="C8 C18 C28 C38 C50 C60 C70 C80 C92 C102 C112 C122 C134 C144 C154 C164" xr:uid="{521594A8-9804-4526-A472-071E5E0F2375}"/>
    <dataValidation allowBlank="1" showInputMessage="1" showErrorMessage="1" prompt="Insert *text* description of Outcome here" sqref="C7:Q7 C49:Q49 C91:Q91 C133:Q133" xr:uid="{3E521D2C-2A0A-41A5-A852-D16C0F3E0F86}"/>
    <dataValidation allowBlank="1" showInputMessage="1" showErrorMessage="1" prompt="M&amp;E Budget Cannot be Less than 5%_x000a_" sqref="G206:M206" xr:uid="{2856D5FD-4B80-40F8-B44C-424397531B6A}"/>
    <dataValidation allowBlank="1" showInputMessage="1" showErrorMessage="1" prompt="% Towards Gender Equality and Women's Empowerment Must be Higher than 15%_x000a_" sqref="J203:M203" xr:uid="{D9933F89-4943-4B36-A565-3F7F8DBB22D4}"/>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9EA3-6D04-403A-932B-28F0D3D4E40E}">
  <dimension ref="B1:N244"/>
  <sheetViews>
    <sheetView workbookViewId="0">
      <selection activeCell="H11" sqref="H11"/>
    </sheetView>
  </sheetViews>
  <sheetFormatPr defaultColWidth="9.1328125" defaultRowHeight="15.75" x14ac:dyDescent="0.5"/>
  <cols>
    <col min="1" max="1" width="4.46484375" style="122" customWidth="1"/>
    <col min="2" max="2" width="3.19921875" style="122" customWidth="1"/>
    <col min="3" max="3" width="51.46484375" style="122" customWidth="1"/>
    <col min="4" max="4" width="34.19921875" style="141" customWidth="1"/>
    <col min="5" max="5" width="35" style="141" customWidth="1"/>
    <col min="6" max="6" width="34" style="141" customWidth="1"/>
    <col min="7" max="7" width="25.796875" style="122" customWidth="1"/>
    <col min="8" max="8" width="21.46484375" style="122" customWidth="1"/>
    <col min="9" max="9" width="16.86328125" style="122" customWidth="1"/>
    <col min="10" max="10" width="19.46484375" style="122" customWidth="1"/>
    <col min="11" max="11" width="19" style="122" customWidth="1"/>
    <col min="12" max="12" width="26" style="122" customWidth="1"/>
    <col min="13" max="13" width="21.1328125" style="122" customWidth="1"/>
    <col min="14" max="14" width="7" style="122" customWidth="1"/>
    <col min="15" max="15" width="24.19921875" style="122" customWidth="1"/>
    <col min="16" max="16" width="26.46484375" style="122" customWidth="1"/>
    <col min="17" max="17" width="30.1328125" style="122" customWidth="1"/>
    <col min="18" max="18" width="33" style="122" customWidth="1"/>
    <col min="19" max="20" width="22.796875" style="122" customWidth="1"/>
    <col min="21" max="21" width="23.46484375" style="122" customWidth="1"/>
    <col min="22" max="22" width="32.1328125" style="122" customWidth="1"/>
    <col min="23" max="23" width="9.1328125" style="122"/>
    <col min="24" max="24" width="17.796875" style="122" customWidth="1"/>
    <col min="25" max="25" width="26.46484375" style="122" customWidth="1"/>
    <col min="26" max="26" width="22.46484375" style="122" customWidth="1"/>
    <col min="27" max="27" width="29.796875" style="122" customWidth="1"/>
    <col min="28" max="28" width="23.46484375" style="122" customWidth="1"/>
    <col min="29" max="29" width="18.46484375" style="122" customWidth="1"/>
    <col min="30" max="30" width="17.46484375" style="122" customWidth="1"/>
    <col min="31" max="31" width="25.1328125" style="122" customWidth="1"/>
    <col min="32" max="16384" width="9.1328125" style="122"/>
  </cols>
  <sheetData>
    <row r="1" spans="2:13" ht="33.75" customHeight="1" x14ac:dyDescent="1.35">
      <c r="C1" s="209" t="s">
        <v>0</v>
      </c>
      <c r="D1" s="209"/>
      <c r="E1" s="209"/>
      <c r="F1" s="209"/>
      <c r="G1" s="3"/>
      <c r="H1" s="5"/>
      <c r="I1" s="5"/>
      <c r="L1" s="123"/>
      <c r="M1" s="124"/>
    </row>
    <row r="2" spans="2:13" ht="25.5" customHeight="1" x14ac:dyDescent="0.55000000000000004">
      <c r="C2" s="219" t="s">
        <v>265</v>
      </c>
      <c r="D2" s="219"/>
      <c r="E2" s="219"/>
      <c r="F2" s="219"/>
      <c r="L2" s="123"/>
      <c r="M2" s="124"/>
    </row>
    <row r="3" spans="2:13" ht="9.75" customHeight="1" x14ac:dyDescent="0.5">
      <c r="C3" s="125"/>
      <c r="D3" s="125"/>
      <c r="E3" s="125"/>
      <c r="F3" s="125"/>
      <c r="L3" s="123"/>
      <c r="M3" s="124"/>
    </row>
    <row r="4" spans="2:13" ht="33.75" customHeight="1" x14ac:dyDescent="0.5">
      <c r="C4" s="125"/>
      <c r="D4" s="70" t="str">
        <f>'[1]1) Tableau budgétaire 1'!D5</f>
        <v>PNUD (budget en USD)</v>
      </c>
      <c r="E4" s="70" t="str">
        <f>'[1]1) Tableau budgétaire 1'!E5</f>
        <v>OHCHR (budget en USD)</v>
      </c>
      <c r="F4" s="70" t="str">
        <f>'[1]1) Tableau budgétaire 1'!F5</f>
        <v>UNODC (budget en USD)</v>
      </c>
      <c r="G4" s="126" t="s">
        <v>7</v>
      </c>
      <c r="L4" s="123"/>
      <c r="M4" s="124"/>
    </row>
    <row r="5" spans="2:13" ht="24" customHeight="1" x14ac:dyDescent="0.5">
      <c r="B5" s="216" t="s">
        <v>266</v>
      </c>
      <c r="C5" s="217"/>
      <c r="D5" s="217"/>
      <c r="E5" s="217"/>
      <c r="F5" s="217"/>
      <c r="G5" s="218"/>
      <c r="L5" s="123"/>
      <c r="M5" s="124"/>
    </row>
    <row r="6" spans="2:13" ht="22.5" customHeight="1" x14ac:dyDescent="0.5">
      <c r="C6" s="216" t="s">
        <v>267</v>
      </c>
      <c r="D6" s="217"/>
      <c r="E6" s="217"/>
      <c r="F6" s="217"/>
      <c r="G6" s="218"/>
      <c r="L6" s="123"/>
      <c r="M6" s="124"/>
    </row>
    <row r="7" spans="2:13" ht="24.75" customHeight="1" thickBot="1" x14ac:dyDescent="0.55000000000000004">
      <c r="C7" s="127" t="s">
        <v>268</v>
      </c>
      <c r="D7" s="128">
        <f>'[1]1) Tableau budgétaire 1'!D16</f>
        <v>167500</v>
      </c>
      <c r="E7" s="128">
        <f>'[1]1) Tableau budgétaire 1'!E16</f>
        <v>0</v>
      </c>
      <c r="F7" s="128">
        <f>'[1]1) Tableau budgétaire 1'!F16</f>
        <v>50000</v>
      </c>
      <c r="G7" s="129">
        <f>SUM(D7:F7)</f>
        <v>217500</v>
      </c>
      <c r="L7" s="123"/>
      <c r="M7" s="124"/>
    </row>
    <row r="8" spans="2:13" ht="21.75" customHeight="1" x14ac:dyDescent="0.5">
      <c r="C8" s="130" t="s">
        <v>269</v>
      </c>
      <c r="D8" s="131"/>
      <c r="E8" s="132"/>
      <c r="F8" s="132"/>
      <c r="G8" s="133">
        <f t="shared" ref="G8:G15" si="0">SUM(D8:F8)</f>
        <v>0</v>
      </c>
    </row>
    <row r="9" spans="2:13" x14ac:dyDescent="0.5">
      <c r="C9" s="134" t="s">
        <v>270</v>
      </c>
      <c r="D9" s="135">
        <v>17500</v>
      </c>
      <c r="E9" s="32"/>
      <c r="F9" s="32"/>
      <c r="G9" s="136">
        <f t="shared" si="0"/>
        <v>17500</v>
      </c>
    </row>
    <row r="10" spans="2:13" ht="15.75" customHeight="1" x14ac:dyDescent="0.5">
      <c r="C10" s="134" t="s">
        <v>271</v>
      </c>
      <c r="D10" s="135"/>
      <c r="E10" s="135"/>
      <c r="F10" s="135"/>
      <c r="G10" s="136">
        <f t="shared" si="0"/>
        <v>0</v>
      </c>
    </row>
    <row r="11" spans="2:13" x14ac:dyDescent="0.5">
      <c r="C11" s="137" t="s">
        <v>272</v>
      </c>
      <c r="D11" s="135">
        <v>100000</v>
      </c>
      <c r="E11" s="135"/>
      <c r="F11" s="135">
        <v>40000</v>
      </c>
      <c r="G11" s="136">
        <f t="shared" si="0"/>
        <v>140000</v>
      </c>
    </row>
    <row r="12" spans="2:13" x14ac:dyDescent="0.5">
      <c r="C12" s="134" t="s">
        <v>273</v>
      </c>
      <c r="D12" s="135">
        <v>50000</v>
      </c>
      <c r="E12" s="135"/>
      <c r="F12" s="135">
        <v>10000</v>
      </c>
      <c r="G12" s="136">
        <f t="shared" si="0"/>
        <v>60000</v>
      </c>
    </row>
    <row r="13" spans="2:13" ht="21.75" customHeight="1" x14ac:dyDescent="0.5">
      <c r="C13" s="134" t="s">
        <v>274</v>
      </c>
      <c r="D13" s="135"/>
      <c r="E13" s="135"/>
      <c r="F13" s="135"/>
      <c r="G13" s="136">
        <f t="shared" si="0"/>
        <v>0</v>
      </c>
    </row>
    <row r="14" spans="2:13" ht="36.75" customHeight="1" x14ac:dyDescent="0.5">
      <c r="C14" s="134" t="s">
        <v>275</v>
      </c>
      <c r="D14" s="135"/>
      <c r="E14" s="135"/>
      <c r="F14" s="135"/>
      <c r="G14" s="136">
        <f t="shared" si="0"/>
        <v>0</v>
      </c>
    </row>
    <row r="15" spans="2:13" ht="15.75" customHeight="1" x14ac:dyDescent="0.5">
      <c r="C15" s="138" t="s">
        <v>276</v>
      </c>
      <c r="D15" s="139">
        <f>SUM(D8:D14)</f>
        <v>167500</v>
      </c>
      <c r="E15" s="139">
        <f>SUM(E8:E14)</f>
        <v>0</v>
      </c>
      <c r="F15" s="139">
        <f>SUM(F8:F14)</f>
        <v>50000</v>
      </c>
      <c r="G15" s="140">
        <f t="shared" si="0"/>
        <v>217500</v>
      </c>
    </row>
    <row r="16" spans="2:13" s="141" customFormat="1" x14ac:dyDescent="0.5">
      <c r="C16" s="142"/>
      <c r="D16" s="143"/>
      <c r="E16" s="143"/>
      <c r="F16" s="143"/>
      <c r="G16" s="144"/>
    </row>
    <row r="17" spans="3:7" x14ac:dyDescent="0.5">
      <c r="C17" s="216" t="s">
        <v>277</v>
      </c>
      <c r="D17" s="217"/>
      <c r="E17" s="217"/>
      <c r="F17" s="217"/>
      <c r="G17" s="218"/>
    </row>
    <row r="18" spans="3:7" ht="27" customHeight="1" thickBot="1" x14ac:dyDescent="0.55000000000000004">
      <c r="C18" s="127" t="s">
        <v>278</v>
      </c>
      <c r="D18" s="128">
        <f>'[1]1) Tableau budgétaire 1'!D26</f>
        <v>120000</v>
      </c>
      <c r="E18" s="128">
        <f>'[1]1) Tableau budgétaire 1'!E26</f>
        <v>0</v>
      </c>
      <c r="F18" s="128">
        <f>'[1]1) Tableau budgétaire 1'!F26</f>
        <v>50000</v>
      </c>
      <c r="G18" s="129">
        <f t="shared" ref="G18:G26" si="1">SUM(D18:F18)</f>
        <v>170000</v>
      </c>
    </row>
    <row r="19" spans="3:7" x14ac:dyDescent="0.5">
      <c r="C19" s="130" t="s">
        <v>269</v>
      </c>
      <c r="D19" s="131"/>
      <c r="E19" s="132"/>
      <c r="F19" s="132"/>
      <c r="G19" s="133">
        <f t="shared" si="1"/>
        <v>0</v>
      </c>
    </row>
    <row r="20" spans="3:7" x14ac:dyDescent="0.5">
      <c r="C20" s="134" t="s">
        <v>270</v>
      </c>
      <c r="D20" s="135">
        <v>10000</v>
      </c>
      <c r="E20" s="32"/>
      <c r="F20" s="32"/>
      <c r="G20" s="136">
        <f t="shared" si="1"/>
        <v>10000</v>
      </c>
    </row>
    <row r="21" spans="3:7" ht="31.5" x14ac:dyDescent="0.5">
      <c r="C21" s="134" t="s">
        <v>271</v>
      </c>
      <c r="D21" s="135"/>
      <c r="E21" s="135"/>
      <c r="F21" s="135"/>
      <c r="G21" s="136">
        <f t="shared" si="1"/>
        <v>0</v>
      </c>
    </row>
    <row r="22" spans="3:7" x14ac:dyDescent="0.5">
      <c r="C22" s="137" t="s">
        <v>272</v>
      </c>
      <c r="D22" s="135">
        <v>80000</v>
      </c>
      <c r="E22" s="135"/>
      <c r="F22" s="135">
        <v>40000</v>
      </c>
      <c r="G22" s="136">
        <f t="shared" si="1"/>
        <v>120000</v>
      </c>
    </row>
    <row r="23" spans="3:7" x14ac:dyDescent="0.5">
      <c r="C23" s="134" t="s">
        <v>273</v>
      </c>
      <c r="D23" s="135">
        <v>30000</v>
      </c>
      <c r="E23" s="135"/>
      <c r="F23" s="135">
        <v>10000</v>
      </c>
      <c r="G23" s="136">
        <f t="shared" si="1"/>
        <v>40000</v>
      </c>
    </row>
    <row r="24" spans="3:7" x14ac:dyDescent="0.5">
      <c r="C24" s="134" t="s">
        <v>274</v>
      </c>
      <c r="D24" s="135"/>
      <c r="E24" s="135"/>
      <c r="F24" s="135"/>
      <c r="G24" s="136">
        <f t="shared" si="1"/>
        <v>0</v>
      </c>
    </row>
    <row r="25" spans="3:7" ht="31.5" x14ac:dyDescent="0.5">
      <c r="C25" s="134" t="s">
        <v>275</v>
      </c>
      <c r="D25" s="135"/>
      <c r="E25" s="135"/>
      <c r="F25" s="135"/>
      <c r="G25" s="136">
        <f t="shared" si="1"/>
        <v>0</v>
      </c>
    </row>
    <row r="26" spans="3:7" x14ac:dyDescent="0.5">
      <c r="C26" s="138" t="s">
        <v>276</v>
      </c>
      <c r="D26" s="139">
        <f>SUM(D19:D25)</f>
        <v>120000</v>
      </c>
      <c r="E26" s="139">
        <f>SUM(E19:E25)</f>
        <v>0</v>
      </c>
      <c r="F26" s="139">
        <f>SUM(F19:F25)</f>
        <v>50000</v>
      </c>
      <c r="G26" s="136">
        <f t="shared" si="1"/>
        <v>170000</v>
      </c>
    </row>
    <row r="27" spans="3:7" s="141" customFormat="1" x14ac:dyDescent="0.5">
      <c r="C27" s="142"/>
      <c r="D27" s="143"/>
      <c r="E27" s="143"/>
      <c r="F27" s="143"/>
      <c r="G27" s="145"/>
    </row>
    <row r="28" spans="3:7" x14ac:dyDescent="0.5">
      <c r="C28" s="216" t="s">
        <v>279</v>
      </c>
      <c r="D28" s="217"/>
      <c r="E28" s="217"/>
      <c r="F28" s="217"/>
      <c r="G28" s="218"/>
    </row>
    <row r="29" spans="3:7" ht="21.75" customHeight="1" thickBot="1" x14ac:dyDescent="0.55000000000000004">
      <c r="C29" s="127" t="s">
        <v>280</v>
      </c>
      <c r="D29" s="128">
        <f>'[1]1) Tableau budgétaire 1'!D36</f>
        <v>163000</v>
      </c>
      <c r="E29" s="128">
        <f>'[1]1) Tableau budgétaire 1'!E36</f>
        <v>0</v>
      </c>
      <c r="F29" s="128">
        <f>'[1]1) Tableau budgétaire 1'!F36</f>
        <v>30000</v>
      </c>
      <c r="G29" s="129">
        <f t="shared" ref="G29:G37" si="2">SUM(D29:F29)</f>
        <v>193000</v>
      </c>
    </row>
    <row r="30" spans="3:7" x14ac:dyDescent="0.5">
      <c r="C30" s="130" t="s">
        <v>269</v>
      </c>
      <c r="D30" s="131"/>
      <c r="E30" s="132"/>
      <c r="F30" s="132"/>
      <c r="G30" s="133">
        <f t="shared" si="2"/>
        <v>0</v>
      </c>
    </row>
    <row r="31" spans="3:7" s="141" customFormat="1" ht="15.75" customHeight="1" x14ac:dyDescent="0.5">
      <c r="C31" s="134" t="s">
        <v>270</v>
      </c>
      <c r="D31" s="135"/>
      <c r="E31" s="32"/>
      <c r="F31" s="32"/>
      <c r="G31" s="136">
        <f t="shared" si="2"/>
        <v>0</v>
      </c>
    </row>
    <row r="32" spans="3:7" s="141" customFormat="1" ht="31.5" x14ac:dyDescent="0.5">
      <c r="C32" s="134" t="s">
        <v>271</v>
      </c>
      <c r="D32" s="135"/>
      <c r="E32" s="135"/>
      <c r="F32" s="135"/>
      <c r="G32" s="136">
        <f t="shared" si="2"/>
        <v>0</v>
      </c>
    </row>
    <row r="33" spans="3:7" s="141" customFormat="1" x14ac:dyDescent="0.5">
      <c r="C33" s="137" t="s">
        <v>272</v>
      </c>
      <c r="D33" s="135">
        <v>35000</v>
      </c>
      <c r="E33" s="135"/>
      <c r="F33" s="135">
        <v>20000</v>
      </c>
      <c r="G33" s="136">
        <f t="shared" si="2"/>
        <v>55000</v>
      </c>
    </row>
    <row r="34" spans="3:7" x14ac:dyDescent="0.5">
      <c r="C34" s="134" t="s">
        <v>273</v>
      </c>
      <c r="D34" s="135">
        <v>25000</v>
      </c>
      <c r="E34" s="135"/>
      <c r="F34" s="135">
        <v>10000</v>
      </c>
      <c r="G34" s="136">
        <f t="shared" si="2"/>
        <v>35000</v>
      </c>
    </row>
    <row r="35" spans="3:7" x14ac:dyDescent="0.5">
      <c r="C35" s="134" t="s">
        <v>274</v>
      </c>
      <c r="D35" s="135">
        <v>103000</v>
      </c>
      <c r="E35" s="135"/>
      <c r="F35" s="135"/>
      <c r="G35" s="136">
        <f t="shared" si="2"/>
        <v>103000</v>
      </c>
    </row>
    <row r="36" spans="3:7" ht="31.5" x14ac:dyDescent="0.5">
      <c r="C36" s="134" t="s">
        <v>275</v>
      </c>
      <c r="D36" s="135"/>
      <c r="E36" s="135"/>
      <c r="F36" s="135"/>
      <c r="G36" s="136">
        <f t="shared" si="2"/>
        <v>0</v>
      </c>
    </row>
    <row r="37" spans="3:7" x14ac:dyDescent="0.5">
      <c r="C37" s="146" t="s">
        <v>276</v>
      </c>
      <c r="D37" s="147">
        <f>SUM(D30:D36)</f>
        <v>163000</v>
      </c>
      <c r="E37" s="147">
        <f>SUM(E30:E36)</f>
        <v>0</v>
      </c>
      <c r="F37" s="147">
        <f>SUM(F30:F36)</f>
        <v>30000</v>
      </c>
      <c r="G37" s="148">
        <f t="shared" si="2"/>
        <v>193000</v>
      </c>
    </row>
    <row r="38" spans="3:7" x14ac:dyDescent="0.5">
      <c r="C38" s="149"/>
      <c r="D38" s="150"/>
      <c r="E38" s="150"/>
      <c r="F38" s="150"/>
      <c r="G38" s="151"/>
    </row>
    <row r="39" spans="3:7" s="141" customFormat="1" x14ac:dyDescent="0.5">
      <c r="C39" s="220" t="s">
        <v>281</v>
      </c>
      <c r="D39" s="221"/>
      <c r="E39" s="221"/>
      <c r="F39" s="221"/>
      <c r="G39" s="222"/>
    </row>
    <row r="40" spans="3:7" ht="20.25" customHeight="1" thickBot="1" x14ac:dyDescent="0.55000000000000004">
      <c r="C40" s="127" t="s">
        <v>282</v>
      </c>
      <c r="D40" s="128">
        <f>'[1]1) Tableau budgétaire 1'!D46</f>
        <v>0</v>
      </c>
      <c r="E40" s="128">
        <f>'[1]1) Tableau budgétaire 1'!E46</f>
        <v>0</v>
      </c>
      <c r="F40" s="128">
        <f>'[1]1) Tableau budgétaire 1'!F46</f>
        <v>0</v>
      </c>
      <c r="G40" s="129">
        <f t="shared" ref="G40:G48" si="3">SUM(D40:F40)</f>
        <v>0</v>
      </c>
    </row>
    <row r="41" spans="3:7" x14ac:dyDescent="0.5">
      <c r="C41" s="130" t="s">
        <v>269</v>
      </c>
      <c r="D41" s="131"/>
      <c r="E41" s="132"/>
      <c r="F41" s="132"/>
      <c r="G41" s="133">
        <f t="shared" si="3"/>
        <v>0</v>
      </c>
    </row>
    <row r="42" spans="3:7" ht="15.75" customHeight="1" x14ac:dyDescent="0.5">
      <c r="C42" s="134" t="s">
        <v>270</v>
      </c>
      <c r="D42" s="135"/>
      <c r="E42" s="32"/>
      <c r="F42" s="32"/>
      <c r="G42" s="136">
        <f t="shared" si="3"/>
        <v>0</v>
      </c>
    </row>
    <row r="43" spans="3:7" ht="32.25" customHeight="1" x14ac:dyDescent="0.5">
      <c r="C43" s="134" t="s">
        <v>271</v>
      </c>
      <c r="D43" s="135"/>
      <c r="E43" s="135"/>
      <c r="F43" s="135"/>
      <c r="G43" s="136">
        <f t="shared" si="3"/>
        <v>0</v>
      </c>
    </row>
    <row r="44" spans="3:7" s="141" customFormat="1" x14ac:dyDescent="0.5">
      <c r="C44" s="137" t="s">
        <v>272</v>
      </c>
      <c r="D44" s="135"/>
      <c r="E44" s="135"/>
      <c r="F44" s="135"/>
      <c r="G44" s="136">
        <f t="shared" si="3"/>
        <v>0</v>
      </c>
    </row>
    <row r="45" spans="3:7" x14ac:dyDescent="0.5">
      <c r="C45" s="134" t="s">
        <v>273</v>
      </c>
      <c r="D45" s="135"/>
      <c r="E45" s="135"/>
      <c r="F45" s="135"/>
      <c r="G45" s="136">
        <f t="shared" si="3"/>
        <v>0</v>
      </c>
    </row>
    <row r="46" spans="3:7" x14ac:dyDescent="0.5">
      <c r="C46" s="134" t="s">
        <v>274</v>
      </c>
      <c r="D46" s="135"/>
      <c r="E46" s="135"/>
      <c r="F46" s="135"/>
      <c r="G46" s="136">
        <f t="shared" si="3"/>
        <v>0</v>
      </c>
    </row>
    <row r="47" spans="3:7" ht="31.5" x14ac:dyDescent="0.5">
      <c r="C47" s="134" t="s">
        <v>275</v>
      </c>
      <c r="D47" s="135"/>
      <c r="E47" s="135"/>
      <c r="F47" s="135"/>
      <c r="G47" s="136">
        <f t="shared" si="3"/>
        <v>0</v>
      </c>
    </row>
    <row r="48" spans="3:7" ht="21" customHeight="1" x14ac:dyDescent="0.5">
      <c r="C48" s="138" t="s">
        <v>276</v>
      </c>
      <c r="D48" s="139">
        <f>SUM(D41:D47)</f>
        <v>0</v>
      </c>
      <c r="E48" s="139">
        <f>SUM(E41:E47)</f>
        <v>0</v>
      </c>
      <c r="F48" s="139">
        <f>SUM(F41:F47)</f>
        <v>0</v>
      </c>
      <c r="G48" s="136">
        <f t="shared" si="3"/>
        <v>0</v>
      </c>
    </row>
    <row r="49" spans="2:7" s="141" customFormat="1" ht="22.5" customHeight="1" x14ac:dyDescent="0.5">
      <c r="C49" s="152"/>
      <c r="D49" s="143"/>
      <c r="E49" s="143"/>
      <c r="F49" s="143"/>
      <c r="G49" s="145"/>
    </row>
    <row r="50" spans="2:7" x14ac:dyDescent="0.5">
      <c r="B50" s="216" t="s">
        <v>283</v>
      </c>
      <c r="C50" s="217"/>
      <c r="D50" s="217"/>
      <c r="E50" s="217"/>
      <c r="F50" s="217"/>
      <c r="G50" s="218"/>
    </row>
    <row r="51" spans="2:7" x14ac:dyDescent="0.5">
      <c r="C51" s="216" t="s">
        <v>85</v>
      </c>
      <c r="D51" s="217"/>
      <c r="E51" s="217"/>
      <c r="F51" s="217"/>
      <c r="G51" s="218"/>
    </row>
    <row r="52" spans="2:7" ht="24" customHeight="1" thickBot="1" x14ac:dyDescent="0.55000000000000004">
      <c r="C52" s="127" t="s">
        <v>284</v>
      </c>
      <c r="D52" s="128">
        <f>'[1]1) Tableau budgétaire 1'!D58</f>
        <v>145000</v>
      </c>
      <c r="E52" s="128">
        <f>'[1]1) Tableau budgétaire 1'!E58</f>
        <v>143200</v>
      </c>
      <c r="F52" s="128">
        <f>'[1]1) Tableau budgétaire 1'!F58</f>
        <v>95000</v>
      </c>
      <c r="G52" s="129">
        <f>SUM(D52:F52)</f>
        <v>383200</v>
      </c>
    </row>
    <row r="53" spans="2:7" ht="15.75" customHeight="1" x14ac:dyDescent="0.5">
      <c r="C53" s="130" t="s">
        <v>269</v>
      </c>
      <c r="D53" s="131"/>
      <c r="E53" s="132"/>
      <c r="F53" s="132"/>
      <c r="G53" s="133">
        <f t="shared" ref="G53:G60" si="4">SUM(D53:F53)</f>
        <v>0</v>
      </c>
    </row>
    <row r="54" spans="2:7" ht="15.75" customHeight="1" x14ac:dyDescent="0.5">
      <c r="C54" s="134" t="s">
        <v>270</v>
      </c>
      <c r="D54" s="135">
        <v>20000</v>
      </c>
      <c r="E54" s="32">
        <v>14000</v>
      </c>
      <c r="F54" s="32">
        <v>20000</v>
      </c>
      <c r="G54" s="136">
        <f t="shared" si="4"/>
        <v>54000</v>
      </c>
    </row>
    <row r="55" spans="2:7" ht="15.75" customHeight="1" x14ac:dyDescent="0.5">
      <c r="C55" s="134" t="s">
        <v>271</v>
      </c>
      <c r="D55" s="135"/>
      <c r="E55" s="135"/>
      <c r="F55" s="135"/>
      <c r="G55" s="136">
        <f t="shared" si="4"/>
        <v>0</v>
      </c>
    </row>
    <row r="56" spans="2:7" ht="18.75" customHeight="1" x14ac:dyDescent="0.5">
      <c r="C56" s="137" t="s">
        <v>272</v>
      </c>
      <c r="D56" s="135">
        <v>70000</v>
      </c>
      <c r="E56" s="135">
        <v>99200</v>
      </c>
      <c r="F56" s="135">
        <v>50000</v>
      </c>
      <c r="G56" s="136">
        <f t="shared" si="4"/>
        <v>219200</v>
      </c>
    </row>
    <row r="57" spans="2:7" x14ac:dyDescent="0.5">
      <c r="C57" s="134" t="s">
        <v>273</v>
      </c>
      <c r="D57" s="135">
        <v>55000</v>
      </c>
      <c r="E57" s="135">
        <v>30000</v>
      </c>
      <c r="F57" s="135">
        <v>25000</v>
      </c>
      <c r="G57" s="136">
        <f t="shared" si="4"/>
        <v>110000</v>
      </c>
    </row>
    <row r="58" spans="2:7" s="141" customFormat="1" ht="21.75" customHeight="1" x14ac:dyDescent="0.5">
      <c r="B58" s="122"/>
      <c r="C58" s="134" t="s">
        <v>274</v>
      </c>
      <c r="D58" s="135"/>
      <c r="E58" s="135"/>
      <c r="F58" s="135"/>
      <c r="G58" s="136">
        <f t="shared" si="4"/>
        <v>0</v>
      </c>
    </row>
    <row r="59" spans="2:7" s="141" customFormat="1" ht="31.5" x14ac:dyDescent="0.5">
      <c r="B59" s="122"/>
      <c r="C59" s="134" t="s">
        <v>275</v>
      </c>
      <c r="D59" s="135"/>
      <c r="E59" s="135"/>
      <c r="F59" s="135"/>
      <c r="G59" s="136">
        <f t="shared" si="4"/>
        <v>0</v>
      </c>
    </row>
    <row r="60" spans="2:7" x14ac:dyDescent="0.5">
      <c r="C60" s="138" t="s">
        <v>276</v>
      </c>
      <c r="D60" s="139">
        <f>SUM(D53:D59)</f>
        <v>145000</v>
      </c>
      <c r="E60" s="139">
        <f>SUM(E53:E59)</f>
        <v>143200</v>
      </c>
      <c r="F60" s="139">
        <f>SUM(F53:F59)</f>
        <v>95000</v>
      </c>
      <c r="G60" s="136">
        <f t="shared" si="4"/>
        <v>383200</v>
      </c>
    </row>
    <row r="61" spans="2:7" s="141" customFormat="1" x14ac:dyDescent="0.5">
      <c r="C61" s="142"/>
      <c r="D61" s="143"/>
      <c r="E61" s="143"/>
      <c r="F61" s="143"/>
      <c r="G61" s="145"/>
    </row>
    <row r="62" spans="2:7" x14ac:dyDescent="0.5">
      <c r="B62" s="141"/>
      <c r="C62" s="216" t="s">
        <v>107</v>
      </c>
      <c r="D62" s="217"/>
      <c r="E62" s="217"/>
      <c r="F62" s="217"/>
      <c r="G62" s="218"/>
    </row>
    <row r="63" spans="2:7" ht="21.75" customHeight="1" thickBot="1" x14ac:dyDescent="0.55000000000000004">
      <c r="C63" s="127" t="s">
        <v>285</v>
      </c>
      <c r="D63" s="128">
        <f>'[1]1) Tableau budgétaire 1'!D68</f>
        <v>30000</v>
      </c>
      <c r="E63" s="128">
        <f>'[1]1) Tableau budgétaire 1'!E68</f>
        <v>181605.61</v>
      </c>
      <c r="F63" s="128">
        <f>'[1]1) Tableau budgétaire 1'!F68</f>
        <v>0</v>
      </c>
      <c r="G63" s="129">
        <f t="shared" ref="G63:G71" si="5">SUM(D63:F63)</f>
        <v>211605.61</v>
      </c>
    </row>
    <row r="64" spans="2:7" ht="15.75" customHeight="1" x14ac:dyDescent="0.5">
      <c r="C64" s="130" t="s">
        <v>269</v>
      </c>
      <c r="D64" s="131"/>
      <c r="E64" s="132"/>
      <c r="F64" s="132"/>
      <c r="G64" s="133">
        <f t="shared" si="5"/>
        <v>0</v>
      </c>
    </row>
    <row r="65" spans="2:7" ht="15.75" customHeight="1" x14ac:dyDescent="0.5">
      <c r="C65" s="134" t="s">
        <v>270</v>
      </c>
      <c r="D65" s="135">
        <v>20000</v>
      </c>
      <c r="E65" s="32">
        <v>20000</v>
      </c>
      <c r="F65" s="32"/>
      <c r="G65" s="136">
        <f t="shared" si="5"/>
        <v>40000</v>
      </c>
    </row>
    <row r="66" spans="2:7" ht="15.75" customHeight="1" x14ac:dyDescent="0.5">
      <c r="C66" s="134" t="s">
        <v>271</v>
      </c>
      <c r="D66" s="135"/>
      <c r="E66" s="135"/>
      <c r="F66" s="135"/>
      <c r="G66" s="136">
        <f t="shared" si="5"/>
        <v>0</v>
      </c>
    </row>
    <row r="67" spans="2:7" x14ac:dyDescent="0.5">
      <c r="C67" s="137" t="s">
        <v>272</v>
      </c>
      <c r="D67" s="135"/>
      <c r="E67" s="135">
        <v>127450</v>
      </c>
      <c r="F67" s="135"/>
      <c r="G67" s="136">
        <f t="shared" si="5"/>
        <v>127450</v>
      </c>
    </row>
    <row r="68" spans="2:7" x14ac:dyDescent="0.5">
      <c r="C68" s="134" t="s">
        <v>273</v>
      </c>
      <c r="D68" s="135">
        <v>10000</v>
      </c>
      <c r="E68" s="135">
        <v>34155.609999999986</v>
      </c>
      <c r="F68" s="135"/>
      <c r="G68" s="136">
        <f t="shared" si="5"/>
        <v>44155.609999999986</v>
      </c>
    </row>
    <row r="69" spans="2:7" x14ac:dyDescent="0.5">
      <c r="C69" s="134" t="s">
        <v>274</v>
      </c>
      <c r="D69" s="135"/>
      <c r="E69" s="135"/>
      <c r="F69" s="135"/>
      <c r="G69" s="136">
        <f t="shared" si="5"/>
        <v>0</v>
      </c>
    </row>
    <row r="70" spans="2:7" ht="31.5" x14ac:dyDescent="0.5">
      <c r="C70" s="134" t="s">
        <v>275</v>
      </c>
      <c r="D70" s="135"/>
      <c r="E70" s="135"/>
      <c r="F70" s="135"/>
      <c r="G70" s="136">
        <f t="shared" si="5"/>
        <v>0</v>
      </c>
    </row>
    <row r="71" spans="2:7" x14ac:dyDescent="0.5">
      <c r="C71" s="138" t="s">
        <v>276</v>
      </c>
      <c r="D71" s="139">
        <f>SUM(D64:D70)</f>
        <v>30000</v>
      </c>
      <c r="E71" s="139">
        <f>SUM(E64:E70)</f>
        <v>181605.61</v>
      </c>
      <c r="F71" s="139">
        <f>SUM(F64:F70)</f>
        <v>0</v>
      </c>
      <c r="G71" s="136">
        <f t="shared" si="5"/>
        <v>211605.61</v>
      </c>
    </row>
    <row r="72" spans="2:7" s="141" customFormat="1" x14ac:dyDescent="0.5">
      <c r="C72" s="142"/>
      <c r="D72" s="143"/>
      <c r="E72" s="143"/>
      <c r="F72" s="143"/>
      <c r="G72" s="145"/>
    </row>
    <row r="73" spans="2:7" x14ac:dyDescent="0.5">
      <c r="C73" s="216" t="s">
        <v>122</v>
      </c>
      <c r="D73" s="217"/>
      <c r="E73" s="217"/>
      <c r="F73" s="217"/>
      <c r="G73" s="218"/>
    </row>
    <row r="74" spans="2:7" ht="21.75" customHeight="1" thickBot="1" x14ac:dyDescent="0.55000000000000004">
      <c r="B74" s="141"/>
      <c r="C74" s="127" t="s">
        <v>286</v>
      </c>
      <c r="D74" s="128">
        <f>'[1]1) Tableau budgétaire 1'!D78</f>
        <v>135000</v>
      </c>
      <c r="E74" s="128">
        <f>'[1]1) Tableau budgétaire 1'!E78</f>
        <v>189400</v>
      </c>
      <c r="F74" s="128">
        <f>'[1]1) Tableau budgétaire 1'!F78</f>
        <v>35000</v>
      </c>
      <c r="G74" s="129">
        <f t="shared" ref="G74:G82" si="6">SUM(D74:F74)</f>
        <v>359400</v>
      </c>
    </row>
    <row r="75" spans="2:7" ht="18" customHeight="1" x14ac:dyDescent="0.5">
      <c r="C75" s="130" t="s">
        <v>269</v>
      </c>
      <c r="D75" s="131"/>
      <c r="E75" s="132"/>
      <c r="F75" s="132"/>
      <c r="G75" s="133">
        <f t="shared" si="6"/>
        <v>0</v>
      </c>
    </row>
    <row r="76" spans="2:7" ht="15.75" customHeight="1" x14ac:dyDescent="0.5">
      <c r="C76" s="134" t="s">
        <v>270</v>
      </c>
      <c r="D76" s="135">
        <v>35000</v>
      </c>
      <c r="E76" s="32">
        <v>20000</v>
      </c>
      <c r="F76" s="32"/>
      <c r="G76" s="136">
        <f t="shared" si="6"/>
        <v>55000</v>
      </c>
    </row>
    <row r="77" spans="2:7" s="141" customFormat="1" ht="15.75" customHeight="1" x14ac:dyDescent="0.5">
      <c r="B77" s="122"/>
      <c r="C77" s="134" t="s">
        <v>271</v>
      </c>
      <c r="D77" s="135"/>
      <c r="E77" s="135"/>
      <c r="F77" s="135"/>
      <c r="G77" s="136">
        <f t="shared" si="6"/>
        <v>0</v>
      </c>
    </row>
    <row r="78" spans="2:7" x14ac:dyDescent="0.5">
      <c r="B78" s="141"/>
      <c r="C78" s="137" t="s">
        <v>272</v>
      </c>
      <c r="D78" s="135">
        <v>80000</v>
      </c>
      <c r="E78" s="135">
        <v>124400</v>
      </c>
      <c r="F78" s="135">
        <v>35000</v>
      </c>
      <c r="G78" s="136">
        <f t="shared" si="6"/>
        <v>239400</v>
      </c>
    </row>
    <row r="79" spans="2:7" x14ac:dyDescent="0.5">
      <c r="B79" s="141"/>
      <c r="C79" s="134" t="s">
        <v>273</v>
      </c>
      <c r="D79" s="135">
        <v>20000</v>
      </c>
      <c r="E79" s="135">
        <v>45000</v>
      </c>
      <c r="F79" s="135"/>
      <c r="G79" s="136">
        <f t="shared" si="6"/>
        <v>65000</v>
      </c>
    </row>
    <row r="80" spans="2:7" x14ac:dyDescent="0.5">
      <c r="B80" s="141"/>
      <c r="C80" s="134" t="s">
        <v>274</v>
      </c>
      <c r="D80" s="135"/>
      <c r="E80" s="135"/>
      <c r="F80" s="135"/>
      <c r="G80" s="136">
        <f t="shared" si="6"/>
        <v>0</v>
      </c>
    </row>
    <row r="81" spans="2:7" ht="31.5" x14ac:dyDescent="0.5">
      <c r="C81" s="134" t="s">
        <v>275</v>
      </c>
      <c r="D81" s="135"/>
      <c r="E81" s="135"/>
      <c r="F81" s="135"/>
      <c r="G81" s="136">
        <f t="shared" si="6"/>
        <v>0</v>
      </c>
    </row>
    <row r="82" spans="2:7" x14ac:dyDescent="0.5">
      <c r="C82" s="138" t="s">
        <v>276</v>
      </c>
      <c r="D82" s="139">
        <f>SUM(D75:D81)</f>
        <v>135000</v>
      </c>
      <c r="E82" s="139">
        <f>SUM(E75:E81)</f>
        <v>189400</v>
      </c>
      <c r="F82" s="139">
        <f>SUM(F75:F81)</f>
        <v>35000</v>
      </c>
      <c r="G82" s="136">
        <f t="shared" si="6"/>
        <v>359400</v>
      </c>
    </row>
    <row r="83" spans="2:7" s="141" customFormat="1" x14ac:dyDescent="0.5">
      <c r="C83" s="142"/>
      <c r="D83" s="143"/>
      <c r="E83" s="143"/>
      <c r="F83" s="143"/>
      <c r="G83" s="145"/>
    </row>
    <row r="84" spans="2:7" x14ac:dyDescent="0.5">
      <c r="C84" s="216" t="s">
        <v>139</v>
      </c>
      <c r="D84" s="217"/>
      <c r="E84" s="217"/>
      <c r="F84" s="217"/>
      <c r="G84" s="218"/>
    </row>
    <row r="85" spans="2:7" ht="21.75" customHeight="1" thickBot="1" x14ac:dyDescent="0.55000000000000004">
      <c r="C85" s="127" t="s">
        <v>287</v>
      </c>
      <c r="D85" s="128">
        <f>'[1]1) Tableau budgétaire 1'!D88</f>
        <v>0</v>
      </c>
      <c r="E85" s="128">
        <f>'[1]1) Tableau budgétaire 1'!E88</f>
        <v>0</v>
      </c>
      <c r="F85" s="128">
        <f>'[1]1) Tableau budgétaire 1'!F88</f>
        <v>0</v>
      </c>
      <c r="G85" s="129">
        <f t="shared" ref="G85:G93" si="7">SUM(D85:F85)</f>
        <v>0</v>
      </c>
    </row>
    <row r="86" spans="2:7" ht="15.75" customHeight="1" x14ac:dyDescent="0.5">
      <c r="C86" s="130" t="s">
        <v>269</v>
      </c>
      <c r="D86" s="131"/>
      <c r="E86" s="132"/>
      <c r="F86" s="132"/>
      <c r="G86" s="133">
        <f t="shared" si="7"/>
        <v>0</v>
      </c>
    </row>
    <row r="87" spans="2:7" ht="15.75" customHeight="1" x14ac:dyDescent="0.5">
      <c r="B87" s="141"/>
      <c r="C87" s="134" t="s">
        <v>270</v>
      </c>
      <c r="D87" s="135"/>
      <c r="E87" s="32"/>
      <c r="F87" s="32"/>
      <c r="G87" s="136">
        <f t="shared" si="7"/>
        <v>0</v>
      </c>
    </row>
    <row r="88" spans="2:7" ht="15.75" customHeight="1" x14ac:dyDescent="0.5">
      <c r="C88" s="134" t="s">
        <v>271</v>
      </c>
      <c r="D88" s="135"/>
      <c r="E88" s="135"/>
      <c r="F88" s="135"/>
      <c r="G88" s="136">
        <f t="shared" si="7"/>
        <v>0</v>
      </c>
    </row>
    <row r="89" spans="2:7" x14ac:dyDescent="0.5">
      <c r="C89" s="137" t="s">
        <v>272</v>
      </c>
      <c r="D89" s="135"/>
      <c r="E89" s="135"/>
      <c r="F89" s="135"/>
      <c r="G89" s="136">
        <f t="shared" si="7"/>
        <v>0</v>
      </c>
    </row>
    <row r="90" spans="2:7" x14ac:dyDescent="0.5">
      <c r="C90" s="134" t="s">
        <v>273</v>
      </c>
      <c r="D90" s="135"/>
      <c r="E90" s="135"/>
      <c r="F90" s="135"/>
      <c r="G90" s="136">
        <f t="shared" si="7"/>
        <v>0</v>
      </c>
    </row>
    <row r="91" spans="2:7" ht="25.5" customHeight="1" x14ac:dyDescent="0.5">
      <c r="C91" s="134" t="s">
        <v>274</v>
      </c>
      <c r="D91" s="135"/>
      <c r="E91" s="135"/>
      <c r="F91" s="135"/>
      <c r="G91" s="136">
        <f t="shared" si="7"/>
        <v>0</v>
      </c>
    </row>
    <row r="92" spans="2:7" ht="31.5" x14ac:dyDescent="0.5">
      <c r="B92" s="141"/>
      <c r="C92" s="134" t="s">
        <v>275</v>
      </c>
      <c r="D92" s="135"/>
      <c r="E92" s="135"/>
      <c r="F92" s="135"/>
      <c r="G92" s="136">
        <f t="shared" si="7"/>
        <v>0</v>
      </c>
    </row>
    <row r="93" spans="2:7" ht="15.75" customHeight="1" x14ac:dyDescent="0.5">
      <c r="C93" s="138" t="s">
        <v>276</v>
      </c>
      <c r="D93" s="139">
        <f>SUM(D86:D92)</f>
        <v>0</v>
      </c>
      <c r="E93" s="139">
        <f>SUM(E86:E92)</f>
        <v>0</v>
      </c>
      <c r="F93" s="139">
        <f>SUM(F86:F92)</f>
        <v>0</v>
      </c>
      <c r="G93" s="136">
        <f t="shared" si="7"/>
        <v>0</v>
      </c>
    </row>
    <row r="94" spans="2:7" ht="25.5" customHeight="1" x14ac:dyDescent="0.5">
      <c r="D94" s="122"/>
      <c r="E94" s="122"/>
      <c r="F94" s="122"/>
    </row>
    <row r="95" spans="2:7" x14ac:dyDescent="0.5">
      <c r="B95" s="216" t="s">
        <v>288</v>
      </c>
      <c r="C95" s="217"/>
      <c r="D95" s="217"/>
      <c r="E95" s="217"/>
      <c r="F95" s="217"/>
      <c r="G95" s="218"/>
    </row>
    <row r="96" spans="2:7" x14ac:dyDescent="0.5">
      <c r="C96" s="216" t="s">
        <v>150</v>
      </c>
      <c r="D96" s="217"/>
      <c r="E96" s="217"/>
      <c r="F96" s="217"/>
      <c r="G96" s="218"/>
    </row>
    <row r="97" spans="3:7" ht="22.5" customHeight="1" thickBot="1" x14ac:dyDescent="0.55000000000000004">
      <c r="C97" s="127" t="s">
        <v>289</v>
      </c>
      <c r="D97" s="128">
        <f>'[1]1) Tableau budgétaire 1'!D100</f>
        <v>50000</v>
      </c>
      <c r="E97" s="128">
        <f>'[1]1) Tableau budgétaire 1'!E100</f>
        <v>0</v>
      </c>
      <c r="F97" s="128">
        <f>'[1]1) Tableau budgétaire 1'!F100</f>
        <v>90000</v>
      </c>
      <c r="G97" s="129">
        <f>SUM(D97:F97)</f>
        <v>140000</v>
      </c>
    </row>
    <row r="98" spans="3:7" x14ac:dyDescent="0.5">
      <c r="C98" s="130" t="s">
        <v>269</v>
      </c>
      <c r="D98" s="131"/>
      <c r="E98" s="132"/>
      <c r="F98" s="132"/>
      <c r="G98" s="133">
        <f t="shared" ref="G98:G105" si="8">SUM(D98:F98)</f>
        <v>0</v>
      </c>
    </row>
    <row r="99" spans="3:7" x14ac:dyDescent="0.5">
      <c r="C99" s="134" t="s">
        <v>270</v>
      </c>
      <c r="D99" s="135">
        <v>15000</v>
      </c>
      <c r="E99" s="32"/>
      <c r="F99" s="32"/>
      <c r="G99" s="136">
        <f t="shared" si="8"/>
        <v>15000</v>
      </c>
    </row>
    <row r="100" spans="3:7" ht="15.75" customHeight="1" x14ac:dyDescent="0.5">
      <c r="C100" s="134" t="s">
        <v>271</v>
      </c>
      <c r="D100" s="135"/>
      <c r="E100" s="135"/>
      <c r="F100" s="135"/>
      <c r="G100" s="136">
        <f t="shared" si="8"/>
        <v>0</v>
      </c>
    </row>
    <row r="101" spans="3:7" x14ac:dyDescent="0.5">
      <c r="C101" s="137" t="s">
        <v>272</v>
      </c>
      <c r="D101" s="135">
        <v>30000</v>
      </c>
      <c r="E101" s="135"/>
      <c r="F101" s="135">
        <v>75000</v>
      </c>
      <c r="G101" s="136">
        <f t="shared" si="8"/>
        <v>105000</v>
      </c>
    </row>
    <row r="102" spans="3:7" x14ac:dyDescent="0.5">
      <c r="C102" s="134" t="s">
        <v>273</v>
      </c>
      <c r="D102" s="135">
        <v>5000</v>
      </c>
      <c r="E102" s="135"/>
      <c r="F102" s="135">
        <v>15000</v>
      </c>
      <c r="G102" s="136">
        <f t="shared" si="8"/>
        <v>20000</v>
      </c>
    </row>
    <row r="103" spans="3:7" x14ac:dyDescent="0.5">
      <c r="C103" s="134" t="s">
        <v>274</v>
      </c>
      <c r="D103" s="135"/>
      <c r="E103" s="135"/>
      <c r="F103" s="135"/>
      <c r="G103" s="136">
        <f t="shared" si="8"/>
        <v>0</v>
      </c>
    </row>
    <row r="104" spans="3:7" ht="31.5" x14ac:dyDescent="0.5">
      <c r="C104" s="134" t="s">
        <v>275</v>
      </c>
      <c r="D104" s="135"/>
      <c r="E104" s="135"/>
      <c r="F104" s="135"/>
      <c r="G104" s="136">
        <f t="shared" si="8"/>
        <v>0</v>
      </c>
    </row>
    <row r="105" spans="3:7" x14ac:dyDescent="0.5">
      <c r="C105" s="138" t="s">
        <v>276</v>
      </c>
      <c r="D105" s="139">
        <f>SUM(D98:D104)</f>
        <v>50000</v>
      </c>
      <c r="E105" s="139">
        <f>SUM(E98:E104)</f>
        <v>0</v>
      </c>
      <c r="F105" s="139">
        <f>SUM(F98:F104)</f>
        <v>90000</v>
      </c>
      <c r="G105" s="136">
        <f t="shared" si="8"/>
        <v>140000</v>
      </c>
    </row>
    <row r="106" spans="3:7" s="141" customFormat="1" x14ac:dyDescent="0.5">
      <c r="C106" s="142"/>
      <c r="D106" s="143"/>
      <c r="E106" s="143"/>
      <c r="F106" s="143"/>
      <c r="G106" s="145"/>
    </row>
    <row r="107" spans="3:7" ht="15.75" customHeight="1" x14ac:dyDescent="0.5">
      <c r="C107" s="216" t="s">
        <v>290</v>
      </c>
      <c r="D107" s="217"/>
      <c r="E107" s="217"/>
      <c r="F107" s="217"/>
      <c r="G107" s="218"/>
    </row>
    <row r="108" spans="3:7" ht="21.75" customHeight="1" thickBot="1" x14ac:dyDescent="0.55000000000000004">
      <c r="C108" s="127" t="s">
        <v>291</v>
      </c>
      <c r="D108" s="128">
        <f>'[1]1) Tableau budgétaire 1'!D110</f>
        <v>45000</v>
      </c>
      <c r="E108" s="128">
        <f>'[1]1) Tableau budgétaire 1'!E110</f>
        <v>0</v>
      </c>
      <c r="F108" s="128">
        <f>'[1]1) Tableau budgétaire 1'!F110</f>
        <v>110000</v>
      </c>
      <c r="G108" s="129">
        <f t="shared" ref="G108:G116" si="9">SUM(D108:F108)</f>
        <v>155000</v>
      </c>
    </row>
    <row r="109" spans="3:7" x14ac:dyDescent="0.5">
      <c r="C109" s="130" t="s">
        <v>269</v>
      </c>
      <c r="D109" s="131"/>
      <c r="E109" s="132"/>
      <c r="F109" s="132"/>
      <c r="G109" s="133">
        <f t="shared" si="9"/>
        <v>0</v>
      </c>
    </row>
    <row r="110" spans="3:7" x14ac:dyDescent="0.5">
      <c r="C110" s="134" t="s">
        <v>270</v>
      </c>
      <c r="D110" s="135">
        <v>10000</v>
      </c>
      <c r="E110" s="32"/>
      <c r="F110" s="32"/>
      <c r="G110" s="136">
        <f t="shared" si="9"/>
        <v>10000</v>
      </c>
    </row>
    <row r="111" spans="3:7" ht="31.5" x14ac:dyDescent="0.5">
      <c r="C111" s="134" t="s">
        <v>271</v>
      </c>
      <c r="D111" s="135"/>
      <c r="E111" s="135"/>
      <c r="F111" s="135"/>
      <c r="G111" s="136">
        <f t="shared" si="9"/>
        <v>0</v>
      </c>
    </row>
    <row r="112" spans="3:7" x14ac:dyDescent="0.5">
      <c r="C112" s="137" t="s">
        <v>272</v>
      </c>
      <c r="D112" s="135">
        <v>25000</v>
      </c>
      <c r="E112" s="135"/>
      <c r="F112" s="135">
        <v>95000</v>
      </c>
      <c r="G112" s="136">
        <f t="shared" si="9"/>
        <v>120000</v>
      </c>
    </row>
    <row r="113" spans="3:7" x14ac:dyDescent="0.5">
      <c r="C113" s="134" t="s">
        <v>273</v>
      </c>
      <c r="D113" s="135">
        <v>10000</v>
      </c>
      <c r="E113" s="135"/>
      <c r="F113" s="135">
        <v>15000</v>
      </c>
      <c r="G113" s="136">
        <f t="shared" si="9"/>
        <v>25000</v>
      </c>
    </row>
    <row r="114" spans="3:7" x14ac:dyDescent="0.5">
      <c r="C114" s="134" t="s">
        <v>274</v>
      </c>
      <c r="D114" s="135"/>
      <c r="E114" s="135"/>
      <c r="F114" s="135"/>
      <c r="G114" s="136">
        <f t="shared" si="9"/>
        <v>0</v>
      </c>
    </row>
    <row r="115" spans="3:7" ht="31.5" x14ac:dyDescent="0.5">
      <c r="C115" s="134" t="s">
        <v>275</v>
      </c>
      <c r="D115" s="135"/>
      <c r="E115" s="135"/>
      <c r="F115" s="135"/>
      <c r="G115" s="136">
        <f t="shared" si="9"/>
        <v>0</v>
      </c>
    </row>
    <row r="116" spans="3:7" x14ac:dyDescent="0.5">
      <c r="C116" s="138" t="s">
        <v>276</v>
      </c>
      <c r="D116" s="139">
        <f>SUM(D109:D115)</f>
        <v>45000</v>
      </c>
      <c r="E116" s="139">
        <f>SUM(E109:E115)</f>
        <v>0</v>
      </c>
      <c r="F116" s="139">
        <f>SUM(F109:F115)</f>
        <v>110000</v>
      </c>
      <c r="G116" s="136">
        <f t="shared" si="9"/>
        <v>155000</v>
      </c>
    </row>
    <row r="117" spans="3:7" s="141" customFormat="1" x14ac:dyDescent="0.5">
      <c r="C117" s="142"/>
      <c r="D117" s="143"/>
      <c r="E117" s="143"/>
      <c r="F117" s="143"/>
      <c r="G117" s="145"/>
    </row>
    <row r="118" spans="3:7" x14ac:dyDescent="0.5">
      <c r="C118" s="216" t="s">
        <v>180</v>
      </c>
      <c r="D118" s="217"/>
      <c r="E118" s="217"/>
      <c r="F118" s="217"/>
      <c r="G118" s="218"/>
    </row>
    <row r="119" spans="3:7" ht="21" customHeight="1" thickBot="1" x14ac:dyDescent="0.55000000000000004">
      <c r="C119" s="127" t="s">
        <v>292</v>
      </c>
      <c r="D119" s="128">
        <f>'[1]1) Tableau budgétaire 1'!D120</f>
        <v>130000</v>
      </c>
      <c r="E119" s="128">
        <f>'[1]1) Tableau budgétaire 1'!E120</f>
        <v>0</v>
      </c>
      <c r="F119" s="128">
        <f>'[1]1) Tableau budgétaire 1'!F120</f>
        <v>54205.61</v>
      </c>
      <c r="G119" s="129">
        <f t="shared" ref="G119:G127" si="10">SUM(D119:F119)</f>
        <v>184205.61</v>
      </c>
    </row>
    <row r="120" spans="3:7" x14ac:dyDescent="0.5">
      <c r="C120" s="130" t="s">
        <v>269</v>
      </c>
      <c r="D120" s="131"/>
      <c r="E120" s="132"/>
      <c r="F120" s="132"/>
      <c r="G120" s="133">
        <f t="shared" si="10"/>
        <v>0</v>
      </c>
    </row>
    <row r="121" spans="3:7" x14ac:dyDescent="0.5">
      <c r="C121" s="134" t="s">
        <v>270</v>
      </c>
      <c r="D121" s="135">
        <v>20000</v>
      </c>
      <c r="E121" s="32"/>
      <c r="F121" s="32"/>
      <c r="G121" s="136">
        <f t="shared" si="10"/>
        <v>20000</v>
      </c>
    </row>
    <row r="122" spans="3:7" ht="31.5" x14ac:dyDescent="0.5">
      <c r="C122" s="134" t="s">
        <v>271</v>
      </c>
      <c r="D122" s="135"/>
      <c r="E122" s="135"/>
      <c r="F122" s="135"/>
      <c r="G122" s="136">
        <f t="shared" si="10"/>
        <v>0</v>
      </c>
    </row>
    <row r="123" spans="3:7" x14ac:dyDescent="0.5">
      <c r="C123" s="137" t="s">
        <v>272</v>
      </c>
      <c r="D123" s="135">
        <v>60000</v>
      </c>
      <c r="E123" s="135"/>
      <c r="F123" s="135">
        <v>54205.61</v>
      </c>
      <c r="G123" s="136">
        <f t="shared" si="10"/>
        <v>114205.61</v>
      </c>
    </row>
    <row r="124" spans="3:7" x14ac:dyDescent="0.5">
      <c r="C124" s="134" t="s">
        <v>273</v>
      </c>
      <c r="D124" s="135">
        <v>50000</v>
      </c>
      <c r="E124" s="135"/>
      <c r="F124" s="135"/>
      <c r="G124" s="136">
        <f t="shared" si="10"/>
        <v>50000</v>
      </c>
    </row>
    <row r="125" spans="3:7" x14ac:dyDescent="0.5">
      <c r="C125" s="134" t="s">
        <v>274</v>
      </c>
      <c r="D125" s="135"/>
      <c r="E125" s="135"/>
      <c r="F125" s="135"/>
      <c r="G125" s="136">
        <f t="shared" si="10"/>
        <v>0</v>
      </c>
    </row>
    <row r="126" spans="3:7" ht="31.5" x14ac:dyDescent="0.5">
      <c r="C126" s="134" t="s">
        <v>275</v>
      </c>
      <c r="D126" s="135"/>
      <c r="E126" s="135"/>
      <c r="F126" s="135"/>
      <c r="G126" s="136">
        <f t="shared" si="10"/>
        <v>0</v>
      </c>
    </row>
    <row r="127" spans="3:7" x14ac:dyDescent="0.5">
      <c r="C127" s="138" t="s">
        <v>276</v>
      </c>
      <c r="D127" s="139">
        <f>SUM(D120:D126)</f>
        <v>130000</v>
      </c>
      <c r="E127" s="139">
        <f>SUM(E120:E126)</f>
        <v>0</v>
      </c>
      <c r="F127" s="139">
        <f>SUM(F120:F126)</f>
        <v>54205.61</v>
      </c>
      <c r="G127" s="136">
        <f t="shared" si="10"/>
        <v>184205.61</v>
      </c>
    </row>
    <row r="128" spans="3:7" s="141" customFormat="1" x14ac:dyDescent="0.5">
      <c r="C128" s="142"/>
      <c r="D128" s="143"/>
      <c r="E128" s="143"/>
      <c r="F128" s="143"/>
      <c r="G128" s="145"/>
    </row>
    <row r="129" spans="2:7" x14ac:dyDescent="0.5">
      <c r="C129" s="216" t="s">
        <v>195</v>
      </c>
      <c r="D129" s="217"/>
      <c r="E129" s="217"/>
      <c r="F129" s="217"/>
      <c r="G129" s="218"/>
    </row>
    <row r="130" spans="2:7" ht="24" customHeight="1" thickBot="1" x14ac:dyDescent="0.55000000000000004">
      <c r="C130" s="127" t="s">
        <v>293</v>
      </c>
      <c r="D130" s="128">
        <f>'[1]1) Tableau budgétaire 1'!D130</f>
        <v>0</v>
      </c>
      <c r="E130" s="128">
        <f>'[1]1) Tableau budgétaire 1'!E130</f>
        <v>0</v>
      </c>
      <c r="F130" s="128">
        <f>'[1]1) Tableau budgétaire 1'!F130</f>
        <v>0</v>
      </c>
      <c r="G130" s="129">
        <f t="shared" ref="G130:G138" si="11">SUM(D130:F130)</f>
        <v>0</v>
      </c>
    </row>
    <row r="131" spans="2:7" ht="15.75" customHeight="1" x14ac:dyDescent="0.5">
      <c r="C131" s="130" t="s">
        <v>269</v>
      </c>
      <c r="D131" s="131"/>
      <c r="E131" s="132"/>
      <c r="F131" s="132"/>
      <c r="G131" s="133">
        <f t="shared" si="11"/>
        <v>0</v>
      </c>
    </row>
    <row r="132" spans="2:7" x14ac:dyDescent="0.5">
      <c r="C132" s="134" t="s">
        <v>270</v>
      </c>
      <c r="D132" s="135"/>
      <c r="E132" s="32"/>
      <c r="F132" s="32"/>
      <c r="G132" s="136">
        <f t="shared" si="11"/>
        <v>0</v>
      </c>
    </row>
    <row r="133" spans="2:7" ht="15.75" customHeight="1" x14ac:dyDescent="0.5">
      <c r="C133" s="134" t="s">
        <v>271</v>
      </c>
      <c r="D133" s="135"/>
      <c r="E133" s="135"/>
      <c r="F133" s="135"/>
      <c r="G133" s="136">
        <f t="shared" si="11"/>
        <v>0</v>
      </c>
    </row>
    <row r="134" spans="2:7" x14ac:dyDescent="0.5">
      <c r="C134" s="137" t="s">
        <v>272</v>
      </c>
      <c r="D134" s="135"/>
      <c r="E134" s="135"/>
      <c r="F134" s="135"/>
      <c r="G134" s="136">
        <f t="shared" si="11"/>
        <v>0</v>
      </c>
    </row>
    <row r="135" spans="2:7" x14ac:dyDescent="0.5">
      <c r="C135" s="134" t="s">
        <v>273</v>
      </c>
      <c r="D135" s="135"/>
      <c r="E135" s="135"/>
      <c r="F135" s="135"/>
      <c r="G135" s="136">
        <f t="shared" si="11"/>
        <v>0</v>
      </c>
    </row>
    <row r="136" spans="2:7" ht="15.75" customHeight="1" x14ac:dyDescent="0.5">
      <c r="C136" s="134" t="s">
        <v>274</v>
      </c>
      <c r="D136" s="135"/>
      <c r="E136" s="135"/>
      <c r="F136" s="135"/>
      <c r="G136" s="136">
        <f t="shared" si="11"/>
        <v>0</v>
      </c>
    </row>
    <row r="137" spans="2:7" ht="31.5" x14ac:dyDescent="0.5">
      <c r="C137" s="134" t="s">
        <v>275</v>
      </c>
      <c r="D137" s="135"/>
      <c r="E137" s="135"/>
      <c r="F137" s="135"/>
      <c r="G137" s="136">
        <f t="shared" si="11"/>
        <v>0</v>
      </c>
    </row>
    <row r="138" spans="2:7" x14ac:dyDescent="0.5">
      <c r="C138" s="138" t="s">
        <v>276</v>
      </c>
      <c r="D138" s="139">
        <f>SUM(D131:D137)</f>
        <v>0</v>
      </c>
      <c r="E138" s="139">
        <f>SUM(E131:E137)</f>
        <v>0</v>
      </c>
      <c r="F138" s="139">
        <f>SUM(F131:F137)</f>
        <v>0</v>
      </c>
      <c r="G138" s="136">
        <f t="shared" si="11"/>
        <v>0</v>
      </c>
    </row>
    <row r="140" spans="2:7" x14ac:dyDescent="0.5">
      <c r="B140" s="216" t="s">
        <v>294</v>
      </c>
      <c r="C140" s="217"/>
      <c r="D140" s="217"/>
      <c r="E140" s="217"/>
      <c r="F140" s="217"/>
      <c r="G140" s="218"/>
    </row>
    <row r="141" spans="2:7" x14ac:dyDescent="0.5">
      <c r="C141" s="216" t="s">
        <v>205</v>
      </c>
      <c r="D141" s="217"/>
      <c r="E141" s="217"/>
      <c r="F141" s="217"/>
      <c r="G141" s="218"/>
    </row>
    <row r="142" spans="2:7" ht="24" customHeight="1" thickBot="1" x14ac:dyDescent="0.55000000000000004">
      <c r="C142" s="127" t="s">
        <v>295</v>
      </c>
      <c r="D142" s="128">
        <f>'[1]1) Tableau budgétaire 1'!D142</f>
        <v>0</v>
      </c>
      <c r="E142" s="128">
        <f>'[1]1) Tableau budgétaire 1'!E142</f>
        <v>0</v>
      </c>
      <c r="F142" s="128">
        <f>'[1]1) Tableau budgétaire 1'!F142</f>
        <v>0</v>
      </c>
      <c r="G142" s="129">
        <f>SUM(D142:F142)</f>
        <v>0</v>
      </c>
    </row>
    <row r="143" spans="2:7" ht="24.75" customHeight="1" x14ac:dyDescent="0.5">
      <c r="C143" s="130" t="s">
        <v>269</v>
      </c>
      <c r="D143" s="131"/>
      <c r="E143" s="132"/>
      <c r="F143" s="132"/>
      <c r="G143" s="133">
        <f t="shared" ref="G143:G150" si="12">SUM(D143:F143)</f>
        <v>0</v>
      </c>
    </row>
    <row r="144" spans="2:7" ht="15.75" customHeight="1" x14ac:dyDescent="0.5">
      <c r="C144" s="134" t="s">
        <v>270</v>
      </c>
      <c r="D144" s="135"/>
      <c r="E144" s="32"/>
      <c r="F144" s="32"/>
      <c r="G144" s="136">
        <f t="shared" si="12"/>
        <v>0</v>
      </c>
    </row>
    <row r="145" spans="3:7" ht="15.75" customHeight="1" x14ac:dyDescent="0.5">
      <c r="C145" s="134" t="s">
        <v>271</v>
      </c>
      <c r="D145" s="135"/>
      <c r="E145" s="135"/>
      <c r="F145" s="135"/>
      <c r="G145" s="136">
        <f t="shared" si="12"/>
        <v>0</v>
      </c>
    </row>
    <row r="146" spans="3:7" ht="15.75" customHeight="1" x14ac:dyDescent="0.5">
      <c r="C146" s="137" t="s">
        <v>272</v>
      </c>
      <c r="D146" s="135"/>
      <c r="E146" s="135"/>
      <c r="F146" s="135"/>
      <c r="G146" s="136">
        <f t="shared" si="12"/>
        <v>0</v>
      </c>
    </row>
    <row r="147" spans="3:7" ht="15.75" customHeight="1" x14ac:dyDescent="0.5">
      <c r="C147" s="134" t="s">
        <v>273</v>
      </c>
      <c r="D147" s="135"/>
      <c r="E147" s="135"/>
      <c r="F147" s="135"/>
      <c r="G147" s="136">
        <f t="shared" si="12"/>
        <v>0</v>
      </c>
    </row>
    <row r="148" spans="3:7" ht="15.75" customHeight="1" x14ac:dyDescent="0.5">
      <c r="C148" s="134" t="s">
        <v>274</v>
      </c>
      <c r="D148" s="135"/>
      <c r="E148" s="135"/>
      <c r="F148" s="135"/>
      <c r="G148" s="136">
        <f t="shared" si="12"/>
        <v>0</v>
      </c>
    </row>
    <row r="149" spans="3:7" ht="15.75" customHeight="1" x14ac:dyDescent="0.5">
      <c r="C149" s="134" t="s">
        <v>275</v>
      </c>
      <c r="D149" s="135"/>
      <c r="E149" s="135"/>
      <c r="F149" s="135"/>
      <c r="G149" s="136">
        <f t="shared" si="12"/>
        <v>0</v>
      </c>
    </row>
    <row r="150" spans="3:7" ht="15.75" customHeight="1" x14ac:dyDescent="0.5">
      <c r="C150" s="138" t="s">
        <v>276</v>
      </c>
      <c r="D150" s="139">
        <f>SUM(D143:D149)</f>
        <v>0</v>
      </c>
      <c r="E150" s="139">
        <f>SUM(E143:E149)</f>
        <v>0</v>
      </c>
      <c r="F150" s="139">
        <f>SUM(F143:F149)</f>
        <v>0</v>
      </c>
      <c r="G150" s="136">
        <f t="shared" si="12"/>
        <v>0</v>
      </c>
    </row>
    <row r="151" spans="3:7" s="141" customFormat="1" ht="15.75" customHeight="1" x14ac:dyDescent="0.5">
      <c r="C151" s="142"/>
      <c r="D151" s="143"/>
      <c r="E151" s="143"/>
      <c r="F151" s="143"/>
      <c r="G151" s="145"/>
    </row>
    <row r="152" spans="3:7" ht="15.75" customHeight="1" x14ac:dyDescent="0.5">
      <c r="C152" s="216" t="s">
        <v>214</v>
      </c>
      <c r="D152" s="217"/>
      <c r="E152" s="217"/>
      <c r="F152" s="217"/>
      <c r="G152" s="218"/>
    </row>
    <row r="153" spans="3:7" ht="21" customHeight="1" thickBot="1" x14ac:dyDescent="0.55000000000000004">
      <c r="C153" s="127" t="s">
        <v>296</v>
      </c>
      <c r="D153" s="128">
        <f>'[1]1) Tableau budgétaire 1'!D152</f>
        <v>0</v>
      </c>
      <c r="E153" s="128">
        <f>'[1]1) Tableau budgétaire 1'!E152</f>
        <v>0</v>
      </c>
      <c r="F153" s="128">
        <f>'[1]1) Tableau budgétaire 1'!F152</f>
        <v>0</v>
      </c>
      <c r="G153" s="129">
        <f t="shared" ref="G153:G161" si="13">SUM(D153:F153)</f>
        <v>0</v>
      </c>
    </row>
    <row r="154" spans="3:7" ht="15.75" customHeight="1" x14ac:dyDescent="0.5">
      <c r="C154" s="130" t="s">
        <v>269</v>
      </c>
      <c r="D154" s="131"/>
      <c r="E154" s="132"/>
      <c r="F154" s="132"/>
      <c r="G154" s="133">
        <f t="shared" si="13"/>
        <v>0</v>
      </c>
    </row>
    <row r="155" spans="3:7" ht="15.75" customHeight="1" x14ac:dyDescent="0.5">
      <c r="C155" s="134" t="s">
        <v>270</v>
      </c>
      <c r="D155" s="135"/>
      <c r="E155" s="32"/>
      <c r="F155" s="32"/>
      <c r="G155" s="136">
        <f t="shared" si="13"/>
        <v>0</v>
      </c>
    </row>
    <row r="156" spans="3:7" ht="15.75" customHeight="1" x14ac:dyDescent="0.5">
      <c r="C156" s="134" t="s">
        <v>271</v>
      </c>
      <c r="D156" s="135"/>
      <c r="E156" s="135"/>
      <c r="F156" s="135"/>
      <c r="G156" s="136">
        <f t="shared" si="13"/>
        <v>0</v>
      </c>
    </row>
    <row r="157" spans="3:7" ht="15.75" customHeight="1" x14ac:dyDescent="0.5">
      <c r="C157" s="137" t="s">
        <v>272</v>
      </c>
      <c r="D157" s="135"/>
      <c r="E157" s="135"/>
      <c r="F157" s="135"/>
      <c r="G157" s="136">
        <f t="shared" si="13"/>
        <v>0</v>
      </c>
    </row>
    <row r="158" spans="3:7" ht="15.75" customHeight="1" x14ac:dyDescent="0.5">
      <c r="C158" s="134" t="s">
        <v>273</v>
      </c>
      <c r="D158" s="135"/>
      <c r="E158" s="135"/>
      <c r="F158" s="135"/>
      <c r="G158" s="136">
        <f t="shared" si="13"/>
        <v>0</v>
      </c>
    </row>
    <row r="159" spans="3:7" ht="15.75" customHeight="1" x14ac:dyDescent="0.5">
      <c r="C159" s="134" t="s">
        <v>274</v>
      </c>
      <c r="D159" s="135"/>
      <c r="E159" s="135"/>
      <c r="F159" s="135"/>
      <c r="G159" s="136">
        <f t="shared" si="13"/>
        <v>0</v>
      </c>
    </row>
    <row r="160" spans="3:7" ht="15.75" customHeight="1" x14ac:dyDescent="0.5">
      <c r="C160" s="134" t="s">
        <v>275</v>
      </c>
      <c r="D160" s="135"/>
      <c r="E160" s="135"/>
      <c r="F160" s="135"/>
      <c r="G160" s="136">
        <f t="shared" si="13"/>
        <v>0</v>
      </c>
    </row>
    <row r="161" spans="3:7" ht="15.75" customHeight="1" x14ac:dyDescent="0.5">
      <c r="C161" s="138" t="s">
        <v>276</v>
      </c>
      <c r="D161" s="139">
        <f>SUM(D154:D160)</f>
        <v>0</v>
      </c>
      <c r="E161" s="139">
        <f>SUM(E154:E160)</f>
        <v>0</v>
      </c>
      <c r="F161" s="139">
        <f>SUM(F154:F160)</f>
        <v>0</v>
      </c>
      <c r="G161" s="136">
        <f t="shared" si="13"/>
        <v>0</v>
      </c>
    </row>
    <row r="162" spans="3:7" s="141" customFormat="1" ht="15.75" customHeight="1" x14ac:dyDescent="0.5">
      <c r="C162" s="142"/>
      <c r="D162" s="143"/>
      <c r="E162" s="143"/>
      <c r="F162" s="143"/>
      <c r="G162" s="145"/>
    </row>
    <row r="163" spans="3:7" ht="15.75" customHeight="1" x14ac:dyDescent="0.5">
      <c r="C163" s="216" t="s">
        <v>223</v>
      </c>
      <c r="D163" s="217"/>
      <c r="E163" s="217"/>
      <c r="F163" s="217"/>
      <c r="G163" s="218"/>
    </row>
    <row r="164" spans="3:7" ht="19.5" customHeight="1" thickBot="1" x14ac:dyDescent="0.55000000000000004">
      <c r="C164" s="127" t="s">
        <v>297</v>
      </c>
      <c r="D164" s="128">
        <f>'[1]1) Tableau budgétaire 1'!D162</f>
        <v>0</v>
      </c>
      <c r="E164" s="128">
        <f>'[1]1) Tableau budgétaire 1'!E162</f>
        <v>0</v>
      </c>
      <c r="F164" s="128">
        <f>'[1]1) Tableau budgétaire 1'!F162</f>
        <v>0</v>
      </c>
      <c r="G164" s="129">
        <f t="shared" ref="G164:G172" si="14">SUM(D164:F164)</f>
        <v>0</v>
      </c>
    </row>
    <row r="165" spans="3:7" ht="15.75" customHeight="1" x14ac:dyDescent="0.5">
      <c r="C165" s="130" t="s">
        <v>269</v>
      </c>
      <c r="D165" s="131"/>
      <c r="E165" s="132"/>
      <c r="F165" s="132"/>
      <c r="G165" s="133">
        <f t="shared" si="14"/>
        <v>0</v>
      </c>
    </row>
    <row r="166" spans="3:7" ht="15.75" customHeight="1" x14ac:dyDescent="0.5">
      <c r="C166" s="134" t="s">
        <v>270</v>
      </c>
      <c r="D166" s="135"/>
      <c r="E166" s="32"/>
      <c r="F166" s="32"/>
      <c r="G166" s="136">
        <f t="shared" si="14"/>
        <v>0</v>
      </c>
    </row>
    <row r="167" spans="3:7" ht="15.75" customHeight="1" x14ac:dyDescent="0.5">
      <c r="C167" s="134" t="s">
        <v>271</v>
      </c>
      <c r="D167" s="135"/>
      <c r="E167" s="135"/>
      <c r="F167" s="135"/>
      <c r="G167" s="136">
        <f t="shared" si="14"/>
        <v>0</v>
      </c>
    </row>
    <row r="168" spans="3:7" ht="15.75" customHeight="1" x14ac:dyDescent="0.5">
      <c r="C168" s="137" t="s">
        <v>272</v>
      </c>
      <c r="D168" s="135"/>
      <c r="E168" s="135"/>
      <c r="F168" s="135"/>
      <c r="G168" s="136">
        <f t="shared" si="14"/>
        <v>0</v>
      </c>
    </row>
    <row r="169" spans="3:7" ht="15.75" customHeight="1" x14ac:dyDescent="0.5">
      <c r="C169" s="134" t="s">
        <v>273</v>
      </c>
      <c r="D169" s="135"/>
      <c r="E169" s="135"/>
      <c r="F169" s="135"/>
      <c r="G169" s="136">
        <f t="shared" si="14"/>
        <v>0</v>
      </c>
    </row>
    <row r="170" spans="3:7" ht="15.75" customHeight="1" x14ac:dyDescent="0.5">
      <c r="C170" s="134" t="s">
        <v>274</v>
      </c>
      <c r="D170" s="135"/>
      <c r="E170" s="135"/>
      <c r="F170" s="135"/>
      <c r="G170" s="136">
        <f t="shared" si="14"/>
        <v>0</v>
      </c>
    </row>
    <row r="171" spans="3:7" ht="15.75" customHeight="1" x14ac:dyDescent="0.5">
      <c r="C171" s="134" t="s">
        <v>275</v>
      </c>
      <c r="D171" s="135"/>
      <c r="E171" s="135"/>
      <c r="F171" s="135"/>
      <c r="G171" s="136">
        <f t="shared" si="14"/>
        <v>0</v>
      </c>
    </row>
    <row r="172" spans="3:7" ht="15.75" customHeight="1" x14ac:dyDescent="0.5">
      <c r="C172" s="138" t="s">
        <v>276</v>
      </c>
      <c r="D172" s="139">
        <f>SUM(D165:D171)</f>
        <v>0</v>
      </c>
      <c r="E172" s="139">
        <f>SUM(E165:E171)</f>
        <v>0</v>
      </c>
      <c r="F172" s="139">
        <f>SUM(F165:F171)</f>
        <v>0</v>
      </c>
      <c r="G172" s="136">
        <f t="shared" si="14"/>
        <v>0</v>
      </c>
    </row>
    <row r="173" spans="3:7" s="141" customFormat="1" ht="15.75" customHeight="1" x14ac:dyDescent="0.5">
      <c r="C173" s="142"/>
      <c r="D173" s="143"/>
      <c r="E173" s="143"/>
      <c r="F173" s="143"/>
      <c r="G173" s="145"/>
    </row>
    <row r="174" spans="3:7" ht="15.75" customHeight="1" x14ac:dyDescent="0.5">
      <c r="C174" s="216" t="s">
        <v>232</v>
      </c>
      <c r="D174" s="217"/>
      <c r="E174" s="217"/>
      <c r="F174" s="217"/>
      <c r="G174" s="218"/>
    </row>
    <row r="175" spans="3:7" ht="22.5" customHeight="1" thickBot="1" x14ac:dyDescent="0.55000000000000004">
      <c r="C175" s="127" t="s">
        <v>298</v>
      </c>
      <c r="D175" s="128">
        <f>'[1]1) Tableau budgétaire 1'!D172</f>
        <v>0</v>
      </c>
      <c r="E175" s="128">
        <f>'[1]1) Tableau budgétaire 1'!E172</f>
        <v>0</v>
      </c>
      <c r="F175" s="128">
        <f>'[1]1) Tableau budgétaire 1'!F172</f>
        <v>0</v>
      </c>
      <c r="G175" s="129">
        <f t="shared" ref="G175:G183" si="15">SUM(D175:F175)</f>
        <v>0</v>
      </c>
    </row>
    <row r="176" spans="3:7" ht="15.75" customHeight="1" x14ac:dyDescent="0.5">
      <c r="C176" s="130" t="s">
        <v>269</v>
      </c>
      <c r="D176" s="131"/>
      <c r="E176" s="132"/>
      <c r="F176" s="132"/>
      <c r="G176" s="133">
        <f t="shared" si="15"/>
        <v>0</v>
      </c>
    </row>
    <row r="177" spans="3:7" ht="15.75" customHeight="1" x14ac:dyDescent="0.5">
      <c r="C177" s="134" t="s">
        <v>270</v>
      </c>
      <c r="D177" s="135"/>
      <c r="E177" s="32"/>
      <c r="F177" s="32"/>
      <c r="G177" s="136">
        <f t="shared" si="15"/>
        <v>0</v>
      </c>
    </row>
    <row r="178" spans="3:7" ht="15.75" customHeight="1" x14ac:dyDescent="0.5">
      <c r="C178" s="134" t="s">
        <v>271</v>
      </c>
      <c r="D178" s="135"/>
      <c r="E178" s="135"/>
      <c r="F178" s="135"/>
      <c r="G178" s="136">
        <f t="shared" si="15"/>
        <v>0</v>
      </c>
    </row>
    <row r="179" spans="3:7" ht="15.75" customHeight="1" x14ac:dyDescent="0.5">
      <c r="C179" s="137" t="s">
        <v>272</v>
      </c>
      <c r="D179" s="135"/>
      <c r="E179" s="135"/>
      <c r="F179" s="135"/>
      <c r="G179" s="136">
        <f t="shared" si="15"/>
        <v>0</v>
      </c>
    </row>
    <row r="180" spans="3:7" ht="15.75" customHeight="1" x14ac:dyDescent="0.5">
      <c r="C180" s="134" t="s">
        <v>273</v>
      </c>
      <c r="D180" s="135"/>
      <c r="E180" s="135"/>
      <c r="F180" s="135"/>
      <c r="G180" s="136">
        <f t="shared" si="15"/>
        <v>0</v>
      </c>
    </row>
    <row r="181" spans="3:7" ht="15.75" customHeight="1" x14ac:dyDescent="0.5">
      <c r="C181" s="134" t="s">
        <v>274</v>
      </c>
      <c r="D181" s="135"/>
      <c r="E181" s="135"/>
      <c r="F181" s="135"/>
      <c r="G181" s="136">
        <f t="shared" si="15"/>
        <v>0</v>
      </c>
    </row>
    <row r="182" spans="3:7" ht="15.75" customHeight="1" x14ac:dyDescent="0.5">
      <c r="C182" s="134" t="s">
        <v>275</v>
      </c>
      <c r="D182" s="135"/>
      <c r="E182" s="135"/>
      <c r="F182" s="135"/>
      <c r="G182" s="136">
        <f t="shared" si="15"/>
        <v>0</v>
      </c>
    </row>
    <row r="183" spans="3:7" ht="15.75" customHeight="1" x14ac:dyDescent="0.5">
      <c r="C183" s="138" t="s">
        <v>276</v>
      </c>
      <c r="D183" s="139">
        <f>SUM(D176:D182)</f>
        <v>0</v>
      </c>
      <c r="E183" s="139">
        <f>SUM(E176:E182)</f>
        <v>0</v>
      </c>
      <c r="F183" s="139">
        <f>SUM(F176:F182)</f>
        <v>0</v>
      </c>
      <c r="G183" s="136">
        <f t="shared" si="15"/>
        <v>0</v>
      </c>
    </row>
    <row r="184" spans="3:7" ht="15.75" customHeight="1" x14ac:dyDescent="0.5"/>
    <row r="185" spans="3:7" ht="15.75" customHeight="1" x14ac:dyDescent="0.5">
      <c r="C185" s="216" t="s">
        <v>299</v>
      </c>
      <c r="D185" s="217"/>
      <c r="E185" s="217"/>
      <c r="F185" s="217"/>
      <c r="G185" s="218"/>
    </row>
    <row r="186" spans="3:7" ht="36" customHeight="1" thickBot="1" x14ac:dyDescent="0.55000000000000004">
      <c r="C186" s="127" t="s">
        <v>300</v>
      </c>
      <c r="D186" s="128">
        <f>'[1]1) Tableau budgétaire 1'!D179</f>
        <v>509827.1</v>
      </c>
      <c r="E186" s="128">
        <f>'[1]1) Tableau budgétaire 1'!E179</f>
        <v>140000</v>
      </c>
      <c r="F186" s="128">
        <f>'[1]1) Tableau budgétaire 1'!F179</f>
        <v>140000</v>
      </c>
      <c r="G186" s="129">
        <f t="shared" ref="G186:G194" si="16">SUM(D186:F186)</f>
        <v>789827.1</v>
      </c>
    </row>
    <row r="187" spans="3:7" ht="15.75" customHeight="1" x14ac:dyDescent="0.5">
      <c r="C187" s="130" t="s">
        <v>269</v>
      </c>
      <c r="D187" s="131">
        <v>320000</v>
      </c>
      <c r="E187" s="132">
        <v>140000</v>
      </c>
      <c r="F187" s="132">
        <v>140000</v>
      </c>
      <c r="G187" s="133">
        <f t="shared" si="16"/>
        <v>600000</v>
      </c>
    </row>
    <row r="188" spans="3:7" ht="15.75" customHeight="1" x14ac:dyDescent="0.5">
      <c r="C188" s="134" t="s">
        <v>270</v>
      </c>
      <c r="D188" s="135"/>
      <c r="E188" s="32"/>
      <c r="F188" s="32"/>
      <c r="G188" s="136">
        <f t="shared" si="16"/>
        <v>0</v>
      </c>
    </row>
    <row r="189" spans="3:7" ht="15.75" customHeight="1" x14ac:dyDescent="0.5">
      <c r="C189" s="134" t="s">
        <v>271</v>
      </c>
      <c r="D189" s="135">
        <v>39827.1</v>
      </c>
      <c r="E189" s="135"/>
      <c r="F189" s="135"/>
      <c r="G189" s="136">
        <f t="shared" si="16"/>
        <v>39827.1</v>
      </c>
    </row>
    <row r="190" spans="3:7" ht="15.75" customHeight="1" x14ac:dyDescent="0.5">
      <c r="C190" s="137" t="s">
        <v>272</v>
      </c>
      <c r="D190" s="135">
        <v>68000</v>
      </c>
      <c r="E190" s="135"/>
      <c r="F190" s="135"/>
      <c r="G190" s="136">
        <f t="shared" si="16"/>
        <v>68000</v>
      </c>
    </row>
    <row r="191" spans="3:7" ht="15.75" customHeight="1" x14ac:dyDescent="0.5">
      <c r="C191" s="134" t="s">
        <v>273</v>
      </c>
      <c r="D191" s="135">
        <v>82000</v>
      </c>
      <c r="E191" s="135"/>
      <c r="F191" s="135"/>
      <c r="G191" s="136">
        <f t="shared" si="16"/>
        <v>82000</v>
      </c>
    </row>
    <row r="192" spans="3:7" ht="15.75" customHeight="1" x14ac:dyDescent="0.5">
      <c r="C192" s="134" t="s">
        <v>274</v>
      </c>
      <c r="D192" s="135"/>
      <c r="E192" s="135"/>
      <c r="F192" s="135"/>
      <c r="G192" s="136">
        <f t="shared" si="16"/>
        <v>0</v>
      </c>
    </row>
    <row r="193" spans="3:13" ht="15.75" customHeight="1" x14ac:dyDescent="0.5">
      <c r="C193" s="134" t="s">
        <v>275</v>
      </c>
      <c r="D193" s="135"/>
      <c r="E193" s="135"/>
      <c r="F193" s="135"/>
      <c r="G193" s="136">
        <f t="shared" si="16"/>
        <v>0</v>
      </c>
    </row>
    <row r="194" spans="3:13" ht="15.75" customHeight="1" x14ac:dyDescent="0.5">
      <c r="C194" s="138" t="s">
        <v>276</v>
      </c>
      <c r="D194" s="139">
        <f>SUM(D187:D193)</f>
        <v>509827.1</v>
      </c>
      <c r="E194" s="139">
        <f>SUM(E187:E193)</f>
        <v>140000</v>
      </c>
      <c r="F194" s="139">
        <f>SUM(F187:F193)</f>
        <v>140000</v>
      </c>
      <c r="G194" s="136">
        <f t="shared" si="16"/>
        <v>789827.1</v>
      </c>
    </row>
    <row r="195" spans="3:13" ht="15.75" customHeight="1" thickBot="1" x14ac:dyDescent="0.55000000000000004"/>
    <row r="196" spans="3:13" ht="19.5" customHeight="1" thickBot="1" x14ac:dyDescent="0.55000000000000004">
      <c r="C196" s="213" t="s">
        <v>249</v>
      </c>
      <c r="D196" s="214"/>
      <c r="E196" s="214"/>
      <c r="F196" s="214"/>
      <c r="G196" s="215"/>
    </row>
    <row r="197" spans="3:13" ht="51.75" customHeight="1" x14ac:dyDescent="0.5">
      <c r="C197" s="153"/>
      <c r="D197" s="70" t="str">
        <f>'[1]1) Tableau budgétaire 1'!D5</f>
        <v>PNUD (budget en USD)</v>
      </c>
      <c r="E197" s="70" t="str">
        <f>'[1]1) Tableau budgétaire 1'!E5</f>
        <v>OHCHR (budget en USD)</v>
      </c>
      <c r="F197" s="70" t="str">
        <f>'[1]1) Tableau budgétaire 1'!F5</f>
        <v>UNODC (budget en USD)</v>
      </c>
      <c r="G197" s="154" t="s">
        <v>249</v>
      </c>
    </row>
    <row r="198" spans="3:13" ht="19.5" customHeight="1" x14ac:dyDescent="0.5">
      <c r="C198" s="155" t="s">
        <v>269</v>
      </c>
      <c r="D198" s="156">
        <f t="shared" ref="D198:F204" si="17">SUM(D176,D165,D154,D143,D131,D120,D109,D98,D86,D75,D64,D53,D41,D30,D19,D8,D187)</f>
        <v>320000</v>
      </c>
      <c r="E198" s="156">
        <f t="shared" si="17"/>
        <v>140000</v>
      </c>
      <c r="F198" s="156">
        <f t="shared" si="17"/>
        <v>140000</v>
      </c>
      <c r="G198" s="157">
        <f t="shared" ref="G198:G205" si="18">SUM(D198:F198)</f>
        <v>600000</v>
      </c>
    </row>
    <row r="199" spans="3:13" ht="34.5" customHeight="1" x14ac:dyDescent="0.5">
      <c r="C199" s="158" t="s">
        <v>270</v>
      </c>
      <c r="D199" s="159">
        <f t="shared" si="17"/>
        <v>147500</v>
      </c>
      <c r="E199" s="159">
        <f t="shared" si="17"/>
        <v>54000</v>
      </c>
      <c r="F199" s="159">
        <f t="shared" si="17"/>
        <v>20000</v>
      </c>
      <c r="G199" s="160">
        <f t="shared" si="18"/>
        <v>221500</v>
      </c>
    </row>
    <row r="200" spans="3:13" ht="48" customHeight="1" x14ac:dyDescent="0.5">
      <c r="C200" s="158" t="s">
        <v>271</v>
      </c>
      <c r="D200" s="159">
        <f t="shared" si="17"/>
        <v>39827.1</v>
      </c>
      <c r="E200" s="159">
        <f t="shared" si="17"/>
        <v>0</v>
      </c>
      <c r="F200" s="159">
        <f t="shared" si="17"/>
        <v>0</v>
      </c>
      <c r="G200" s="160">
        <f t="shared" si="18"/>
        <v>39827.1</v>
      </c>
    </row>
    <row r="201" spans="3:13" ht="33" customHeight="1" x14ac:dyDescent="0.5">
      <c r="C201" s="161" t="s">
        <v>272</v>
      </c>
      <c r="D201" s="159">
        <f t="shared" si="17"/>
        <v>548000</v>
      </c>
      <c r="E201" s="159">
        <f t="shared" si="17"/>
        <v>351050</v>
      </c>
      <c r="F201" s="159">
        <f t="shared" si="17"/>
        <v>409205.61</v>
      </c>
      <c r="G201" s="160">
        <f t="shared" si="18"/>
        <v>1308255.6099999999</v>
      </c>
    </row>
    <row r="202" spans="3:13" ht="21" customHeight="1" x14ac:dyDescent="0.5">
      <c r="C202" s="158" t="s">
        <v>273</v>
      </c>
      <c r="D202" s="159">
        <f t="shared" si="17"/>
        <v>337000</v>
      </c>
      <c r="E202" s="159">
        <f t="shared" si="17"/>
        <v>109155.60999999999</v>
      </c>
      <c r="F202" s="159">
        <f t="shared" si="17"/>
        <v>85000</v>
      </c>
      <c r="G202" s="160">
        <f t="shared" si="18"/>
        <v>531155.61</v>
      </c>
      <c r="H202" s="48"/>
      <c r="I202" s="48"/>
      <c r="J202" s="48"/>
      <c r="K202" s="48"/>
      <c r="L202" s="48"/>
      <c r="M202" s="162"/>
    </row>
    <row r="203" spans="3:13" ht="39.75" customHeight="1" x14ac:dyDescent="0.5">
      <c r="C203" s="158" t="s">
        <v>274</v>
      </c>
      <c r="D203" s="159">
        <f t="shared" si="17"/>
        <v>103000</v>
      </c>
      <c r="E203" s="159">
        <f t="shared" si="17"/>
        <v>0</v>
      </c>
      <c r="F203" s="159">
        <f t="shared" si="17"/>
        <v>0</v>
      </c>
      <c r="G203" s="160">
        <f t="shared" si="18"/>
        <v>103000</v>
      </c>
      <c r="H203" s="48"/>
      <c r="I203" s="48"/>
      <c r="J203" s="48"/>
      <c r="K203" s="48"/>
      <c r="L203" s="48"/>
      <c r="M203" s="162"/>
    </row>
    <row r="204" spans="3:13" ht="39.75" customHeight="1" x14ac:dyDescent="0.5">
      <c r="C204" s="158" t="s">
        <v>275</v>
      </c>
      <c r="D204" s="156">
        <f t="shared" si="17"/>
        <v>0</v>
      </c>
      <c r="E204" s="156">
        <f t="shared" si="17"/>
        <v>0</v>
      </c>
      <c r="F204" s="156">
        <f t="shared" si="17"/>
        <v>0</v>
      </c>
      <c r="G204" s="160">
        <f t="shared" si="18"/>
        <v>0</v>
      </c>
      <c r="H204" s="48"/>
      <c r="I204" s="48"/>
      <c r="J204" s="48"/>
      <c r="K204" s="48"/>
      <c r="L204" s="48"/>
      <c r="M204" s="162"/>
    </row>
    <row r="205" spans="3:13" ht="22.5" customHeight="1" x14ac:dyDescent="0.5">
      <c r="C205" s="73" t="s">
        <v>250</v>
      </c>
      <c r="D205" s="163">
        <f>SUM(D198:D204)</f>
        <v>1495327.1</v>
      </c>
      <c r="E205" s="163">
        <f>SUM(E198:E204)</f>
        <v>654205.61</v>
      </c>
      <c r="F205" s="163">
        <f>SUM(F198:F204)</f>
        <v>654205.61</v>
      </c>
      <c r="G205" s="164">
        <f t="shared" si="18"/>
        <v>2803738.32</v>
      </c>
      <c r="H205" s="48"/>
      <c r="I205" s="48"/>
      <c r="J205" s="48"/>
      <c r="K205" s="48"/>
      <c r="L205" s="48"/>
      <c r="M205" s="162"/>
    </row>
    <row r="206" spans="3:13" ht="26.25" customHeight="1" thickBot="1" x14ac:dyDescent="0.55000000000000004">
      <c r="C206" s="73" t="s">
        <v>251</v>
      </c>
      <c r="D206" s="165">
        <f>D205*0.07</f>
        <v>104672.89700000001</v>
      </c>
      <c r="E206" s="165">
        <f t="shared" ref="E206:G206" si="19">E205*0.07</f>
        <v>45794.392700000004</v>
      </c>
      <c r="F206" s="165">
        <f t="shared" si="19"/>
        <v>45794.392700000004</v>
      </c>
      <c r="G206" s="166">
        <f t="shared" si="19"/>
        <v>196261.68240000002</v>
      </c>
      <c r="H206" s="83"/>
      <c r="I206" s="83"/>
      <c r="J206" s="83"/>
      <c r="K206" s="83"/>
      <c r="L206" s="167"/>
      <c r="M206" s="141"/>
    </row>
    <row r="207" spans="3:13" ht="23.25" customHeight="1" thickBot="1" x14ac:dyDescent="0.55000000000000004">
      <c r="C207" s="168" t="s">
        <v>301</v>
      </c>
      <c r="D207" s="169">
        <f>SUM(D205:D206)</f>
        <v>1599999.9970000002</v>
      </c>
      <c r="E207" s="169">
        <f t="shared" ref="E207:G207" si="20">SUM(E205:E206)</f>
        <v>700000.00269999995</v>
      </c>
      <c r="F207" s="169">
        <f t="shared" si="20"/>
        <v>700000.00269999995</v>
      </c>
      <c r="G207" s="170">
        <f t="shared" si="20"/>
        <v>3000000.0023999996</v>
      </c>
      <c r="H207" s="83"/>
      <c r="I207" s="83"/>
      <c r="J207" s="83"/>
      <c r="K207" s="83"/>
      <c r="L207" s="167"/>
      <c r="M207" s="141"/>
    </row>
    <row r="208" spans="3:13" ht="15.75" customHeight="1" x14ac:dyDescent="0.5">
      <c r="L208" s="171"/>
    </row>
    <row r="209" spans="3:13" ht="15.75" customHeight="1" x14ac:dyDescent="0.5">
      <c r="H209" s="95"/>
      <c r="I209" s="95"/>
      <c r="L209" s="171"/>
    </row>
    <row r="210" spans="3:13" ht="15.75" customHeight="1" x14ac:dyDescent="0.5">
      <c r="H210" s="95"/>
      <c r="I210" s="95"/>
    </row>
    <row r="211" spans="3:13" ht="40.5" customHeight="1" x14ac:dyDescent="0.5">
      <c r="H211" s="95"/>
      <c r="I211" s="95"/>
      <c r="L211" s="172"/>
    </row>
    <row r="212" spans="3:13" ht="24.75" customHeight="1" x14ac:dyDescent="0.5">
      <c r="H212" s="95"/>
      <c r="I212" s="95"/>
      <c r="L212" s="172"/>
    </row>
    <row r="213" spans="3:13" ht="41.25" customHeight="1" x14ac:dyDescent="0.5">
      <c r="H213" s="173"/>
      <c r="I213" s="95"/>
      <c r="L213" s="172"/>
    </row>
    <row r="214" spans="3:13" ht="51.75" customHeight="1" x14ac:dyDescent="0.5">
      <c r="H214" s="173"/>
      <c r="I214" s="95"/>
      <c r="L214" s="172"/>
    </row>
    <row r="215" spans="3:13" ht="42" customHeight="1" x14ac:dyDescent="0.5">
      <c r="H215" s="95"/>
      <c r="I215" s="95"/>
      <c r="L215" s="172"/>
    </row>
    <row r="216" spans="3:13" s="141" customFormat="1" ht="42" customHeight="1" x14ac:dyDescent="0.5">
      <c r="C216" s="122"/>
      <c r="G216" s="122"/>
      <c r="H216" s="122"/>
      <c r="I216" s="95"/>
      <c r="J216" s="122"/>
      <c r="K216" s="122"/>
      <c r="L216" s="172"/>
      <c r="M216" s="122"/>
    </row>
    <row r="217" spans="3:13" s="141" customFormat="1" ht="42" customHeight="1" x14ac:dyDescent="0.5">
      <c r="C217" s="122"/>
      <c r="G217" s="122"/>
      <c r="H217" s="122"/>
      <c r="I217" s="95"/>
      <c r="J217" s="122"/>
      <c r="K217" s="122"/>
      <c r="L217" s="122"/>
      <c r="M217" s="122"/>
    </row>
    <row r="218" spans="3:13" s="141" customFormat="1" ht="63.75" customHeight="1" x14ac:dyDescent="0.5">
      <c r="C218" s="122"/>
      <c r="G218" s="122"/>
      <c r="H218" s="122"/>
      <c r="I218" s="171"/>
      <c r="J218" s="122"/>
      <c r="K218" s="122"/>
      <c r="L218" s="122"/>
      <c r="M218" s="122"/>
    </row>
    <row r="219" spans="3:13" s="141" customFormat="1" ht="42" customHeight="1" x14ac:dyDescent="0.5">
      <c r="C219" s="122"/>
      <c r="G219" s="122"/>
      <c r="H219" s="122"/>
      <c r="I219" s="122"/>
      <c r="J219" s="122"/>
      <c r="K219" s="122"/>
      <c r="L219" s="122"/>
      <c r="M219" s="171"/>
    </row>
    <row r="220" spans="3:13" ht="23.25" customHeight="1" x14ac:dyDescent="0.5"/>
    <row r="221" spans="3:13" ht="27.75" customHeight="1" x14ac:dyDescent="0.5"/>
    <row r="222" spans="3:13" ht="55.5" customHeight="1" x14ac:dyDescent="0.5"/>
    <row r="223" spans="3:13" ht="57.75" customHeight="1" x14ac:dyDescent="0.5"/>
    <row r="224" spans="3:13" ht="21.75" customHeight="1" x14ac:dyDescent="0.5"/>
    <row r="225" spans="14:14" ht="49.5" customHeight="1" x14ac:dyDescent="0.5"/>
    <row r="226" spans="14:14" ht="28.5" customHeight="1" x14ac:dyDescent="0.5"/>
    <row r="227" spans="14:14" ht="28.5" customHeight="1" x14ac:dyDescent="0.5"/>
    <row r="228" spans="14:14" ht="28.5" customHeight="1" x14ac:dyDescent="0.5"/>
    <row r="229" spans="14:14" ht="23.25" customHeight="1" x14ac:dyDescent="0.5">
      <c r="N229" s="171"/>
    </row>
    <row r="230" spans="14:14" ht="43.5" customHeight="1" x14ac:dyDescent="0.5">
      <c r="N230" s="171"/>
    </row>
    <row r="231" spans="14:14" ht="55.5" customHeight="1" x14ac:dyDescent="0.5"/>
    <row r="232" spans="14:14" ht="42.75" customHeight="1" x14ac:dyDescent="0.5">
      <c r="N232" s="171"/>
    </row>
    <row r="233" spans="14:14" ht="21.75" customHeight="1" x14ac:dyDescent="0.5">
      <c r="N233" s="171"/>
    </row>
    <row r="234" spans="14:14" ht="21.75" customHeight="1" x14ac:dyDescent="0.5">
      <c r="N234" s="171"/>
    </row>
    <row r="235" spans="14:14" ht="23.25" customHeight="1" x14ac:dyDescent="0.5"/>
    <row r="236" spans="14:14" ht="23.25" customHeight="1" x14ac:dyDescent="0.5"/>
    <row r="237" spans="14:14" ht="21.75" customHeight="1" x14ac:dyDescent="0.5"/>
    <row r="238" spans="14:14" ht="16.5" customHeight="1" x14ac:dyDescent="0.5"/>
    <row r="239" spans="14:14" ht="29.25" customHeight="1" x14ac:dyDescent="0.5"/>
    <row r="240" spans="14:14" ht="24.75" customHeight="1" x14ac:dyDescent="0.5"/>
    <row r="241" ht="33" customHeight="1" x14ac:dyDescent="0.5"/>
    <row r="243" ht="15" customHeight="1" x14ac:dyDescent="0.5"/>
    <row r="244" ht="25.5" customHeight="1" x14ac:dyDescent="0.5"/>
  </sheetData>
  <mergeCells count="24">
    <mergeCell ref="C84:G84"/>
    <mergeCell ref="C1:F1"/>
    <mergeCell ref="C2:F2"/>
    <mergeCell ref="B5:G5"/>
    <mergeCell ref="C6:G6"/>
    <mergeCell ref="C17:G17"/>
    <mergeCell ref="C28:G28"/>
    <mergeCell ref="C39:G39"/>
    <mergeCell ref="B50:G50"/>
    <mergeCell ref="C51:G51"/>
    <mergeCell ref="C62:G62"/>
    <mergeCell ref="C73:G73"/>
    <mergeCell ref="C196:G196"/>
    <mergeCell ref="B95:G95"/>
    <mergeCell ref="C96:G96"/>
    <mergeCell ref="C107:G107"/>
    <mergeCell ref="C118:G118"/>
    <mergeCell ref="C129:G129"/>
    <mergeCell ref="B140:G140"/>
    <mergeCell ref="C141:G141"/>
    <mergeCell ref="C152:G152"/>
    <mergeCell ref="C163:G163"/>
    <mergeCell ref="C174:G174"/>
    <mergeCell ref="C185:G185"/>
  </mergeCells>
  <conditionalFormatting sqref="G15">
    <cfRule type="cellIs" dxfId="16" priority="17" operator="notEqual">
      <formula>$G$7</formula>
    </cfRule>
  </conditionalFormatting>
  <conditionalFormatting sqref="G26">
    <cfRule type="cellIs" dxfId="15" priority="16" operator="notEqual">
      <formula>$G$18</formula>
    </cfRule>
  </conditionalFormatting>
  <conditionalFormatting sqref="G37">
    <cfRule type="cellIs" dxfId="14" priority="15" operator="notEqual">
      <formula>$G$29</formula>
    </cfRule>
  </conditionalFormatting>
  <conditionalFormatting sqref="G48">
    <cfRule type="cellIs" dxfId="13" priority="14" operator="notEqual">
      <formula>$G$40</formula>
    </cfRule>
  </conditionalFormatting>
  <conditionalFormatting sqref="G60">
    <cfRule type="cellIs" dxfId="12" priority="13" operator="notEqual">
      <formula>$G$52</formula>
    </cfRule>
  </conditionalFormatting>
  <conditionalFormatting sqref="G71">
    <cfRule type="cellIs" dxfId="11" priority="12" operator="notEqual">
      <formula>$G$63</formula>
    </cfRule>
  </conditionalFormatting>
  <conditionalFormatting sqref="G82">
    <cfRule type="cellIs" dxfId="10" priority="11" operator="notEqual">
      <formula>$G$74</formula>
    </cfRule>
  </conditionalFormatting>
  <conditionalFormatting sqref="G93">
    <cfRule type="cellIs" dxfId="9" priority="10" operator="notEqual">
      <formula>$G$85</formula>
    </cfRule>
  </conditionalFormatting>
  <conditionalFormatting sqref="G105">
    <cfRule type="cellIs" dxfId="8" priority="9" operator="notEqual">
      <formula>$G$97</formula>
    </cfRule>
  </conditionalFormatting>
  <conditionalFormatting sqref="G116">
    <cfRule type="cellIs" dxfId="7" priority="8" operator="notEqual">
      <formula>$G$108</formula>
    </cfRule>
  </conditionalFormatting>
  <conditionalFormatting sqref="G127">
    <cfRule type="cellIs" dxfId="6" priority="7" operator="notEqual">
      <formula>$G$119</formula>
    </cfRule>
  </conditionalFormatting>
  <conditionalFormatting sqref="G138">
    <cfRule type="cellIs" dxfId="5" priority="6" operator="notEqual">
      <formula>$G$130</formula>
    </cfRule>
  </conditionalFormatting>
  <conditionalFormatting sqref="G150">
    <cfRule type="cellIs" dxfId="4" priority="5" operator="notEqual">
      <formula>$G$142</formula>
    </cfRule>
  </conditionalFormatting>
  <conditionalFormatting sqref="G161">
    <cfRule type="cellIs" dxfId="3" priority="4" operator="notEqual">
      <formula>$G$153</formula>
    </cfRule>
  </conditionalFormatting>
  <conditionalFormatting sqref="G172">
    <cfRule type="cellIs" dxfId="2" priority="3" operator="notEqual">
      <formula>$G$153</formula>
    </cfRule>
  </conditionalFormatting>
  <conditionalFormatting sqref="G183">
    <cfRule type="cellIs" dxfId="1" priority="2" operator="notEqual">
      <formula>$G$175</formula>
    </cfRule>
  </conditionalFormatting>
  <conditionalFormatting sqref="G194">
    <cfRule type="cellIs" dxfId="0" priority="1" operator="notEqual">
      <formula>$G$186</formula>
    </cfRule>
  </conditionalFormatting>
  <dataValidations count="8">
    <dataValidation allowBlank="1" showInputMessage="1" showErrorMessage="1" prompt="Output totals must match the original total from Table 1, and will show as red if not. " sqref="G15" xr:uid="{14BF4FD1-604E-4537-8E2D-794CA5A87177}"/>
    <dataValidation allowBlank="1" showInputMessage="1" showErrorMessage="1" prompt="Includes all related staff and temporary staff costs including base salary, post adjustment and all staff entitlements." sqref="C176 C8 C19 C30 C41 C53 C64 C75 C86 C98 C109 C120 C131 C143 C154 C165 C187 C198" xr:uid="{DDF505B6-65D3-4C14-B3FF-E3A24189248D}"/>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DD94B2FD-D842-43F4-B477-806A9C8310C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ED269437-C1EC-4BF6-B907-9E70AC1EADAC}"/>
    <dataValidation allowBlank="1" showInputMessage="1" showErrorMessage="1" prompt="Includes staff and non-staff travel paid for by the organization directly related to a project." sqref="C180 C12 C23 C34 C45 C57 C68 C79 C90 C102 C113 C124 C135 C147 C158 C169 C191 C202" xr:uid="{37EBB58E-E92D-430B-9DC3-004C443DC2FF}"/>
    <dataValidation allowBlank="1" showInputMessage="1" showErrorMessage="1" prompt="Services contracted by an organization which follow the normal procurement processes." sqref="C179 C11 C22 C33 C44 C56 C67 C78 C89 C101 C112 C123 C134 C146 C157 C168 C190 C201" xr:uid="{26F2690B-38DC-40A3-BFA0-3DC8580E3A12}"/>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7EBDEEAA-F71D-4006-A916-10607155F2F6}"/>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8135F25A-D715-478B-9A84-4B8AE9D84ABD}"/>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29" ma:contentTypeDescription="Create a new document." ma:contentTypeScope="" ma:versionID="5098ceecc9fb90a1b162ae1bfee41a25">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ebb57f60fc2f6685a4f4cd67f024070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ternalName="FundId">
      <xsd:simpleType>
        <xsd:restriction base="dms:Number"/>
      </xsd:simpleType>
    </xsd:element>
    <xsd:element name="FundCode" ma:index="9" nillable="true" ma:displayName="FundCode" ma:description="Fund code" ma:internalName="FundCode">
      <xsd:simpleType>
        <xsd:restriction base="dms:Text">
          <xsd:maxLength value="255"/>
        </xsd:restriction>
      </xsd:simpleType>
    </xsd:element>
    <xsd:element name="ProjectId" ma:index="10" nillable="true" ma:displayName="ProjectId" ma:description="Project number"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ternalName="FormTypeCode">
      <xsd:simpleType>
        <xsd:restriction base="dms:Text">
          <xsd:maxLength value="255"/>
        </xsd:restriction>
      </xsd:simpleType>
    </xsd:element>
    <xsd:element name="FormCode" ma:index="36" nillable="true" ma:displayName="FormCode" ma:description="Project form code" ma:format="Dropdown" ma:internalName="FormCo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keshni.makoond@un.org</UploadedBy>
    <Classification xmlns="b1528a4b-5ccb-40f7-a09e-43427183cd95">External</Classification>
    <FormCode xmlns="b1528a4b-5ccb-40f7-a09e-43427183cd95" xsi:nil="true"/>
    <FundId xmlns="f9695bc1-6109-4dcd-a27a-f8a0370b00e2">6</FundId>
    <ProjectType xmlns="f9695bc1-6109-4dcd-a27a-f8a0370b00e2">PROJECT</ProjectType>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MPTF_00006_00931</ProjectId>
    <FundCode xmlns="f9695bc1-6109-4dcd-a27a-f8a0370b00e2">MPTF_00006</FundCode>
    <Comments xmlns="f9695bc1-6109-4dcd-a27a-f8a0370b00e2">Annual Progress Report 2022 - Finance Report Annex</Comments>
    <Active xmlns="f9695bc1-6109-4dcd-a27a-f8a0370b00e2">Yes</Active>
    <DocumentDate xmlns="b1528a4b-5ccb-40f7-a09e-43427183cd95">2022-12-05T08:00:00+00:00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378F4156-D04D-4F0C-B763-BCFA4661C783}"/>
</file>

<file path=customXml/itemProps2.xml><?xml version="1.0" encoding="utf-8"?>
<ds:datastoreItem xmlns:ds="http://schemas.openxmlformats.org/officeDocument/2006/customXml" ds:itemID="{72D8907D-B435-4D57-A4C3-900B61D67E5C}"/>
</file>

<file path=customXml/itemProps3.xml><?xml version="1.0" encoding="utf-8"?>
<ds:datastoreItem xmlns:ds="http://schemas.openxmlformats.org/officeDocument/2006/customXml" ds:itemID="{3EF66FB5-D7F3-4C31-9596-2EF9B3664B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Tableau Budgétaire 1</vt:lpstr>
      <vt:lpstr>Tableau budgétaire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Haiti_00133352_Finance Report_nov22.xlsx</dc:title>
  <dc:creator>Martha Joseph Felix</dc:creator>
  <cp:lastModifiedBy>Juvigny Jacques</cp:lastModifiedBy>
  <dcterms:created xsi:type="dcterms:W3CDTF">2022-11-08T15:08:04Z</dcterms:created>
  <dcterms:modified xsi:type="dcterms:W3CDTF">2022-11-16T17:58:28Z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