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ONESAL\OneDrive - Food and Agriculture Organization\Desktop\Confinnement\068 PBF\VFapprouvéePBF\Rapport PBF  du 15 Novembre 2022\Rapport corrigé Représentant\Rapport financier\"/>
    </mc:Choice>
  </mc:AlternateContent>
  <xr:revisionPtr revIDLastSave="0" documentId="13_ncr:1_{E627382F-54C0-459B-9CC4-74E0EB1E9787}"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9" i="1" l="1"/>
  <c r="G20" i="4"/>
  <c r="J199" i="1" l="1"/>
  <c r="I199" i="1"/>
  <c r="H199" i="1"/>
  <c r="G11" i="1"/>
  <c r="G12" i="1"/>
  <c r="G13" i="1"/>
  <c r="G14" i="1"/>
  <c r="G15" i="1"/>
  <c r="D15" i="5"/>
  <c r="D110" i="1" l="1"/>
  <c r="D58" i="1" l="1"/>
  <c r="F26" i="1"/>
  <c r="E26" i="1"/>
  <c r="D26" i="1"/>
  <c r="G19" i="1"/>
  <c r="G21" i="1"/>
  <c r="G20" i="1"/>
  <c r="G18" i="1"/>
  <c r="D201" i="5" l="1"/>
  <c r="D199" i="5"/>
  <c r="D198" i="5"/>
  <c r="F179" i="1" l="1"/>
  <c r="G175" i="1"/>
  <c r="F110" i="1"/>
  <c r="G103" i="1"/>
  <c r="F100" i="1"/>
  <c r="G92" i="1"/>
  <c r="F58" i="1"/>
  <c r="G50" i="1"/>
  <c r="F36" i="1"/>
  <c r="G10" i="1"/>
  <c r="G102" i="1" l="1"/>
  <c r="D204" i="5" l="1"/>
  <c r="D203" i="5"/>
  <c r="D202" i="5"/>
  <c r="D200" i="5"/>
  <c r="G25" i="5"/>
  <c r="G22" i="5"/>
  <c r="G21" i="5"/>
  <c r="G20" i="5"/>
  <c r="D26" i="5"/>
  <c r="D194" i="5"/>
  <c r="G193" i="5"/>
  <c r="G191" i="5"/>
  <c r="G190" i="5"/>
  <c r="G189" i="5"/>
  <c r="G188" i="5"/>
  <c r="G187" i="5"/>
  <c r="F194" i="5"/>
  <c r="E194" i="5"/>
  <c r="F204" i="5"/>
  <c r="F203" i="5"/>
  <c r="F202" i="5"/>
  <c r="F200" i="5"/>
  <c r="F199" i="5"/>
  <c r="F37" i="5"/>
  <c r="G33" i="5"/>
  <c r="G32" i="5"/>
  <c r="F26" i="5"/>
  <c r="D205" i="5" l="1"/>
  <c r="D206" i="5" s="1"/>
  <c r="D207" i="5" s="1"/>
  <c r="G194" i="5"/>
  <c r="F116" i="5"/>
  <c r="G112" i="5"/>
  <c r="F105" i="5"/>
  <c r="E105" i="5"/>
  <c r="D105" i="5"/>
  <c r="G102" i="5"/>
  <c r="G101" i="5"/>
  <c r="G100" i="5"/>
  <c r="D116" i="5"/>
  <c r="D71" i="5"/>
  <c r="D60" i="5"/>
  <c r="D37" i="5"/>
  <c r="G12" i="5"/>
  <c r="G11" i="5"/>
  <c r="D204" i="1"/>
  <c r="D179" i="1"/>
  <c r="G105" i="5" l="1"/>
  <c r="G178" i="1"/>
  <c r="G177" i="1"/>
  <c r="G176" i="1"/>
  <c r="D186" i="5"/>
  <c r="G8" i="5"/>
  <c r="E100" i="1"/>
  <c r="D100" i="1"/>
  <c r="G28" i="1"/>
  <c r="G179" i="1" l="1"/>
  <c r="D188" i="1" l="1"/>
  <c r="D19" i="4"/>
  <c r="E19" i="4"/>
  <c r="C19" i="4"/>
  <c r="D6" i="4"/>
  <c r="E6" i="4"/>
  <c r="C6" i="4"/>
  <c r="E197" i="5"/>
  <c r="F197" i="5"/>
  <c r="D197" i="5"/>
  <c r="E4" i="5"/>
  <c r="F4" i="5"/>
  <c r="D4" i="5"/>
  <c r="E188" i="1"/>
  <c r="F188" i="1"/>
  <c r="E195" i="1"/>
  <c r="F195" i="1"/>
  <c r="D195" i="1"/>
  <c r="G22" i="4"/>
  <c r="G21" i="4"/>
  <c r="G23" i="4" s="1"/>
  <c r="K179" i="1"/>
  <c r="K172" i="1"/>
  <c r="K162" i="1"/>
  <c r="K152" i="1"/>
  <c r="K142" i="1"/>
  <c r="K130" i="1"/>
  <c r="K120" i="1"/>
  <c r="K110" i="1"/>
  <c r="K100" i="1"/>
  <c r="K88" i="1"/>
  <c r="K78" i="1"/>
  <c r="K68" i="1"/>
  <c r="K58" i="1"/>
  <c r="K46" i="1"/>
  <c r="K36" i="1"/>
  <c r="K26" i="1"/>
  <c r="K16" i="1"/>
  <c r="E12" i="4"/>
  <c r="E204" i="5"/>
  <c r="G204" i="5" s="1"/>
  <c r="E13" i="4"/>
  <c r="E203" i="5"/>
  <c r="E202" i="5"/>
  <c r="G202" i="5" s="1"/>
  <c r="E201" i="5"/>
  <c r="D10" i="4" s="1"/>
  <c r="F201" i="5"/>
  <c r="E200" i="5"/>
  <c r="G200" i="5" s="1"/>
  <c r="E199" i="5"/>
  <c r="E198" i="5"/>
  <c r="D7" i="4" s="1"/>
  <c r="F198" i="5"/>
  <c r="D152" i="1"/>
  <c r="E152" i="1"/>
  <c r="E153" i="5" s="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99" i="1"/>
  <c r="G98" i="1"/>
  <c r="G97" i="1"/>
  <c r="G96" i="1"/>
  <c r="G95" i="1"/>
  <c r="G94" i="1"/>
  <c r="G93"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45" i="1"/>
  <c r="G44" i="1"/>
  <c r="G43" i="1"/>
  <c r="G42" i="1"/>
  <c r="G41" i="1"/>
  <c r="G40" i="1"/>
  <c r="G39" i="1"/>
  <c r="G38" i="1"/>
  <c r="G35" i="1"/>
  <c r="G34" i="1"/>
  <c r="G33" i="1"/>
  <c r="G32" i="1"/>
  <c r="G31" i="1"/>
  <c r="G30" i="1"/>
  <c r="G22" i="1"/>
  <c r="G23" i="1"/>
  <c r="G24" i="1"/>
  <c r="G25" i="1"/>
  <c r="G9" i="1"/>
  <c r="G8" i="1"/>
  <c r="G192" i="5"/>
  <c r="E179" i="1"/>
  <c r="E186" i="5" s="1"/>
  <c r="F186" i="5"/>
  <c r="E11" i="4"/>
  <c r="E9" i="4"/>
  <c r="E8" i="4"/>
  <c r="C13" i="4"/>
  <c r="C9" i="4"/>
  <c r="C10" i="4"/>
  <c r="C11" i="4"/>
  <c r="C12" i="4"/>
  <c r="C8" i="4"/>
  <c r="C7" i="4"/>
  <c r="G154" i="5"/>
  <c r="G155" i="5"/>
  <c r="G156" i="5"/>
  <c r="G157" i="5"/>
  <c r="G158" i="5"/>
  <c r="G159" i="5"/>
  <c r="G160" i="5"/>
  <c r="D161" i="5"/>
  <c r="E161" i="5"/>
  <c r="G161" i="5" s="1"/>
  <c r="F161" i="5"/>
  <c r="G165" i="5"/>
  <c r="G166" i="5"/>
  <c r="G167" i="5"/>
  <c r="G168" i="5"/>
  <c r="G169" i="5"/>
  <c r="G170" i="5"/>
  <c r="G171" i="5"/>
  <c r="D172" i="5"/>
  <c r="G172" i="5" s="1"/>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3" i="5"/>
  <c r="G114" i="5"/>
  <c r="G115" i="5"/>
  <c r="E116" i="5"/>
  <c r="G116" i="5" s="1"/>
  <c r="G120" i="5"/>
  <c r="G121" i="5"/>
  <c r="G122" i="5"/>
  <c r="G123" i="5"/>
  <c r="G124" i="5"/>
  <c r="G125" i="5"/>
  <c r="G126" i="5"/>
  <c r="D127" i="5"/>
  <c r="E127" i="5"/>
  <c r="F127" i="5"/>
  <c r="G131" i="5"/>
  <c r="G132" i="5"/>
  <c r="G133" i="5"/>
  <c r="G134" i="5"/>
  <c r="G135" i="5"/>
  <c r="G136" i="5"/>
  <c r="G137" i="5"/>
  <c r="D138" i="5"/>
  <c r="G138" i="5" s="1"/>
  <c r="E138" i="5"/>
  <c r="F138" i="5"/>
  <c r="G104" i="5"/>
  <c r="G103" i="5"/>
  <c r="G99" i="5"/>
  <c r="G98" i="5"/>
  <c r="G64" i="5"/>
  <c r="G65" i="5"/>
  <c r="G66" i="5"/>
  <c r="G67" i="5"/>
  <c r="G68" i="5"/>
  <c r="G69" i="5"/>
  <c r="G70" i="5"/>
  <c r="E71" i="5"/>
  <c r="F71" i="5"/>
  <c r="G71" i="5" s="1"/>
  <c r="G75" i="5"/>
  <c r="G76" i="5"/>
  <c r="G77" i="5"/>
  <c r="G78" i="5"/>
  <c r="G79" i="5"/>
  <c r="G80" i="5"/>
  <c r="G81" i="5"/>
  <c r="D82" i="5"/>
  <c r="E82" i="5"/>
  <c r="G82" i="5" s="1"/>
  <c r="F82" i="5"/>
  <c r="G86" i="5"/>
  <c r="G87" i="5"/>
  <c r="G88" i="5"/>
  <c r="G89" i="5"/>
  <c r="G90" i="5"/>
  <c r="G91" i="5"/>
  <c r="G92" i="5"/>
  <c r="D93" i="5"/>
  <c r="G93" i="5" s="1"/>
  <c r="E93" i="5"/>
  <c r="F93" i="5"/>
  <c r="G53" i="5"/>
  <c r="G54" i="5"/>
  <c r="G55" i="5"/>
  <c r="G56" i="5"/>
  <c r="G57" i="5"/>
  <c r="G58" i="5"/>
  <c r="G59" i="5"/>
  <c r="E60" i="5"/>
  <c r="F60" i="5"/>
  <c r="G19" i="5"/>
  <c r="G23" i="5"/>
  <c r="G24" i="5"/>
  <c r="E26" i="5"/>
  <c r="G26" i="5" s="1"/>
  <c r="G30" i="5"/>
  <c r="G31" i="5"/>
  <c r="G34" i="5"/>
  <c r="G35" i="5"/>
  <c r="G36" i="5"/>
  <c r="E37" i="5"/>
  <c r="G37" i="5" s="1"/>
  <c r="G41" i="5"/>
  <c r="G42" i="5"/>
  <c r="G43" i="5"/>
  <c r="G44" i="5"/>
  <c r="G45" i="5"/>
  <c r="G46" i="5"/>
  <c r="G47" i="5"/>
  <c r="D48" i="5"/>
  <c r="E48" i="5"/>
  <c r="F48" i="5"/>
  <c r="G48" i="5" s="1"/>
  <c r="E15" i="5"/>
  <c r="G15" i="5" s="1"/>
  <c r="F15" i="5"/>
  <c r="G9" i="5"/>
  <c r="G10" i="5"/>
  <c r="G13" i="5"/>
  <c r="G14" i="5"/>
  <c r="G203" i="5"/>
  <c r="D12" i="4"/>
  <c r="G183"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08" i="5"/>
  <c r="F97" i="5"/>
  <c r="E88" i="1"/>
  <c r="E85" i="5" s="1"/>
  <c r="F88" i="1"/>
  <c r="F85" i="5" s="1"/>
  <c r="E78" i="1"/>
  <c r="E74" i="5" s="1"/>
  <c r="F78" i="1"/>
  <c r="F74" i="5" s="1"/>
  <c r="E68" i="1"/>
  <c r="E63" i="5" s="1"/>
  <c r="F68" i="1"/>
  <c r="F63" i="5" s="1"/>
  <c r="E58" i="1"/>
  <c r="E52" i="5" s="1"/>
  <c r="F52" i="5"/>
  <c r="E46" i="1"/>
  <c r="E40" i="5" s="1"/>
  <c r="F46" i="1"/>
  <c r="F40" i="5" s="1"/>
  <c r="E36" i="1"/>
  <c r="E29" i="5" s="1"/>
  <c r="F29" i="5"/>
  <c r="F16" i="1"/>
  <c r="F7" i="5" s="1"/>
  <c r="E16" i="1"/>
  <c r="E97" i="5"/>
  <c r="D172" i="1"/>
  <c r="D175" i="5" s="1"/>
  <c r="D162" i="1"/>
  <c r="D164" i="5" s="1"/>
  <c r="D153" i="5"/>
  <c r="D142" i="1"/>
  <c r="D142" i="5" s="1"/>
  <c r="D130" i="1"/>
  <c r="D130" i="5" s="1"/>
  <c r="D120" i="1"/>
  <c r="D119" i="5" s="1"/>
  <c r="D108" i="5"/>
  <c r="D88" i="1"/>
  <c r="D85" i="5" s="1"/>
  <c r="D78" i="1"/>
  <c r="D74" i="5" s="1"/>
  <c r="D68" i="1"/>
  <c r="D63" i="5" s="1"/>
  <c r="D52" i="5"/>
  <c r="D46" i="1"/>
  <c r="D40" i="5" s="1"/>
  <c r="D36" i="1"/>
  <c r="D29" i="5" s="1"/>
  <c r="D16" i="1"/>
  <c r="G127" i="5" l="1"/>
  <c r="G186" i="5"/>
  <c r="D189" i="1"/>
  <c r="D190" i="1" s="1"/>
  <c r="G26" i="1"/>
  <c r="H36" i="1"/>
  <c r="D11" i="4"/>
  <c r="F11" i="4" s="1"/>
  <c r="D9" i="4"/>
  <c r="F12" i="4"/>
  <c r="G60" i="5"/>
  <c r="H88" i="1"/>
  <c r="G120" i="1"/>
  <c r="G164" i="5"/>
  <c r="K201" i="1"/>
  <c r="H46" i="1"/>
  <c r="G58" i="1"/>
  <c r="G78" i="1"/>
  <c r="G88" i="1"/>
  <c r="H120" i="1"/>
  <c r="H130" i="1"/>
  <c r="H142" i="1"/>
  <c r="G152" i="1"/>
  <c r="H162" i="1"/>
  <c r="H172" i="1"/>
  <c r="G172" i="1"/>
  <c r="G162" i="1"/>
  <c r="G68" i="1"/>
  <c r="C40" i="6"/>
  <c r="D45" i="6" s="1"/>
  <c r="H78" i="1"/>
  <c r="G142" i="1"/>
  <c r="G130" i="1"/>
  <c r="H152" i="1"/>
  <c r="G46" i="1"/>
  <c r="G110" i="1"/>
  <c r="G175" i="5"/>
  <c r="G74" i="5"/>
  <c r="G36" i="1"/>
  <c r="G130" i="5"/>
  <c r="G153" i="5"/>
  <c r="G40" i="5"/>
  <c r="G85" i="5"/>
  <c r="G142" i="5"/>
  <c r="G119" i="5"/>
  <c r="E7" i="5"/>
  <c r="F18" i="5"/>
  <c r="D7" i="5"/>
  <c r="D18" i="5"/>
  <c r="H68" i="1"/>
  <c r="G100" i="1"/>
  <c r="E7" i="4"/>
  <c r="G198" i="5"/>
  <c r="C14" i="4"/>
  <c r="C15" i="4" s="1"/>
  <c r="D8" i="4"/>
  <c r="F8" i="4" s="1"/>
  <c r="G199" i="5"/>
  <c r="F205" i="5"/>
  <c r="G201" i="5"/>
  <c r="E10" i="4"/>
  <c r="G29" i="5"/>
  <c r="F9" i="4"/>
  <c r="D13" i="4"/>
  <c r="F13" i="4" s="1"/>
  <c r="F7" i="4"/>
  <c r="E205" i="5"/>
  <c r="H16" i="1"/>
  <c r="H110" i="1"/>
  <c r="G108" i="5"/>
  <c r="G63" i="5"/>
  <c r="G52" i="5"/>
  <c r="H179" i="1"/>
  <c r="C29" i="6"/>
  <c r="D33" i="6" s="1"/>
  <c r="D97" i="5"/>
  <c r="G97" i="5" s="1"/>
  <c r="H100" i="1"/>
  <c r="C18" i="6"/>
  <c r="D23" i="6" s="1"/>
  <c r="H58" i="1"/>
  <c r="H26" i="1"/>
  <c r="G16" i="1"/>
  <c r="D14" i="4" l="1"/>
  <c r="D46" i="6"/>
  <c r="D44" i="6"/>
  <c r="D43" i="6"/>
  <c r="D47" i="6"/>
  <c r="C7" i="6"/>
  <c r="D14" i="6" s="1"/>
  <c r="F189" i="1"/>
  <c r="G7" i="5"/>
  <c r="E189" i="1"/>
  <c r="E190" i="1" s="1"/>
  <c r="E191" i="1" s="1"/>
  <c r="E18" i="5"/>
  <c r="G18" i="5" s="1"/>
  <c r="D191" i="1"/>
  <c r="D196" i="1" s="1"/>
  <c r="C16" i="4"/>
  <c r="E14" i="4"/>
  <c r="F14" i="4" s="1"/>
  <c r="G205" i="5"/>
  <c r="G206" i="5" s="1"/>
  <c r="G207" i="5" s="1"/>
  <c r="F10" i="4"/>
  <c r="F206" i="5"/>
  <c r="F207" i="5" s="1"/>
  <c r="E206" i="5"/>
  <c r="E207" i="5" s="1"/>
  <c r="D15" i="4"/>
  <c r="D16" i="4" s="1"/>
  <c r="D21" i="6"/>
  <c r="D35" i="6"/>
  <c r="D36" i="6"/>
  <c r="D34" i="6"/>
  <c r="D32" i="6"/>
  <c r="D25" i="6"/>
  <c r="D24" i="6"/>
  <c r="D22" i="6"/>
  <c r="F190" i="1" l="1"/>
  <c r="F191" i="1"/>
  <c r="E197" i="1"/>
  <c r="E196" i="1"/>
  <c r="C41" i="6"/>
  <c r="D12" i="6"/>
  <c r="D10" i="6"/>
  <c r="D11" i="6"/>
  <c r="D13" i="6"/>
  <c r="D197" i="1"/>
  <c r="G189" i="1"/>
  <c r="D21" i="4"/>
  <c r="E198" i="1"/>
  <c r="D22" i="4" s="1"/>
  <c r="E15" i="4"/>
  <c r="E16" i="4" s="1"/>
  <c r="F15" i="4"/>
  <c r="F16" i="4" s="1"/>
  <c r="F198" i="1"/>
  <c r="C30" i="6"/>
  <c r="C19" i="6"/>
  <c r="D198" i="1"/>
  <c r="F196" i="1" l="1"/>
  <c r="E20" i="4" s="1"/>
  <c r="F197" i="1"/>
  <c r="E21" i="4"/>
  <c r="G190" i="1"/>
  <c r="G191" i="1" s="1"/>
  <c r="E199" i="1"/>
  <c r="D23" i="4" s="1"/>
  <c r="H21" i="4" s="1"/>
  <c r="C8" i="6"/>
  <c r="K202" i="1"/>
  <c r="D20" i="4"/>
  <c r="G197" i="1"/>
  <c r="F21" i="4" s="1"/>
  <c r="D199" i="1"/>
  <c r="C23" i="4" s="1"/>
  <c r="E22" i="4"/>
  <c r="F199" i="1"/>
  <c r="E23" i="4" s="1"/>
  <c r="G196" i="1"/>
  <c r="C20" i="4"/>
  <c r="C21" i="4"/>
  <c r="G198" i="1"/>
  <c r="F22" i="4" s="1"/>
  <c r="C22" i="4"/>
  <c r="I21" i="4" l="1"/>
  <c r="H20" i="4"/>
  <c r="H23" i="4" s="1"/>
  <c r="I20" i="4"/>
  <c r="I23" i="4" s="1"/>
  <c r="D205" i="1"/>
  <c r="G199" i="1"/>
  <c r="D201" i="1" s="1"/>
  <c r="D202" i="1" s="1"/>
  <c r="F20" i="4"/>
  <c r="F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tc={4049156C-E37C-41EA-B282-82A921E3455C}</author>
  </authors>
  <commentList>
    <comment ref="C6" authorId="0" shapeId="0" xr:uid="{4049156C-E37C-41EA-B282-82A921E3455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résultat a été totalement reformulé pour répondre aux commentaires du PBSO. Les lignes ci-dessous sont donc une nouvelle proposition de répartition budgétaire alignée sur l'adaptation du cadre logique</t>
      </text>
    </comment>
  </commentList>
</comments>
</file>

<file path=xl/sharedStrings.xml><?xml version="1.0" encoding="utf-8"?>
<sst xmlns="http://schemas.openxmlformats.org/spreadsheetml/2006/main" count="816" uniqueCount="617">
  <si>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</si>
  <si>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</si>
  <si>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</si>
  <si>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</si>
  <si>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</si>
  <si>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</si>
  <si>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</si>
  <si>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</si>
  <si>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</si>
  <si>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</si>
  <si>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</si>
  <si>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</si>
  <si>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</si>
  <si>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</si>
  <si>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</si>
  <si>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</si>
  <si>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</si>
  <si>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</si>
  <si>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</si>
  <si>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</si>
  <si>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</si>
  <si>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</si>
  <si>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</si>
  <si>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</si>
  <si>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</si>
  <si>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</si>
  <si>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</si>
  <si>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</si>
  <si>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</si>
  <si>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</si>
  <si>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</si>
  <si>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</si>
  <si>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</si>
  <si>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</si>
  <si>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</si>
  <si>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</si>
  <si>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</si>
  <si>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</si>
  <si>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</si>
  <si>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</si>
  <si>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</si>
  <si>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</si>
  <si>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</si>
  <si>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</si>
  <si>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</si>
  <si>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</si>
  <si>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</si>
  <si>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</si>
  <si>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</si>
  <si>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</si>
  <si>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</si>
  <si>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</si>
  <si>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</si>
  <si>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</si>
  <si>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</si>
  <si>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</si>
  <si>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</si>
  <si>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</si>
  <si>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</si>
  <si>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</si>
  <si>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</si>
  <si>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</si>
  <si>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</si>
  <si>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</si>
  <si>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</si>
  <si>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</si>
  <si>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</si>
  <si>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</si>
  <si>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</si>
  <si>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</si>
  <si>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</si>
  <si>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</si>
  <si>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</si>
  <si>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</si>
  <si>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</si>
  <si>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</si>
  <si>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</si>
  <si>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</si>
  <si>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</si>
  <si>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</si>
  <si>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</si>
  <si>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</si>
  <si>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</si>
  <si>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</si>
  <si>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</si>
  <si>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</si>
  <si>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</si>
  <si>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</si>
  <si>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</si>
  <si>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</si>
  <si>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</si>
  <si>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</si>
  <si>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</si>
  <si>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</si>
  <si>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</si>
  <si>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</si>
  <si>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</si>
  <si>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</si>
  <si>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</si>
  <si>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</si>
  <si>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</si>
  <si>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</si>
  <si>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</si>
  <si>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</si>
  <si>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</si>
  <si>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</si>
  <si>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</si>
  <si>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</si>
  <si>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</si>
  <si>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</si>
  <si>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</si>
  <si>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</si>
  <si>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</si>
  <si>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</si>
  <si>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</si>
  <si>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</si>
  <si>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</si>
  <si>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</si>
  <si>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</si>
  <si>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</si>
  <si>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</si>
  <si>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</si>
  <si>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</si>
  <si>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</si>
  <si>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</si>
  <si>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</si>
  <si>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</si>
  <si>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</si>
  <si>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</si>
  <si>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</si>
  <si>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</si>
  <si>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</si>
  <si>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</si>
  <si>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</si>
  <si>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</si>
  <si>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</si>
  <si>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</si>
  <si>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</si>
  <si>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</si>
  <si>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</si>
  <si>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</si>
  <si>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</si>
  <si>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</si>
  <si>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</si>
  <si>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</si>
  <si>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</si>
  <si>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</si>
  <si>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</si>
  <si>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</si>
  <si>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</si>
  <si>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</si>
  <si>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</si>
  <si>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</si>
  <si>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</si>
  <si>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</si>
  <si>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</si>
  <si>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</si>
  <si>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</si>
  <si>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</si>
  <si>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</si>
  <si>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</si>
  <si>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</si>
  <si>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</si>
  <si>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</si>
  <si>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</si>
  <si>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</si>
  <si>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</si>
  <si>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</si>
  <si>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</si>
  <si>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</si>
  <si>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</si>
  <si>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</si>
  <si>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</si>
  <si>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</si>
  <si>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</si>
  <si>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</si>
  <si>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</si>
  <si>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</si>
  <si>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</si>
  <si>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</si>
  <si>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</si>
  <si>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</si>
  <si>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</si>
  <si>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</si>
  <si>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</si>
  <si>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</si>
  <si>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</si>
  <si>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</si>
  <si>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</si>
  <si>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</si>
  <si>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</si>
  <si>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</si>
  <si>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</si>
  <si>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</si>
  <si>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</si>
  <si>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</si>
  <si>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</si>
  <si>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</si>
  <si>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</si>
  <si>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</si>
  <si>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</si>
  <si>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</si>
  <si>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</si>
  <si>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</si>
  <si>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</si>
  <si>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</si>
  <si>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</si>
  <si>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</si>
  <si>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</si>
  <si>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</si>
  <si>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</si>
  <si>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</si>
  <si>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</si>
  <si>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</si>
  <si>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</si>
  <si>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</si>
  <si>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</si>
  <si>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</si>
  <si>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</si>
  <si>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</si>
  <si>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</si>
  <si>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</si>
  <si>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</si>
  <si>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</si>
  <si>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</si>
  <si>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</si>
  <si>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</si>
  <si>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</si>
  <si>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</si>
  <si>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</si>
  <si>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</si>
  <si>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</si>
  <si>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</si>
  <si>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</si>
  <si>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</si>
  <si>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</si>
  <si>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</si>
  <si>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</si>
  <si>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</si>
  <si>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</si>
  <si>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</si>
  <si>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</si>
  <si>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</si>
  <si>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</si>
  <si>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</si>
  <si>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</si>
  <si>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</si>
  <si>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</si>
  <si>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</si>
  <si>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</si>
  <si>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</si>
  <si>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</si>
  <si>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</si>
  <si>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</si>
  <si>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</si>
  <si>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</si>
  <si>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</si>
  <si>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</si>
  <si>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</si>
  <si>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</si>
  <si>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</si>
  <si>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</si>
  <si>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</si>
  <si>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</si>
  <si>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</si>
  <si>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</si>
  <si>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</si>
  <si>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</si>
  <si>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</si>
  <si>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</si>
  <si>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</si>
  <si>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</si>
  <si>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</si>
  <si>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</si>
  <si>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</si>
  <si>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</si>
  <si>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</si>
  <si>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</si>
  <si>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</si>
  <si>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</si>
  <si>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</si>
  <si>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</si>
  <si>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</si>
  <si>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</si>
  <si>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</si>
  <si>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</si>
  <si>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</si>
  <si>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</si>
  <si>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</si>
  <si>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</si>
  <si>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</si>
  <si>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</si>
  <si>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</si>
  <si>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</si>
  <si>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</si>
  <si>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</si>
  <si>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</si>
  <si>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</si>
  <si>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</si>
  <si>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</si>
  <si>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</si>
  <si>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</si>
  <si>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</si>
  <si>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</si>
  <si>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</si>
  <si>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</si>
  <si>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</si>
  <si>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</si>
  <si>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</si>
  <si>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</si>
  <si>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</si>
  <si>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</si>
  <si>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</si>
  <si>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</si>
  <si>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</si>
  <si>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</si>
  <si>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</si>
  <si>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</si>
  <si>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</si>
  <si>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</si>
  <si>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</si>
  <si>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</si>
  <si>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</si>
  <si>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</si>
  <si>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</si>
  <si>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</si>
  <si>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</si>
  <si>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</si>
  <si>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</si>
  <si>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</si>
  <si>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</si>
  <si>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</si>
  <si>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</si>
  <si>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</si>
  <si>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</si>
  <si>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</si>
  <si>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</si>
  <si>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</si>
  <si>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</si>
  <si>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</si>
  <si>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</si>
  <si>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</si>
  <si>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</si>
  <si>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</si>
  <si>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</si>
  <si>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</si>
  <si>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</si>
  <si>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</si>
  <si>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</si>
  <si>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</si>
  <si>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</si>
  <si>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</si>
  <si>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</si>
  <si>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</si>
  <si>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</si>
  <si>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</si>
  <si>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</si>
  <si>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</si>
  <si>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</si>
  <si>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</si>
  <si>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</si>
  <si>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</si>
  <si>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</si>
  <si>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</si>
  <si>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</si>
  <si>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</si>
  <si>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</si>
  <si>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</si>
  <si>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</si>
  <si>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</si>
  <si>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</si>
  <si>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</si>
  <si>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</si>
  <si>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Produit 1.2:</t>
  </si>
  <si>
    <t>Activite 1.2.1</t>
  </si>
  <si>
    <t>Activite 1.2.2</t>
  </si>
  <si>
    <t>Activite 1.2.3</t>
  </si>
  <si>
    <t>Produit 1.3:</t>
  </si>
  <si>
    <t>Activite 1.3.1</t>
  </si>
  <si>
    <t>Activite 1.3.2</t>
  </si>
  <si>
    <t>Activite 1.3.3</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</si>
  <si>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</si>
  <si>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</si>
  <si>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</si>
  <si>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</si>
  <si>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</si>
  <si>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</si>
  <si>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</si>
  <si>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</si>
  <si>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</si>
  <si>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</si>
  <si>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</si>
  <si>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</si>
  <si>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</si>
  <si>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</si>
  <si>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</si>
  <si>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</si>
  <si>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</si>
  <si>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</si>
  <si>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</si>
  <si>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</si>
  <si>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</si>
  <si>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</si>
  <si>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</si>
  <si>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</si>
  <si>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</si>
  <si>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</si>
  <si>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</si>
  <si>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</si>
  <si>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</si>
  <si>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</si>
  <si>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</si>
  <si>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</si>
  <si>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</si>
  <si>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</si>
  <si>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</si>
  <si>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</si>
  <si>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</si>
  <si>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</si>
  <si>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</si>
  <si>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</si>
  <si>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</si>
  <si>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</si>
  <si>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</si>
  <si>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</si>
  <si>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</si>
  <si>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</si>
  <si>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</si>
  <si>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</si>
  <si>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</si>
  <si>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</si>
  <si>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</si>
  <si>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</si>
  <si>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</si>
  <si>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</si>
  <si>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</si>
  <si>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</si>
  <si>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</si>
  <si>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</si>
  <si>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</si>
  <si>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</si>
  <si>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</si>
  <si>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</si>
  <si>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</si>
  <si>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</si>
  <si>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</si>
  <si>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</si>
  <si>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</si>
  <si>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</si>
  <si>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</si>
  <si>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</si>
  <si>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</si>
  <si>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</si>
  <si>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</si>
  <si>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</si>
  <si>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</si>
  <si>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</si>
  <si>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</si>
  <si>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</si>
  <si>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</si>
  <si>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</si>
  <si>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</si>
  <si>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</si>
  <si>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</si>
  <si>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</si>
  <si>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</si>
  <si>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</si>
  <si>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</si>
  <si>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</si>
  <si>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</si>
  <si>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</si>
  <si>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</si>
  <si>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</si>
  <si>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</si>
  <si>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</si>
  <si>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</si>
  <si>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</si>
  <si>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</si>
  <si>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</si>
  <si>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</si>
  <si>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</si>
  <si>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</si>
  <si>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</si>
  <si>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</si>
  <si>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</si>
  <si>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</si>
  <si>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</si>
  <si>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</si>
  <si>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</si>
  <si>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</si>
  <si>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</si>
  <si>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</si>
  <si>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</si>
  <si>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</si>
  <si>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</si>
  <si>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</si>
  <si>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</si>
  <si>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</si>
  <si>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</si>
  <si>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</si>
  <si>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</si>
  <si>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</si>
  <si>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</si>
  <si>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</si>
  <si>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</si>
  <si>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</si>
  <si>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</si>
  <si>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</si>
  <si>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</si>
  <si>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</si>
  <si>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</si>
  <si>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</si>
  <si>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</si>
  <si>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</si>
  <si>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</si>
  <si>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</si>
  <si>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</si>
  <si>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</si>
  <si>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</si>
  <si>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</si>
  <si>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</si>
  <si>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</si>
  <si>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</si>
  <si>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</si>
  <si>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</si>
  <si>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</si>
  <si>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</si>
  <si>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</si>
  <si>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</si>
  <si>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</si>
  <si>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</si>
  <si>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</si>
  <si>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</si>
  <si>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</si>
  <si>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</si>
  <si>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</si>
  <si>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</si>
  <si>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</si>
  <si>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</si>
  <si>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</si>
  <si>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</si>
  <si>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</si>
  <si>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</si>
  <si>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</si>
  <si>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</si>
  <si>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</si>
  <si>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</si>
  <si>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</si>
  <si>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</si>
  <si>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</si>
  <si>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</si>
  <si>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</si>
  <si>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</si>
  <si>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</si>
  <si>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</si>
  <si>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</si>
  <si>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</si>
  <si>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</si>
  <si>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</si>
  <si>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</si>
  <si>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</si>
  <si>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</si>
  <si>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</si>
  <si>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</si>
  <si>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</si>
  <si>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</si>
  <si>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</si>
  <si>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</si>
  <si>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</si>
  <si>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</si>
  <si>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</si>
  <si>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r>
      <t xml:space="preserve">  Organisation recipiendiaire 1 (budget en USD) </t>
    </r>
    <r>
      <rPr>
        <b/>
        <sz val="16"/>
        <color theme="4"/>
        <rFont val="Calibri"/>
        <family val="2"/>
        <scheme val="minor"/>
      </rPr>
      <t xml:space="preserve"> FAO MALI</t>
    </r>
  </si>
  <si>
    <r>
      <t xml:space="preserve"> Organisation recipiendiaire 2 (budget en USD)</t>
    </r>
    <r>
      <rPr>
        <b/>
        <sz val="14"/>
        <color theme="1"/>
        <rFont val="Calibri"/>
        <family val="2"/>
        <scheme val="minor"/>
      </rPr>
      <t xml:space="preserve"> </t>
    </r>
    <r>
      <rPr>
        <b/>
        <sz val="14"/>
        <color theme="4"/>
        <rFont val="Calibri"/>
        <family val="2"/>
        <scheme val="minor"/>
      </rPr>
      <t>IOM</t>
    </r>
    <r>
      <rPr>
        <b/>
        <sz val="12"/>
        <color theme="4"/>
        <rFont val="Calibri"/>
        <family val="2"/>
        <scheme val="minor"/>
      </rPr>
      <t xml:space="preserve"> MALI</t>
    </r>
  </si>
  <si>
    <r>
      <t xml:space="preserve">Organisation recipiendiaire 3 (budget en USD) </t>
    </r>
    <r>
      <rPr>
        <b/>
        <sz val="12"/>
        <color theme="4"/>
        <rFont val="Calibri"/>
        <family val="2"/>
        <scheme val="minor"/>
      </rPr>
      <t>UNESCO MALI</t>
    </r>
  </si>
  <si>
    <t>Atelier pour la restitution et la validation des accords de partenariat public-privé développés pour chaque filière.</t>
  </si>
  <si>
    <t xml:space="preserve"> </t>
  </si>
  <si>
    <t>Formation dans les compétences de base (y compris l'alphabétisation et le calcul de base, l'alphabétisation financière, la résolution de problèmes, les modules de communication) de 500 jeunes dont 250 jeunes femmes </t>
  </si>
  <si>
    <t>Formations de 16 organisations de femmes et jeunes en langues nationales en matière de gestion des Activités Génératrice de Revenus (embouche ovine, petit commerce etc.), en vie associative et sur les techniques de production à l’aide d’outils en langues nationales (4 organisations par commune)</t>
  </si>
  <si>
    <t xml:space="preserve">Série de dialogues participatifs multi acteurs, inclusifs des femmes et de jeunes, menant à l’élaboration de recommandations sur les opportunités permettant de renforcer leur rôle des jeunes dans la consolidation de la paix et la prévention des conflits </t>
  </si>
  <si>
    <t>Les jeunes femmes et hommes, y compris les migrants de retour, sont structurés et/ou renforcés autour d’initiatives économiques conjointes selon l’approche intégrée des Caisses de Résilience</t>
  </si>
  <si>
    <t>Création de 40 Associations Villageoises d’Epargnes et de Crédits (AVEC) ciblant 1000 personnes au total (10 AVEC par commun ; 25 personnes par AVEC)</t>
  </si>
  <si>
    <t xml:space="preserve">Etude sur les secteurs porteurs et les opportunités d’emploi dans les filières agro-pastorales dans les cercles de Kita et Yanfolila </t>
  </si>
  <si>
    <t xml:space="preserve">Au moins 250 jeunes entrepreneurs retenus par les concours de plans d’affaires bénéficient d’un Matching Grant et d’un accompagnement du comité public-privé </t>
  </si>
  <si>
    <t>Organisation de 8 sessions d'information et de formation des jeunes dans le domaine de l'entrepreneuriat, y compris la formation sur la migration sûre et des opportunités de la migration de travail (4 sessions par cercles) </t>
  </si>
  <si>
    <t xml:space="preserve">Accompagnement de 500 jeunes femmes (dont 250 femmes) dans la mise en place des microprojets porteurs </t>
  </si>
  <si>
    <t>Création d'un comité public-privé de promotion de l'emploi des jeunes (1 par cercle)</t>
  </si>
  <si>
    <t>Sur base de l’étude menée pour la réalisation du produit 2.1, identification des filières dans lesquelles un partenariat public-privé sera établi ainsi que des acteurs signataires de ces partenariats</t>
  </si>
  <si>
    <t>Formation de 500 jeunes hommes et des jeunes femmes, membres des Clubs Dimitra, sur les techniques de prévention et de gestion des conflits</t>
  </si>
  <si>
    <t xml:space="preserve">Sensibilisation à travers les EARN de 60 leaders communautaires et des autorités locales sur l’importance de l’implication des jeunes femmes et hommes dans les prises de décisions communautaires et dans l’accès aux ressources naturelles et économique (30 leaders communautaires par cercle) </t>
  </si>
  <si>
    <t>Création de 40 Champs Ecoles Paysans (CEP) pour la formation de 1000 jeunes (au moins 50% de femmes) sur les pratiques agropastorales résilientes au changement climatique (20 CEP par cercles ; 25 personnes par CEP) </t>
  </si>
  <si>
    <t>Un comité public-privé de promotion de l’emploi incluant les investisseurs locaux et les experts de la diaspora malienne pour l’appui à l’entrepreneuriat est créé dans les secteurs prioritaires dans la région de Kayes et de Sikasso</t>
  </si>
  <si>
    <t>Des accords de filière et/ou d’entreprise entre Gouvernement et les employeurs de Kayes et Sikasso (partenariat Public-Privé) est adopté pour soutenir les initiatives d’entrepreneuriat de ces régions</t>
  </si>
  <si>
    <t> Un mécanisme de mentorat par des experts de la diaspora malienne pour 50 jeunes entrepreneurs dont 25 jeunes femmes est mis en place</t>
  </si>
  <si>
    <t>Un concours de plans d’affaires est organisé dans chaque cercle en collaboration avec des organisations de jeunesse</t>
  </si>
  <si>
    <t>Création de groupes de travail inclusifs pour le développement d’accord de partenariat (1 groupe de travail par filière identifiée);</t>
  </si>
  <si>
    <t>Analyse des moyens de subsitance-cohesion sociale et des conflits et des obstacles limitant la participation des jeunes dans les processus de consolidation de la paix dans les cercles de Kita et Yanfolia</t>
  </si>
  <si>
    <t>Evaluation des impacts environnementaux et socio-éconmiques de l’orpaillage, y compris sur la cohésion sociale et les dynamiques de conflits</t>
  </si>
  <si>
    <t>Ateliers d'appropriation des procédures d’octroi des titres fonciers et la coordination entre les différents niveaux de pouvoir (mairies, Etat central)</t>
  </si>
  <si>
    <t>Plans de contingence pour prévenir les risques d'instabilité dans les cercles de Kita et Yanfolila</t>
  </si>
  <si>
    <t>Analyse des risques d'instabilité dans les cercles de Kita et de Yanfolila</t>
  </si>
  <si>
    <t>Les jeunes femmes et hommes participent de manière active aux mécanismes de prévention et de gestion des conflits liés aux opportunités économiques relatives à l’usage des ressources naturelles</t>
  </si>
  <si>
    <t>Une analyse des dynamiques de conflits existantes et potentielles induites par l’attrait des secteurs de l’orpaillage et de l’agriculture informe et facilite le rôle des jeunes dans la consolidation de la paix et les actions de prévention des conflits</t>
  </si>
  <si>
    <t xml:space="preserve">Des structures communautaires inclusives des jeunes, y compris les migrants de retour, et des femmes sont créées sont créés ou renforcés pour la prévention et la résolution des conflits liés à l'usage des ressources naturelles  relatives à l’usage des ressources naturelles </t>
  </si>
  <si>
    <t>Les autorités locales jouent un rôle actif dans la prévention et gestion des conflits liés aux opportunités économiques relatives à l’usage des ressources naturelles</t>
  </si>
  <si>
    <t>1500 jeunes femmes et les jeunes hommes, y compris les migrants de retour, créent et développent des auto-emplois résilients au changement climatique (facteur de conflit) dans les filières agro-pastorales</t>
  </si>
  <si>
    <t>Des emplois décents sont créés par les jeunes ruraux, les groupements de femmes et les migrants de retour en intégrant le financement des microprojets viables et durables.</t>
  </si>
  <si>
    <t xml:space="preserve"> Les institutions et investisseurs des régions de Kayes et de Sikasso créent de nouveaux emplois pour 250 jeunes entrepreneurs</t>
  </si>
  <si>
    <t>Création de 40 Clubs Dimitra ciblant 1000 personnes dont 500 jeunes parmi les différents groupes communautaires pour identifier les défis de la communauté et échanger sur les solutions (10 Clubs Dimitra par commune ; 25 personnes par Club) ; (En synergie avec l’approche des Caisses de Résilience)</t>
  </si>
  <si>
    <t>Pourcentage du budget pour chaque produit ou activite reserve pour action directe sur égalité des sexes et autonomisation des femmes (GEWE) (cas echeant)  UNESCO</t>
  </si>
  <si>
    <t>Pourcentage du budget pour chaque produit ou activite reserve pour action directe sur égalité des sexes et autonomisation des femmes (GEWE) (cas echeant) FAO</t>
  </si>
  <si>
    <t xml:space="preserve">Pourcentage du budget pour chaque produit ou activite reserve pour action directe sur égalité des sexes et autonomisation des femmes (GEWE) (cas echeant)  IOM </t>
  </si>
  <si>
    <t>Tranche FAO %</t>
  </si>
  <si>
    <t>Tranche OIM %</t>
  </si>
  <si>
    <t>Tranche UNESCO %</t>
  </si>
  <si>
    <t>55.44%</t>
  </si>
  <si>
    <t>$15,525,51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</si>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</sst>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4"/>
      <color theme="4"/>
      <name val="Calibri"/>
      <family val="2"/>
      <scheme val="minor"/>
    </font>
    <font>
      <b/>
      <sz val="16"/>
      <color theme="4"/>
      <name val="Calibri"/>
      <family val="2"/>
      <scheme val="minor"/>
    </font>
    <font>
      <b/>
      <sz val="12"/>
      <color theme="4"/>
      <name val="Calibri"/>
      <family val="2"/>
      <scheme val="minor"/>
    </font>
    <font>
      <sz val="11"/>
      <color theme="1"/>
      <name val="Times New Roman"/>
      <family val="1"/>
    </font>
    <font>
      <sz val="1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bgColor indexed="64"/>
      </patternFill>
    </fill>
    <fill>
      <patternFill patternType="solid">
        <fgColor rgb="FF00B0F0"/>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42">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8" xfId="0" applyNumberFormat="1" applyFont="1" applyFill="1" applyBorder="1" applyAlignment="1">
      <alignment wrapText="1"/>
    </xf>
    <xf numFmtId="44" fontId="2"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44" fontId="2"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5" fillId="2" borderId="14" xfId="0" applyNumberFormat="1" applyFont="1" applyFill="1" applyBorder="1" applyAlignment="1">
      <alignment wrapText="1"/>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5"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5"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5" fillId="2" borderId="27" xfId="1" applyFont="1" applyFill="1" applyBorder="1" applyAlignment="1" applyProtection="1">
      <alignment wrapText="1"/>
    </xf>
    <xf numFmtId="44" fontId="5" fillId="2" borderId="29" xfId="1" applyNumberFormat="1" applyFont="1" applyFill="1" applyBorder="1" applyAlignment="1">
      <alignment wrapText="1"/>
    </xf>
    <xf numFmtId="4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5" fillId="0" borderId="3" xfId="1" applyFont="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5"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5" fillId="2" borderId="34"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5"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protection locked="0"/>
    </xf>
    <xf numFmtId="44" fontId="5" fillId="0" borderId="3"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0" fontId="26" fillId="0" borderId="0" xfId="0" applyFont="1" applyAlignment="1" applyProtection="1">
      <alignment wrapText="1"/>
      <protection locked="0"/>
    </xf>
    <xf numFmtId="44" fontId="1" fillId="0" borderId="3" xfId="1" applyFont="1" applyBorder="1" applyAlignment="1" applyProtection="1">
      <alignment vertical="center" wrapText="1"/>
      <protection locked="0"/>
    </xf>
    <xf numFmtId="44" fontId="27" fillId="0" borderId="3" xfId="1" applyNumberFormat="1" applyFont="1" applyFill="1" applyBorder="1" applyAlignment="1" applyProtection="1">
      <alignment horizontal="center" vertical="center" wrapText="1"/>
      <protection locked="0"/>
    </xf>
    <xf numFmtId="44" fontId="27" fillId="0" borderId="3" xfId="1" applyNumberFormat="1" applyFont="1" applyBorder="1" applyAlignment="1" applyProtection="1">
      <alignment horizontal="center" vertical="center" wrapText="1"/>
      <protection locked="0"/>
    </xf>
    <xf numFmtId="44" fontId="1" fillId="0" borderId="38"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0" fontId="5" fillId="3" borderId="3" xfId="0" applyFont="1" applyFill="1" applyBorder="1" applyAlignment="1" applyProtection="1">
      <alignment horizontal="left" vertical="top" wrapText="1"/>
      <protection locked="0"/>
    </xf>
    <xf numFmtId="44" fontId="9" fillId="0" borderId="3" xfId="1" applyNumberFormat="1" applyFont="1" applyBorder="1" applyAlignment="1" applyProtection="1">
      <alignment horizontal="center" vertical="center" wrapText="1"/>
      <protection locked="0"/>
    </xf>
    <xf numFmtId="0" fontId="0" fillId="0" borderId="3" xfId="0" applyFont="1" applyBorder="1" applyAlignment="1">
      <alignment wrapText="1"/>
    </xf>
    <xf numFmtId="44" fontId="5" fillId="0" borderId="3" xfId="1" applyNumberFormat="1" applyFont="1" applyFill="1" applyBorder="1" applyAlignment="1" applyProtection="1">
      <alignment horizontal="center" vertical="center" wrapText="1"/>
      <protection locked="0"/>
    </xf>
    <xf numFmtId="44" fontId="5" fillId="2" borderId="2" xfId="1"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0" fillId="0" borderId="49" xfId="0" applyFont="1" applyBorder="1" applyAlignment="1">
      <alignment wrapText="1"/>
    </xf>
    <xf numFmtId="44" fontId="1" fillId="0" borderId="3" xfId="1" applyFont="1" applyFill="1" applyBorder="1" applyAlignment="1" applyProtection="1">
      <alignment horizontal="center" vertical="center" wrapText="1"/>
      <protection locked="0"/>
    </xf>
    <xf numFmtId="0" fontId="10" fillId="0" borderId="3" xfId="0" applyFont="1" applyBorder="1" applyAlignment="1" applyProtection="1">
      <alignment horizontal="left" vertical="top" wrapText="1"/>
      <protection locked="0"/>
    </xf>
    <xf numFmtId="0" fontId="22" fillId="0" borderId="0" xfId="0" applyFont="1" applyFill="1" applyBorder="1" applyAlignment="1">
      <alignment horizontal="left" wrapText="1"/>
    </xf>
    <xf numFmtId="0" fontId="2" fillId="2" borderId="39" xfId="0" applyFont="1" applyFill="1" applyBorder="1" applyAlignment="1" applyProtection="1">
      <alignment horizontal="center" vertical="center" wrapText="1"/>
    </xf>
    <xf numFmtId="44" fontId="2" fillId="2" borderId="41" xfId="0" applyNumberFormat="1" applyFont="1" applyFill="1" applyBorder="1" applyAlignment="1">
      <alignment vertical="center" wrapText="1"/>
    </xf>
    <xf numFmtId="0" fontId="0" fillId="2" borderId="46" xfId="0" applyFont="1" applyFill="1" applyBorder="1" applyAlignment="1">
      <alignment wrapText="1"/>
    </xf>
    <xf numFmtId="164" fontId="2" fillId="2" borderId="39" xfId="1" applyNumberFormat="1" applyFont="1" applyFill="1" applyBorder="1" applyAlignment="1" applyProtection="1">
      <alignment vertical="center" wrapText="1"/>
    </xf>
    <xf numFmtId="164" fontId="2" fillId="2" borderId="4" xfId="1" applyNumberFormat="1" applyFont="1" applyFill="1" applyBorder="1" applyAlignment="1" applyProtection="1">
      <alignment vertical="center" wrapText="1"/>
    </xf>
    <xf numFmtId="164" fontId="2" fillId="2" borderId="13" xfId="1" applyNumberFormat="1" applyFont="1" applyFill="1" applyBorder="1" applyAlignment="1" applyProtection="1">
      <alignment vertical="center" wrapText="1"/>
    </xf>
    <xf numFmtId="164" fontId="2" fillId="2" borderId="3" xfId="1" applyNumberFormat="1" applyFont="1" applyFill="1" applyBorder="1" applyAlignment="1" applyProtection="1">
      <alignment vertical="center" wrapText="1"/>
    </xf>
    <xf numFmtId="9" fontId="2" fillId="3" borderId="4" xfId="2" applyFont="1" applyFill="1" applyBorder="1" applyAlignment="1" applyProtection="1">
      <alignment vertical="center" wrapText="1"/>
      <protection locked="0"/>
    </xf>
    <xf numFmtId="9" fontId="2" fillId="3" borderId="39" xfId="2" applyFont="1" applyFill="1" applyBorder="1" applyAlignment="1" applyProtection="1">
      <alignment vertical="center" wrapText="1"/>
      <protection locked="0"/>
    </xf>
    <xf numFmtId="9" fontId="2" fillId="3" borderId="39" xfId="2" applyFont="1" applyFill="1" applyBorder="1" applyAlignment="1" applyProtection="1">
      <alignment horizontal="right" vertical="center" wrapText="1"/>
      <protection locked="0"/>
    </xf>
    <xf numFmtId="9" fontId="2" fillId="2" borderId="52" xfId="2" applyFont="1" applyFill="1" applyBorder="1" applyAlignment="1" applyProtection="1">
      <alignment vertical="center" wrapText="1"/>
    </xf>
    <xf numFmtId="9" fontId="2" fillId="3" borderId="3" xfId="2" applyFont="1" applyFill="1" applyBorder="1" applyAlignment="1" applyProtection="1">
      <alignment vertical="center" wrapText="1"/>
      <protection locked="0"/>
    </xf>
    <xf numFmtId="9" fontId="2" fillId="3" borderId="3" xfId="2" applyFont="1" applyFill="1" applyBorder="1" applyAlignment="1" applyProtection="1">
      <alignment horizontal="right" vertical="center" wrapText="1"/>
      <protection locked="0"/>
    </xf>
    <xf numFmtId="9" fontId="2" fillId="2" borderId="3" xfId="2" applyFont="1" applyFill="1" applyBorder="1" applyAlignment="1" applyProtection="1">
      <alignment vertical="center" wrapText="1"/>
    </xf>
    <xf numFmtId="9" fontId="2" fillId="6" borderId="3" xfId="2" applyFont="1" applyFill="1" applyBorder="1" applyAlignment="1" applyProtection="1">
      <alignment vertical="center" wrapText="1"/>
    </xf>
    <xf numFmtId="44" fontId="2" fillId="2" borderId="4" xfId="2"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7" xfId="0" applyFont="1" applyFill="1" applyBorder="1" applyAlignment="1">
      <alignment horizontal="center" vertical="center" wrapText="1"/>
    </xf>
    <xf numFmtId="0" fontId="0" fillId="0" borderId="4" xfId="0" applyBorder="1"/>
    <xf numFmtId="9" fontId="2" fillId="2" borderId="43" xfId="2" applyFont="1" applyFill="1" applyBorder="1" applyAlignment="1">
      <alignment vertical="center" wrapText="1"/>
    </xf>
    <xf numFmtId="0" fontId="0" fillId="0" borderId="3" xfId="0" applyBorder="1"/>
    <xf numFmtId="44" fontId="3" fillId="2" borderId="39" xfId="0" applyNumberFormat="1" applyFont="1" applyFill="1" applyBorder="1"/>
    <xf numFmtId="9" fontId="2" fillId="2" borderId="53" xfId="2" applyFont="1" applyFill="1" applyBorder="1" applyAlignment="1">
      <alignment vertical="center" wrapText="1"/>
    </xf>
    <xf numFmtId="0" fontId="1" fillId="0" borderId="0" xfId="0" applyFont="1"/>
    <xf numFmtId="3" fontId="2" fillId="2" borderId="9" xfId="2" applyNumberFormat="1" applyFont="1" applyFill="1" applyBorder="1" applyAlignment="1">
      <alignment vertical="center" wrapText="1"/>
    </xf>
    <xf numFmtId="3" fontId="2" fillId="2" borderId="43" xfId="2" applyNumberFormat="1" applyFont="1" applyFill="1" applyBorder="1" applyAlignment="1">
      <alignment vertical="center" wrapText="1"/>
    </xf>
    <xf numFmtId="3" fontId="2" fillId="2" borderId="53" xfId="2" applyNumberFormat="1" applyFont="1" applyFill="1" applyBorder="1" applyAlignment="1">
      <alignment vertical="center" wrapText="1"/>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9" fontId="0" fillId="2" borderId="5" xfId="0" applyNumberFormat="1" applyFill="1" applyBorder="1"/>
    <xf numFmtId="3" fontId="0" fillId="2" borderId="3" xfId="0" applyNumberFormat="1" applyFill="1" applyBorder="1"/>
    <xf numFmtId="0" fontId="1" fillId="11" borderId="3" xfId="0" applyFont="1" applyFill="1" applyBorder="1" applyAlignment="1" applyProtection="1">
      <alignment horizontal="left" vertical="top" wrapText="1"/>
      <protection locked="0"/>
    </xf>
    <xf numFmtId="0" fontId="1" fillId="12" borderId="3" xfId="0" applyFont="1" applyFill="1" applyBorder="1" applyAlignment="1" applyProtection="1">
      <alignment horizontal="left" vertical="top" wrapText="1"/>
      <protection locked="0"/>
    </xf>
    <xf numFmtId="0" fontId="1" fillId="13" borderId="3" xfId="0" applyFont="1" applyFill="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44" fontId="1" fillId="14" borderId="3" xfId="1" applyFont="1" applyFill="1" applyBorder="1" applyAlignment="1" applyProtection="1">
      <alignment horizontal="center" vertical="center" wrapText="1"/>
      <protection locked="0"/>
    </xf>
    <xf numFmtId="44" fontId="1" fillId="10" borderId="3" xfId="1" applyFont="1" applyFill="1" applyBorder="1" applyAlignment="1" applyProtection="1">
      <alignment horizontal="center" vertical="center" wrapText="1"/>
      <protection locked="0"/>
    </xf>
    <xf numFmtId="44" fontId="5" fillId="10" borderId="3" xfId="1" applyNumberFormat="1" applyFont="1" applyFill="1" applyBorder="1" applyAlignment="1" applyProtection="1">
      <alignment horizontal="center" vertical="center" wrapText="1"/>
      <protection locked="0"/>
    </xf>
    <xf numFmtId="44" fontId="5" fillId="11" borderId="3" xfId="1" applyFont="1" applyFill="1" applyBorder="1" applyAlignment="1" applyProtection="1">
      <alignment horizontal="center" vertical="center" wrapText="1"/>
      <protection locked="0"/>
    </xf>
    <xf numFmtId="0" fontId="1" fillId="15" borderId="3" xfId="0" applyFont="1" applyFill="1" applyBorder="1" applyAlignment="1" applyProtection="1">
      <alignment horizontal="left" vertical="top" wrapText="1"/>
      <protection locked="0"/>
    </xf>
    <xf numFmtId="44" fontId="27" fillId="11" borderId="3" xfId="1" applyFont="1" applyFill="1" applyBorder="1" applyAlignment="1" applyProtection="1">
      <alignment horizontal="center" vertical="center" wrapText="1"/>
      <protection locked="0"/>
    </xf>
    <xf numFmtId="0" fontId="2" fillId="11" borderId="3" xfId="0" applyFont="1" applyFill="1" applyBorder="1" applyAlignment="1" applyProtection="1">
      <alignment horizontal="center" vertical="center"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1" fillId="13" borderId="3" xfId="1" applyFont="1" applyFill="1" applyBorder="1" applyAlignment="1" applyProtection="1">
      <alignment horizontal="center" vertical="center" wrapText="1"/>
      <protection locked="0"/>
    </xf>
    <xf numFmtId="44" fontId="1" fillId="13" borderId="3" xfId="1" applyFont="1" applyFill="1" applyBorder="1" applyAlignment="1" applyProtection="1">
      <alignment horizontal="center" vertical="center"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ALFROID Camille Adeline C." id="{DD2323C7-7D6F-40EE-9A51-FDA636FFBFB3}" userId="S::cbalfroid@iom.int::08bb21b1-6be7-4c25-bfc2-11582efd31e5"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1-11-30T15:42:30.70" personId="{DD2323C7-7D6F-40EE-9A51-FDA636FFBFB3}" id="{4049156C-E37C-41EA-B282-82A921E3455C}">
    <text>Ce résultat a été totalement reformulé pour répondre aux commentaires du PBSO. Les lignes ci-dessous sont donc une nouvelle proposition de répartition budgétaire alignée sur l'adaptation du cadre logique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9.08984375" defaultRowHeight="14.5" x14ac:dyDescent="0.35"/>
  <cols>
    <col min="2" max="2" width="133.453125" customWidth="1"/>
  </cols>
  <sheetData>
    <row r="2" spans="2:5" ht="36.75" customHeight="1" thickBot="1" x14ac:dyDescent="0.4">
      <c r="B2" s="274" t="s">
        <v>567</v>
      </c>
      <c r="C2" s="274"/>
      <c r="D2" s="274"/>
      <c r="E2" s="274"/>
    </row>
    <row r="3" spans="2:5" ht="361.5" customHeight="1" thickBot="1" x14ac:dyDescent="0.4">
      <c r="B3" s="199" t="s">
        <v>568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71"/>
  <sheetViews>
    <sheetView showGridLines="0" showZeros="0" tabSelected="1" view="pageBreakPreview" zoomScale="70" zoomScaleNormal="70" zoomScaleSheetLayoutView="70" workbookViewId="0">
      <pane xSplit="2" ySplit="5" topLeftCell="D52" activePane="bottomRight" state="frozen"/>
      <selection pane="topRight" activeCell="C1" sqref="C1"/>
      <selection pane="bottomLeft" activeCell="A6" sqref="A6"/>
      <selection pane="bottomRight" activeCell="L52" sqref="L52"/>
    </sheetView>
  </sheetViews>
  <sheetFormatPr baseColWidth="10" defaultColWidth="9.08984375" defaultRowHeight="14.5" x14ac:dyDescent="0.35"/>
  <cols>
    <col min="1" max="1" width="4.36328125" style="42" customWidth="1"/>
    <col min="2" max="2" width="30.6328125" style="42" customWidth="1"/>
    <col min="3" max="3" width="32.453125" style="42" customWidth="1"/>
    <col min="4" max="7" width="23.08984375" style="42" customWidth="1"/>
    <col min="8" max="10" width="22.453125" style="42" customWidth="1"/>
    <col min="11" max="11" width="22.453125" style="178" customWidth="1"/>
    <col min="12" max="12" width="29.54296875" style="184" customWidth="1"/>
    <col min="13" max="13" width="30.36328125" style="42" customWidth="1"/>
    <col min="14" max="14" width="18.90625" style="42" customWidth="1"/>
    <col min="15" max="15" width="9.08984375" style="42"/>
    <col min="16" max="16" width="17.6328125" style="42" customWidth="1"/>
    <col min="17" max="17" width="26.453125" style="42" customWidth="1"/>
    <col min="18" max="18" width="22.453125" style="42" customWidth="1"/>
    <col min="19" max="19" width="29.6328125" style="42" customWidth="1"/>
    <col min="20" max="20" width="23.453125" style="42" customWidth="1"/>
    <col min="21" max="21" width="18.453125" style="42" customWidth="1"/>
    <col min="22" max="22" width="17.453125" style="42" customWidth="1"/>
    <col min="23" max="23" width="25.08984375" style="42" customWidth="1"/>
    <col min="24" max="16384" width="9.08984375" style="42"/>
  </cols>
  <sheetData>
    <row r="2" spans="1:14" ht="29.25" customHeight="1" x14ac:dyDescent="1">
      <c r="B2" s="285" t="s">
        <v>501</v>
      </c>
      <c r="C2" s="285"/>
      <c r="D2" s="285"/>
      <c r="E2" s="285"/>
      <c r="F2" s="40"/>
      <c r="G2" s="40"/>
      <c r="H2" s="41"/>
      <c r="I2" s="41"/>
      <c r="J2" s="41"/>
      <c r="K2" s="185"/>
      <c r="L2" s="205"/>
      <c r="M2" s="41"/>
    </row>
    <row r="3" spans="1:14" ht="24" customHeight="1" x14ac:dyDescent="0.6">
      <c r="B3" s="286" t="s">
        <v>366</v>
      </c>
      <c r="C3" s="286"/>
      <c r="D3" s="286"/>
      <c r="E3" s="286"/>
      <c r="F3" s="286"/>
      <c r="G3" s="286"/>
      <c r="H3" s="286"/>
      <c r="I3" s="231"/>
      <c r="J3" s="231"/>
      <c r="K3" s="186"/>
      <c r="L3" s="206"/>
    </row>
    <row r="4" spans="1:14" ht="6.75" customHeight="1" x14ac:dyDescent="0.35">
      <c r="D4" s="45"/>
      <c r="E4" s="45"/>
      <c r="F4" s="45"/>
      <c r="G4" s="45"/>
      <c r="H4" s="44"/>
      <c r="I4" s="44"/>
      <c r="J4" s="44"/>
      <c r="K4" s="184"/>
      <c r="M4" s="43"/>
      <c r="N4" s="43"/>
    </row>
    <row r="5" spans="1:14" ht="148.5" customHeight="1" x14ac:dyDescent="0.35">
      <c r="B5" s="111" t="s">
        <v>367</v>
      </c>
      <c r="C5" s="111" t="s">
        <v>502</v>
      </c>
      <c r="D5" s="273" t="s">
        <v>571</v>
      </c>
      <c r="E5" s="200" t="s">
        <v>572</v>
      </c>
      <c r="F5" s="200" t="s">
        <v>573</v>
      </c>
      <c r="G5" s="111" t="s">
        <v>11</v>
      </c>
      <c r="H5" s="111" t="s">
        <v>609</v>
      </c>
      <c r="I5" s="111" t="s">
        <v>610</v>
      </c>
      <c r="J5" s="111" t="s">
        <v>608</v>
      </c>
      <c r="K5" s="111" t="s">
        <v>561</v>
      </c>
      <c r="L5" s="213" t="s">
        <v>569</v>
      </c>
      <c r="M5" s="111" t="s">
        <v>570</v>
      </c>
      <c r="N5" s="51"/>
    </row>
    <row r="6" spans="1:14" ht="26" customHeight="1" x14ac:dyDescent="0.35">
      <c r="B6" s="106" t="s">
        <v>368</v>
      </c>
      <c r="C6" s="282" t="s">
        <v>600</v>
      </c>
      <c r="D6" s="282"/>
      <c r="E6" s="282"/>
      <c r="F6" s="282"/>
      <c r="G6" s="282"/>
      <c r="H6" s="282"/>
      <c r="I6" s="282"/>
      <c r="J6" s="282"/>
      <c r="K6" s="279"/>
      <c r="L6" s="279"/>
      <c r="M6" s="282"/>
      <c r="N6" s="18"/>
    </row>
    <row r="7" spans="1:14" ht="33.65" customHeight="1" x14ac:dyDescent="0.35">
      <c r="B7" s="106" t="s">
        <v>369</v>
      </c>
      <c r="C7" s="288" t="s">
        <v>601</v>
      </c>
      <c r="D7" s="289"/>
      <c r="E7" s="289"/>
      <c r="F7" s="289"/>
      <c r="G7" s="289"/>
      <c r="H7" s="289"/>
      <c r="I7" s="289"/>
      <c r="J7" s="289"/>
      <c r="K7" s="281"/>
      <c r="L7" s="281"/>
      <c r="M7" s="289"/>
      <c r="N7" s="53"/>
    </row>
    <row r="8" spans="1:14" ht="46.5" x14ac:dyDescent="0.35">
      <c r="B8" s="107" t="s">
        <v>370</v>
      </c>
      <c r="C8" s="214" t="s">
        <v>599</v>
      </c>
      <c r="D8" s="268"/>
      <c r="E8" s="19">
        <v>30000</v>
      </c>
      <c r="F8" s="19"/>
      <c r="G8" s="136">
        <f>SUM(D8:F8)</f>
        <v>30000</v>
      </c>
      <c r="H8" s="133"/>
      <c r="I8" s="133">
        <v>0.5</v>
      </c>
      <c r="J8" s="133"/>
      <c r="K8" s="174">
        <v>5000</v>
      </c>
      <c r="L8" s="207"/>
      <c r="M8" s="121"/>
      <c r="N8" s="54"/>
    </row>
    <row r="9" spans="1:14" ht="108.5" x14ac:dyDescent="0.35">
      <c r="B9" s="107" t="s">
        <v>371</v>
      </c>
      <c r="C9" s="263" t="s">
        <v>595</v>
      </c>
      <c r="D9" s="269">
        <v>30000</v>
      </c>
      <c r="E9" s="19"/>
      <c r="F9" s="19"/>
      <c r="G9" s="136">
        <f>SUM(D9:F9)</f>
        <v>30000</v>
      </c>
      <c r="H9" s="266" t="s">
        <v>616</v>
      </c>
      <c r="I9" s="133"/>
      <c r="J9" s="133"/>
      <c r="K9" s="270">
        <v>25000</v>
      </c>
      <c r="L9" s="207"/>
      <c r="M9" s="121"/>
      <c r="N9" s="54"/>
    </row>
    <row r="10" spans="1:14" ht="169.5" customHeight="1" x14ac:dyDescent="0.35">
      <c r="B10" s="107" t="s">
        <v>372</v>
      </c>
      <c r="C10" s="214" t="s">
        <v>578</v>
      </c>
      <c r="D10" s="269"/>
      <c r="E10" s="19">
        <v>50000</v>
      </c>
      <c r="F10" s="219"/>
      <c r="G10" s="136">
        <f>SUM(D10:F10)</f>
        <v>50000</v>
      </c>
      <c r="H10" s="133"/>
      <c r="I10" s="266">
        <v>0.5</v>
      </c>
      <c r="J10" s="133"/>
      <c r="K10" s="267">
        <v>2539.48</v>
      </c>
      <c r="L10" s="207"/>
      <c r="M10" s="121"/>
      <c r="N10" s="54"/>
    </row>
    <row r="11" spans="1:14" ht="15.5" x14ac:dyDescent="0.35">
      <c r="B11" s="107"/>
      <c r="C11" s="214"/>
      <c r="D11" s="223"/>
      <c r="E11" s="19"/>
      <c r="F11" s="223"/>
      <c r="G11" s="136">
        <f t="shared" ref="G11:G15" si="0">SUM(D11:F11)</f>
        <v>0</v>
      </c>
      <c r="H11" s="133"/>
      <c r="I11" s="133"/>
      <c r="J11" s="133"/>
      <c r="K11" s="174"/>
      <c r="L11" s="207"/>
      <c r="M11" s="121"/>
      <c r="N11" s="54"/>
    </row>
    <row r="12" spans="1:14" ht="15.5" x14ac:dyDescent="0.35">
      <c r="B12" s="107"/>
      <c r="C12" s="17"/>
      <c r="D12" s="19"/>
      <c r="E12" s="19"/>
      <c r="F12" s="19"/>
      <c r="G12" s="136">
        <f t="shared" si="0"/>
        <v>0</v>
      </c>
      <c r="H12" s="133"/>
      <c r="I12" s="133"/>
      <c r="J12" s="133"/>
      <c r="K12" s="174"/>
      <c r="L12" s="207"/>
      <c r="M12" s="121"/>
      <c r="N12" s="54"/>
    </row>
    <row r="13" spans="1:14" ht="15.5" x14ac:dyDescent="0.35">
      <c r="B13" s="107"/>
      <c r="C13" s="17"/>
      <c r="D13" s="269"/>
      <c r="E13" s="19"/>
      <c r="F13" s="19"/>
      <c r="G13" s="136">
        <f t="shared" si="0"/>
        <v>0</v>
      </c>
      <c r="H13" s="133"/>
      <c r="I13" s="133"/>
      <c r="J13" s="133"/>
      <c r="K13" s="174"/>
      <c r="L13" s="207"/>
      <c r="M13" s="121"/>
      <c r="N13" s="54"/>
    </row>
    <row r="14" spans="1:14" ht="15.5" x14ac:dyDescent="0.35">
      <c r="B14" s="107"/>
      <c r="C14" s="50"/>
      <c r="D14" s="20"/>
      <c r="E14" s="20"/>
      <c r="F14" s="20"/>
      <c r="G14" s="136">
        <f t="shared" si="0"/>
        <v>0</v>
      </c>
      <c r="H14" s="134"/>
      <c r="I14" s="134"/>
      <c r="J14" s="134"/>
      <c r="K14" s="175"/>
      <c r="L14" s="207"/>
      <c r="M14" s="122"/>
      <c r="N14" s="54"/>
    </row>
    <row r="15" spans="1:14" ht="15.5" x14ac:dyDescent="0.35">
      <c r="A15" s="43"/>
      <c r="B15" s="107"/>
      <c r="C15" s="50"/>
      <c r="D15" s="20"/>
      <c r="E15" s="20"/>
      <c r="F15" s="20"/>
      <c r="G15" s="136">
        <f t="shared" si="0"/>
        <v>0</v>
      </c>
      <c r="H15" s="134"/>
      <c r="I15" s="134"/>
      <c r="J15" s="134"/>
      <c r="K15" s="175"/>
      <c r="L15" s="207"/>
      <c r="M15" s="122"/>
      <c r="N15" s="44"/>
    </row>
    <row r="16" spans="1:14" ht="15.5" x14ac:dyDescent="0.35">
      <c r="A16" s="43"/>
      <c r="C16" s="108" t="s">
        <v>503</v>
      </c>
      <c r="D16" s="21">
        <f>SUM(D8:D15)</f>
        <v>30000</v>
      </c>
      <c r="E16" s="21">
        <f>SUM(E8:E15)</f>
        <v>80000</v>
      </c>
      <c r="F16" s="21">
        <f>SUM(F8:F15)</f>
        <v>0</v>
      </c>
      <c r="G16" s="21">
        <f>SUM(G8:G15)</f>
        <v>110000</v>
      </c>
      <c r="H16" s="123" t="e">
        <f>(H8*G8)+(H9*#REF!)+(H10*#REF!)+(H11*#REF!)+(H12*G12)+(H13*G13)+(H14*G14)+(H15*G15)</f>
        <v>#VALUE!</v>
      </c>
      <c r="I16" s="123"/>
      <c r="J16" s="123"/>
      <c r="K16" s="123">
        <f>SUM(K8:K15)</f>
        <v>32539.48</v>
      </c>
      <c r="L16" s="208"/>
      <c r="M16" s="122"/>
      <c r="N16" s="56"/>
    </row>
    <row r="17" spans="1:14" ht="51" customHeight="1" x14ac:dyDescent="0.35">
      <c r="A17" s="43"/>
      <c r="B17" s="106" t="s">
        <v>373</v>
      </c>
      <c r="C17" s="287" t="s">
        <v>602</v>
      </c>
      <c r="D17" s="276"/>
      <c r="E17" s="276"/>
      <c r="F17" s="276"/>
      <c r="G17" s="276"/>
      <c r="H17" s="276"/>
      <c r="I17" s="276"/>
      <c r="J17" s="276"/>
      <c r="K17" s="277"/>
      <c r="L17" s="277"/>
      <c r="M17" s="276"/>
      <c r="N17" s="53"/>
    </row>
    <row r="18" spans="1:14" ht="199.25" customHeight="1" x14ac:dyDescent="0.35">
      <c r="A18" s="43"/>
      <c r="B18" s="107" t="s">
        <v>374</v>
      </c>
      <c r="C18" s="265" t="s">
        <v>588</v>
      </c>
      <c r="D18" s="224"/>
      <c r="E18" s="224"/>
      <c r="F18" s="19">
        <v>28000</v>
      </c>
      <c r="G18" s="136">
        <f>SUM(D18:F18)</f>
        <v>28000</v>
      </c>
      <c r="H18" s="133"/>
      <c r="I18" s="133"/>
      <c r="J18" s="266" t="s">
        <v>614</v>
      </c>
      <c r="K18" s="340" t="s">
        <v>615</v>
      </c>
      <c r="L18" s="207"/>
      <c r="M18" s="121"/>
      <c r="N18" s="54"/>
    </row>
    <row r="19" spans="1:14" ht="155" x14ac:dyDescent="0.35">
      <c r="A19" s="43"/>
      <c r="B19" s="107" t="s">
        <v>375</v>
      </c>
      <c r="C19" s="263" t="s">
        <v>607</v>
      </c>
      <c r="D19" s="19">
        <v>40000</v>
      </c>
      <c r="E19" s="224"/>
      <c r="F19" s="19"/>
      <c r="G19" s="136">
        <f>SUM(D19:F19)</f>
        <v>40000</v>
      </c>
      <c r="H19" s="133"/>
      <c r="I19" s="133"/>
      <c r="J19" s="133"/>
      <c r="K19" s="272">
        <v>30000</v>
      </c>
      <c r="L19" s="207"/>
      <c r="M19" s="121"/>
      <c r="N19" s="54"/>
    </row>
    <row r="20" spans="1:14" ht="77.5" x14ac:dyDescent="0.35">
      <c r="A20" s="43"/>
      <c r="B20" s="107" t="s">
        <v>376</v>
      </c>
      <c r="C20" s="214" t="s">
        <v>587</v>
      </c>
      <c r="D20" s="19"/>
      <c r="E20" s="224"/>
      <c r="F20" s="19">
        <v>67000</v>
      </c>
      <c r="G20" s="136">
        <f>SUM(D20:F20)</f>
        <v>67000</v>
      </c>
      <c r="H20" s="133"/>
      <c r="I20" s="133"/>
      <c r="J20" s="133"/>
      <c r="K20" s="174"/>
      <c r="L20" s="207"/>
      <c r="M20" s="121"/>
      <c r="N20" s="54"/>
    </row>
    <row r="21" spans="1:14" ht="15.5" x14ac:dyDescent="0.35">
      <c r="A21" s="43"/>
      <c r="B21" s="107"/>
      <c r="C21" s="214"/>
      <c r="D21" s="17">
        <v>0</v>
      </c>
      <c r="E21" s="19"/>
      <c r="F21" s="19"/>
      <c r="G21" s="136">
        <f>SUM(D21:F21)</f>
        <v>0</v>
      </c>
      <c r="H21" s="133"/>
      <c r="I21" s="133"/>
      <c r="J21" s="133"/>
      <c r="K21" s="174"/>
      <c r="L21" s="207"/>
      <c r="M21" s="121"/>
      <c r="N21" s="54"/>
    </row>
    <row r="22" spans="1:14" ht="15.5" x14ac:dyDescent="0.35">
      <c r="A22" s="43"/>
      <c r="B22" s="107"/>
      <c r="C22" s="17"/>
      <c r="D22" s="19"/>
      <c r="E22" s="19"/>
      <c r="F22" s="19"/>
      <c r="G22" s="136">
        <f t="shared" ref="G22:G25" si="1">SUM(D22:F22)</f>
        <v>0</v>
      </c>
      <c r="H22" s="133"/>
      <c r="I22" s="133"/>
      <c r="J22" s="133"/>
      <c r="K22" s="174"/>
      <c r="L22" s="207"/>
      <c r="M22" s="121"/>
      <c r="N22" s="54"/>
    </row>
    <row r="23" spans="1:14" ht="15.5" x14ac:dyDescent="0.35">
      <c r="A23" s="43"/>
      <c r="B23" s="107"/>
      <c r="C23" s="17"/>
      <c r="D23" s="19"/>
      <c r="E23" s="19"/>
      <c r="F23" s="19"/>
      <c r="G23" s="136">
        <f t="shared" si="1"/>
        <v>0</v>
      </c>
      <c r="H23" s="133"/>
      <c r="I23" s="133"/>
      <c r="J23" s="133"/>
      <c r="K23" s="174"/>
      <c r="L23" s="207"/>
      <c r="M23" s="121"/>
      <c r="N23" s="54"/>
    </row>
    <row r="24" spans="1:14" ht="15.5" x14ac:dyDescent="0.35">
      <c r="A24" s="43"/>
      <c r="B24" s="107"/>
      <c r="C24" s="50"/>
      <c r="D24" s="20"/>
      <c r="E24" s="20"/>
      <c r="F24" s="20"/>
      <c r="G24" s="136">
        <f t="shared" si="1"/>
        <v>0</v>
      </c>
      <c r="H24" s="134"/>
      <c r="I24" s="134"/>
      <c r="J24" s="134"/>
      <c r="K24" s="175"/>
      <c r="L24" s="207"/>
      <c r="M24" s="122"/>
      <c r="N24" s="54"/>
    </row>
    <row r="25" spans="1:14" ht="15.5" x14ac:dyDescent="0.35">
      <c r="A25" s="43"/>
      <c r="B25" s="107"/>
      <c r="C25" s="50"/>
      <c r="D25" s="20"/>
      <c r="E25" s="20"/>
      <c r="F25" s="20"/>
      <c r="G25" s="136">
        <f t="shared" si="1"/>
        <v>0</v>
      </c>
      <c r="H25" s="134"/>
      <c r="I25" s="134"/>
      <c r="J25" s="134"/>
      <c r="K25" s="175"/>
      <c r="L25" s="207"/>
      <c r="M25" s="122"/>
      <c r="N25" s="54"/>
    </row>
    <row r="26" spans="1:14" ht="15.5" x14ac:dyDescent="0.35">
      <c r="A26" s="43"/>
      <c r="C26" s="108" t="s">
        <v>503</v>
      </c>
      <c r="D26" s="24">
        <f>SUM(D18:D25)</f>
        <v>40000</v>
      </c>
      <c r="E26" s="24">
        <f>SUM(E18:E25)</f>
        <v>0</v>
      </c>
      <c r="F26" s="24">
        <f>SUM(F18:F25)</f>
        <v>95000</v>
      </c>
      <c r="G26" s="24">
        <f>SUM(G18:G25)</f>
        <v>135000</v>
      </c>
      <c r="H26" s="123">
        <f>(H18*G9)+(H19*G10)+(H20*G11)+(H21*G21)+(H22*G22)+(H23*G23)+(H24*G24)+(H25*G25)</f>
        <v>0</v>
      </c>
      <c r="I26" s="123"/>
      <c r="J26" s="123"/>
      <c r="K26" s="123">
        <f>SUM(K18:K25)</f>
        <v>30000</v>
      </c>
      <c r="L26" s="208"/>
      <c r="M26" s="122"/>
      <c r="N26" s="56"/>
    </row>
    <row r="27" spans="1:14" ht="51" customHeight="1" x14ac:dyDescent="0.35">
      <c r="A27" s="43"/>
      <c r="B27" s="106" t="s">
        <v>377</v>
      </c>
      <c r="C27" s="275" t="s">
        <v>603</v>
      </c>
      <c r="D27" s="276"/>
      <c r="E27" s="276"/>
      <c r="F27" s="276"/>
      <c r="G27" s="276"/>
      <c r="H27" s="276"/>
      <c r="I27" s="276"/>
      <c r="J27" s="276"/>
      <c r="K27" s="277"/>
      <c r="L27" s="277"/>
      <c r="M27" s="276"/>
      <c r="N27" s="53"/>
    </row>
    <row r="28" spans="1:14" ht="73.25" customHeight="1" x14ac:dyDescent="0.35">
      <c r="A28" s="43"/>
      <c r="B28" s="107" t="s">
        <v>378</v>
      </c>
      <c r="C28" s="214" t="s">
        <v>598</v>
      </c>
      <c r="D28" s="19"/>
      <c r="E28" s="19"/>
      <c r="F28" s="19">
        <v>20000</v>
      </c>
      <c r="G28" s="136">
        <f>SUM(D28:F28)</f>
        <v>20000</v>
      </c>
      <c r="H28" s="133"/>
      <c r="I28" s="133"/>
      <c r="J28" s="133"/>
      <c r="K28" s="174"/>
      <c r="L28" s="207"/>
      <c r="M28" s="121"/>
      <c r="N28" s="54"/>
    </row>
    <row r="29" spans="1:14" ht="77.5" x14ac:dyDescent="0.35">
      <c r="A29" s="43"/>
      <c r="B29" s="107" t="s">
        <v>379</v>
      </c>
      <c r="C29" s="263" t="s">
        <v>596</v>
      </c>
      <c r="D29" s="225">
        <v>30000</v>
      </c>
      <c r="E29" s="19"/>
      <c r="G29" s="136">
        <f>SUM(D29:F29)</f>
        <v>30000</v>
      </c>
      <c r="H29" s="133"/>
      <c r="I29" s="133"/>
      <c r="J29" s="133"/>
      <c r="K29" s="270">
        <v>30000</v>
      </c>
      <c r="L29" s="207"/>
      <c r="M29" s="121"/>
      <c r="N29" s="54"/>
    </row>
    <row r="30" spans="1:14" ht="77.5" x14ac:dyDescent="0.35">
      <c r="A30" s="43"/>
      <c r="B30" s="107" t="s">
        <v>380</v>
      </c>
      <c r="C30" s="214" t="s">
        <v>597</v>
      </c>
      <c r="D30" s="19">
        <v>19000</v>
      </c>
      <c r="E30" s="19"/>
      <c r="F30" s="19"/>
      <c r="G30" s="136">
        <f t="shared" ref="G30:G35" si="2">SUM(D30:F30)</f>
        <v>19000</v>
      </c>
      <c r="H30" s="133"/>
      <c r="I30" s="133"/>
      <c r="J30" s="133"/>
      <c r="K30" s="174"/>
      <c r="L30" s="207"/>
      <c r="M30" s="121"/>
      <c r="N30" s="54"/>
    </row>
    <row r="31" spans="1:14" ht="15.5" x14ac:dyDescent="0.35">
      <c r="A31" s="43"/>
      <c r="B31" s="107"/>
      <c r="C31" s="17"/>
      <c r="D31" s="19"/>
      <c r="E31" s="19"/>
      <c r="G31" s="136">
        <f>SUM(D31:F31)</f>
        <v>0</v>
      </c>
      <c r="H31" s="133"/>
      <c r="I31" s="133"/>
      <c r="J31" s="133"/>
      <c r="K31" s="174"/>
      <c r="L31" s="207"/>
      <c r="M31" s="121"/>
      <c r="N31" s="54"/>
    </row>
    <row r="32" spans="1:14" s="43" customFormat="1" ht="15.5" x14ac:dyDescent="0.35">
      <c r="B32" s="107"/>
      <c r="C32" s="17"/>
      <c r="D32" s="19"/>
      <c r="E32" s="19"/>
      <c r="F32" s="19"/>
      <c r="G32" s="136">
        <f t="shared" si="2"/>
        <v>0</v>
      </c>
      <c r="H32" s="133"/>
      <c r="I32" s="133"/>
      <c r="J32" s="133"/>
      <c r="K32" s="174"/>
      <c r="L32" s="207"/>
      <c r="M32" s="121"/>
      <c r="N32" s="54"/>
    </row>
    <row r="33" spans="1:14" s="43" customFormat="1" ht="15.5" x14ac:dyDescent="0.35">
      <c r="B33" s="107"/>
      <c r="C33" s="17"/>
      <c r="D33" s="19"/>
      <c r="E33" s="19"/>
      <c r="F33" s="19"/>
      <c r="G33" s="136">
        <f t="shared" si="2"/>
        <v>0</v>
      </c>
      <c r="H33" s="133"/>
      <c r="I33" s="133"/>
      <c r="J33" s="133"/>
      <c r="K33" s="174"/>
      <c r="L33" s="207"/>
      <c r="M33" s="121"/>
      <c r="N33" s="54"/>
    </row>
    <row r="34" spans="1:14" s="43" customFormat="1" ht="15.5" x14ac:dyDescent="0.35">
      <c r="A34" s="42"/>
      <c r="B34" s="107"/>
      <c r="C34" s="50"/>
      <c r="D34" s="20"/>
      <c r="E34" s="20"/>
      <c r="F34" s="20"/>
      <c r="G34" s="136">
        <f t="shared" si="2"/>
        <v>0</v>
      </c>
      <c r="H34" s="134"/>
      <c r="I34" s="134"/>
      <c r="J34" s="134"/>
      <c r="K34" s="175"/>
      <c r="L34" s="207"/>
      <c r="M34" s="122"/>
      <c r="N34" s="54"/>
    </row>
    <row r="35" spans="1:14" ht="15.5" x14ac:dyDescent="0.35">
      <c r="B35" s="107"/>
      <c r="C35" s="50"/>
      <c r="D35" s="20"/>
      <c r="E35" s="20"/>
      <c r="F35" s="20"/>
      <c r="G35" s="136">
        <f t="shared" si="2"/>
        <v>0</v>
      </c>
      <c r="H35" s="134"/>
      <c r="I35" s="134"/>
      <c r="J35" s="134"/>
      <c r="K35" s="175"/>
      <c r="L35" s="207"/>
      <c r="M35" s="122"/>
      <c r="N35" s="54"/>
    </row>
    <row r="36" spans="1:14" ht="15.5" x14ac:dyDescent="0.35">
      <c r="C36" s="108" t="s">
        <v>503</v>
      </c>
      <c r="D36" s="24">
        <f>SUM(D28:D35)</f>
        <v>49000</v>
      </c>
      <c r="E36" s="24">
        <f>SUM(E28:E35)</f>
        <v>0</v>
      </c>
      <c r="F36" s="24">
        <f>SUM(F28:F35)</f>
        <v>20000</v>
      </c>
      <c r="G36" s="24">
        <f>SUM(G28:G35)</f>
        <v>69000</v>
      </c>
      <c r="H36" s="123">
        <f>(H28*G28)+(H29*G29)+(H30*G30)+(H31*G31)+(H32*G32)+(H33*G33)+(H34*G34)+(H35*G35)</f>
        <v>0</v>
      </c>
      <c r="I36" s="123"/>
      <c r="J36" s="123"/>
      <c r="K36" s="123">
        <f>SUM(K28:K35)</f>
        <v>30000</v>
      </c>
      <c r="L36" s="208"/>
      <c r="M36" s="122"/>
      <c r="N36" s="56"/>
    </row>
    <row r="37" spans="1:14" ht="51" customHeight="1" x14ac:dyDescent="0.35">
      <c r="B37" s="106" t="s">
        <v>381</v>
      </c>
      <c r="C37" s="280"/>
      <c r="D37" s="280"/>
      <c r="E37" s="280"/>
      <c r="F37" s="280"/>
      <c r="G37" s="280"/>
      <c r="H37" s="280"/>
      <c r="I37" s="280"/>
      <c r="J37" s="280"/>
      <c r="K37" s="281"/>
      <c r="L37" s="281"/>
      <c r="M37" s="280"/>
      <c r="N37" s="53"/>
    </row>
    <row r="38" spans="1:14" ht="15.5" x14ac:dyDescent="0.35">
      <c r="B38" s="107" t="s">
        <v>382</v>
      </c>
      <c r="C38" s="17"/>
      <c r="D38" s="19"/>
      <c r="E38" s="19"/>
      <c r="F38" s="19"/>
      <c r="G38" s="136">
        <f>SUM(D38:F38)</f>
        <v>0</v>
      </c>
      <c r="H38" s="133"/>
      <c r="I38" s="133"/>
      <c r="J38" s="133"/>
      <c r="K38" s="174"/>
      <c r="L38" s="207"/>
      <c r="M38" s="121"/>
      <c r="N38" s="54"/>
    </row>
    <row r="39" spans="1:14" ht="15.5" x14ac:dyDescent="0.35">
      <c r="B39" s="107" t="s">
        <v>383</v>
      </c>
      <c r="C39" s="17"/>
      <c r="D39" s="19"/>
      <c r="E39" s="19"/>
      <c r="F39" s="19"/>
      <c r="G39" s="136">
        <f t="shared" ref="G39:G45" si="3">SUM(D39:F39)</f>
        <v>0</v>
      </c>
      <c r="H39" s="133"/>
      <c r="I39" s="133"/>
      <c r="J39" s="133"/>
      <c r="K39" s="174"/>
      <c r="L39" s="207"/>
      <c r="M39" s="121"/>
      <c r="N39" s="54"/>
    </row>
    <row r="40" spans="1:14" ht="15.5" x14ac:dyDescent="0.35">
      <c r="B40" s="107" t="s">
        <v>384</v>
      </c>
      <c r="C40" s="17"/>
      <c r="D40" s="19"/>
      <c r="E40" s="19"/>
      <c r="F40" s="19"/>
      <c r="G40" s="136">
        <f t="shared" si="3"/>
        <v>0</v>
      </c>
      <c r="H40" s="133"/>
      <c r="I40" s="133"/>
      <c r="J40" s="133"/>
      <c r="K40" s="174"/>
      <c r="L40" s="207"/>
      <c r="M40" s="121"/>
      <c r="N40" s="54"/>
    </row>
    <row r="41" spans="1:14" ht="15.5" x14ac:dyDescent="0.35">
      <c r="B41" s="107" t="s">
        <v>385</v>
      </c>
      <c r="C41" s="17"/>
      <c r="D41" s="19"/>
      <c r="E41" s="19"/>
      <c r="F41" s="19"/>
      <c r="G41" s="136">
        <f t="shared" si="3"/>
        <v>0</v>
      </c>
      <c r="H41" s="133"/>
      <c r="I41" s="133"/>
      <c r="J41" s="133"/>
      <c r="K41" s="174"/>
      <c r="L41" s="207"/>
      <c r="M41" s="121"/>
      <c r="N41" s="54"/>
    </row>
    <row r="42" spans="1:14" ht="15.5" x14ac:dyDescent="0.35">
      <c r="B42" s="107" t="s">
        <v>386</v>
      </c>
      <c r="C42" s="17"/>
      <c r="D42" s="19"/>
      <c r="E42" s="19"/>
      <c r="F42" s="19"/>
      <c r="G42" s="136">
        <f t="shared" si="3"/>
        <v>0</v>
      </c>
      <c r="H42" s="133"/>
      <c r="I42" s="133"/>
      <c r="J42" s="133"/>
      <c r="K42" s="174"/>
      <c r="L42" s="207"/>
      <c r="M42" s="121"/>
      <c r="N42" s="54"/>
    </row>
    <row r="43" spans="1:14" ht="15.5" x14ac:dyDescent="0.35">
      <c r="A43" s="43"/>
      <c r="B43" s="107" t="s">
        <v>387</v>
      </c>
      <c r="C43" s="17"/>
      <c r="D43" s="19"/>
      <c r="E43" s="19"/>
      <c r="F43" s="19"/>
      <c r="G43" s="136">
        <f t="shared" si="3"/>
        <v>0</v>
      </c>
      <c r="H43" s="133"/>
      <c r="I43" s="133"/>
      <c r="J43" s="133"/>
      <c r="K43" s="174"/>
      <c r="L43" s="207"/>
      <c r="M43" s="121"/>
      <c r="N43" s="54"/>
    </row>
    <row r="44" spans="1:14" s="43" customFormat="1" ht="15.5" x14ac:dyDescent="0.35">
      <c r="A44" s="42"/>
      <c r="B44" s="107" t="s">
        <v>388</v>
      </c>
      <c r="C44" s="50"/>
      <c r="D44" s="20"/>
      <c r="E44" s="20"/>
      <c r="F44" s="20"/>
      <c r="G44" s="136">
        <f t="shared" si="3"/>
        <v>0</v>
      </c>
      <c r="H44" s="134"/>
      <c r="I44" s="134"/>
      <c r="J44" s="134"/>
      <c r="K44" s="175"/>
      <c r="L44" s="207"/>
      <c r="M44" s="122"/>
      <c r="N44" s="54"/>
    </row>
    <row r="45" spans="1:14" ht="15.5" x14ac:dyDescent="0.35">
      <c r="B45" s="107" t="s">
        <v>389</v>
      </c>
      <c r="C45" s="50"/>
      <c r="D45" s="20"/>
      <c r="E45" s="20"/>
      <c r="F45" s="20"/>
      <c r="G45" s="136">
        <f t="shared" si="3"/>
        <v>0</v>
      </c>
      <c r="H45" s="134"/>
      <c r="I45" s="134"/>
      <c r="J45" s="134"/>
      <c r="K45" s="175"/>
      <c r="L45" s="207"/>
      <c r="M45" s="122"/>
      <c r="N45" s="54"/>
    </row>
    <row r="46" spans="1:14" ht="15.5" x14ac:dyDescent="0.35">
      <c r="C46" s="108" t="s">
        <v>503</v>
      </c>
      <c r="D46" s="21">
        <f>SUM(D38:D45)</f>
        <v>0</v>
      </c>
      <c r="E46" s="21">
        <f>SUM(E38:E45)</f>
        <v>0</v>
      </c>
      <c r="F46" s="21">
        <f>SUM(F38:F45)</f>
        <v>0</v>
      </c>
      <c r="G46" s="21">
        <f>SUM(G38:G45)</f>
        <v>0</v>
      </c>
      <c r="H46" s="123">
        <f>(H38*G38)+(H39*G39)+(H40*G40)+(H41*G41)+(H42*G42)+(H43*G43)+(H44*G44)+(H45*G45)</f>
        <v>0</v>
      </c>
      <c r="I46" s="123"/>
      <c r="J46" s="123"/>
      <c r="K46" s="123">
        <f>SUM(K38:K45)</f>
        <v>0</v>
      </c>
      <c r="L46" s="208"/>
      <c r="M46" s="122"/>
      <c r="N46" s="56"/>
    </row>
    <row r="47" spans="1:14" ht="15.5" x14ac:dyDescent="0.35">
      <c r="B47" s="11"/>
      <c r="C47" s="12"/>
      <c r="D47" s="10"/>
      <c r="E47" s="10"/>
      <c r="F47" s="10"/>
      <c r="G47" s="10"/>
      <c r="H47" s="10"/>
      <c r="I47" s="10"/>
      <c r="J47" s="10"/>
      <c r="K47" s="10"/>
      <c r="L47" s="209"/>
      <c r="M47" s="10"/>
      <c r="N47" s="55"/>
    </row>
    <row r="48" spans="1:14" ht="24.65" customHeight="1" x14ac:dyDescent="0.35">
      <c r="B48" s="108" t="s">
        <v>390</v>
      </c>
      <c r="C48" s="283" t="s">
        <v>604</v>
      </c>
      <c r="D48" s="283"/>
      <c r="E48" s="283"/>
      <c r="F48" s="283"/>
      <c r="G48" s="283"/>
      <c r="H48" s="283"/>
      <c r="I48" s="283"/>
      <c r="J48" s="283"/>
      <c r="K48" s="279"/>
      <c r="L48" s="279"/>
      <c r="M48" s="283"/>
      <c r="N48" s="18"/>
    </row>
    <row r="49" spans="1:14" ht="29.4" customHeight="1" x14ac:dyDescent="0.35">
      <c r="B49" s="106" t="s">
        <v>391</v>
      </c>
      <c r="C49" s="284" t="s">
        <v>605</v>
      </c>
      <c r="D49" s="280"/>
      <c r="E49" s="280"/>
      <c r="F49" s="280"/>
      <c r="G49" s="280"/>
      <c r="H49" s="280"/>
      <c r="I49" s="280"/>
      <c r="J49" s="280"/>
      <c r="K49" s="281"/>
      <c r="L49" s="281"/>
      <c r="M49" s="280"/>
      <c r="N49" s="53"/>
    </row>
    <row r="50" spans="1:14" ht="86" customHeight="1" x14ac:dyDescent="0.35">
      <c r="B50" s="107" t="s">
        <v>392</v>
      </c>
      <c r="C50" s="263" t="s">
        <v>581</v>
      </c>
      <c r="D50" s="225">
        <v>25000</v>
      </c>
      <c r="E50" s="19"/>
      <c r="G50" s="136">
        <f>SUM(D50:F50)</f>
        <v>25000</v>
      </c>
      <c r="H50" s="133"/>
      <c r="I50" s="133"/>
      <c r="J50" s="133"/>
      <c r="K50" s="270">
        <v>25000</v>
      </c>
      <c r="L50" s="207"/>
      <c r="M50" s="121"/>
      <c r="N50" s="54"/>
    </row>
    <row r="51" spans="1:14" ht="86.4" customHeight="1" x14ac:dyDescent="0.35">
      <c r="B51" s="107" t="s">
        <v>393</v>
      </c>
      <c r="C51" s="230" t="s">
        <v>584</v>
      </c>
      <c r="D51" s="19">
        <v>215000</v>
      </c>
      <c r="E51" s="19"/>
      <c r="F51" s="225"/>
      <c r="G51" s="136">
        <f>SUM(D51:F51)</f>
        <v>215000</v>
      </c>
      <c r="H51" s="133"/>
      <c r="I51" s="133"/>
      <c r="J51" s="133"/>
      <c r="K51" s="174"/>
      <c r="L51" s="207"/>
      <c r="M51" s="121"/>
      <c r="N51" s="54"/>
    </row>
    <row r="52" spans="1:14" ht="140.25" customHeight="1" x14ac:dyDescent="0.35">
      <c r="B52" s="107" t="s">
        <v>394</v>
      </c>
      <c r="C52" s="214" t="s">
        <v>576</v>
      </c>
      <c r="D52" s="19"/>
      <c r="E52" s="225"/>
      <c r="F52" s="19">
        <v>75000</v>
      </c>
      <c r="G52" s="136">
        <f t="shared" ref="G52:G57" si="4">SUM(D52:F52)</f>
        <v>75000</v>
      </c>
      <c r="H52" s="133"/>
      <c r="I52" s="133"/>
      <c r="J52" s="133"/>
      <c r="K52" s="341">
        <v>44989</v>
      </c>
      <c r="L52" s="207"/>
      <c r="M52" s="121"/>
      <c r="N52" s="54"/>
    </row>
    <row r="53" spans="1:14" ht="108.5" x14ac:dyDescent="0.35">
      <c r="B53" s="107" t="s">
        <v>395</v>
      </c>
      <c r="C53" s="214" t="s">
        <v>583</v>
      </c>
      <c r="D53" s="225"/>
      <c r="E53" s="19">
        <v>55000</v>
      </c>
      <c r="F53" s="19"/>
      <c r="G53" s="136">
        <f>SUM(D53:F53)</f>
        <v>55000</v>
      </c>
      <c r="H53" s="133"/>
      <c r="I53" s="133"/>
      <c r="J53" s="133"/>
      <c r="K53" s="174"/>
      <c r="L53" s="207"/>
      <c r="M53" s="121"/>
      <c r="N53" s="54"/>
    </row>
    <row r="54" spans="1:14" ht="15.5" x14ac:dyDescent="0.35">
      <c r="B54" s="107"/>
      <c r="C54" s="216" t="s">
        <v>575</v>
      </c>
      <c r="D54" s="19"/>
      <c r="E54" s="19"/>
      <c r="F54" s="19"/>
      <c r="G54" s="136">
        <f t="shared" si="4"/>
        <v>0</v>
      </c>
      <c r="H54" s="133"/>
      <c r="I54" s="133"/>
      <c r="J54" s="133"/>
      <c r="K54" s="174"/>
      <c r="L54" s="207"/>
      <c r="M54" s="121"/>
      <c r="N54" s="54"/>
    </row>
    <row r="55" spans="1:14" ht="15.5" x14ac:dyDescent="0.35">
      <c r="B55" s="107"/>
      <c r="C55" s="17"/>
      <c r="D55" s="19"/>
      <c r="E55" s="19"/>
      <c r="F55" s="19"/>
      <c r="G55" s="136">
        <f t="shared" si="4"/>
        <v>0</v>
      </c>
      <c r="H55" s="133"/>
      <c r="I55" s="133"/>
      <c r="J55" s="133"/>
      <c r="K55" s="174"/>
      <c r="L55" s="207"/>
      <c r="M55" s="121"/>
      <c r="N55" s="54"/>
    </row>
    <row r="56" spans="1:14" ht="15.5" x14ac:dyDescent="0.35">
      <c r="A56" s="43"/>
      <c r="B56" s="107"/>
      <c r="C56" s="50"/>
      <c r="D56" s="20"/>
      <c r="E56" s="20"/>
      <c r="F56" s="20"/>
      <c r="G56" s="136">
        <f t="shared" si="4"/>
        <v>0</v>
      </c>
      <c r="H56" s="134"/>
      <c r="I56" s="134"/>
      <c r="J56" s="134"/>
      <c r="K56" s="175"/>
      <c r="L56" s="207"/>
      <c r="M56" s="122"/>
      <c r="N56" s="54"/>
    </row>
    <row r="57" spans="1:14" s="43" customFormat="1" ht="15.5" x14ac:dyDescent="0.35">
      <c r="B57" s="107"/>
      <c r="C57" s="50"/>
      <c r="D57" s="20"/>
      <c r="E57" s="20"/>
      <c r="F57" s="20"/>
      <c r="G57" s="136">
        <f t="shared" si="4"/>
        <v>0</v>
      </c>
      <c r="H57" s="134"/>
      <c r="I57" s="134"/>
      <c r="J57" s="134"/>
      <c r="K57" s="175"/>
      <c r="L57" s="207"/>
      <c r="M57" s="122"/>
      <c r="N57" s="54"/>
    </row>
    <row r="58" spans="1:14" s="43" customFormat="1" ht="15.5" x14ac:dyDescent="0.35">
      <c r="A58" s="42"/>
      <c r="B58" s="42"/>
      <c r="C58" s="108" t="s">
        <v>503</v>
      </c>
      <c r="D58" s="21">
        <f>SUM(D50:D57)</f>
        <v>240000</v>
      </c>
      <c r="E58" s="21">
        <f>SUM(E50:E57)</f>
        <v>55000</v>
      </c>
      <c r="F58" s="21">
        <f>SUM(F51:F57)</f>
        <v>75000</v>
      </c>
      <c r="G58" s="24">
        <f>SUM(G50:G57)</f>
        <v>370000</v>
      </c>
      <c r="H58" s="123">
        <f>(H50*G50)+(H51*G51)+(H52*G52)+(H53*G53)+(H54*G54)+(H55*G55)+(H56*G56)+(H57*G57)</f>
        <v>0</v>
      </c>
      <c r="I58" s="123"/>
      <c r="J58" s="123"/>
      <c r="K58" s="123">
        <f>SUM(K50:K57)</f>
        <v>69989</v>
      </c>
      <c r="L58" s="208"/>
      <c r="M58" s="122"/>
      <c r="N58" s="56"/>
    </row>
    <row r="59" spans="1:14" ht="51" customHeight="1" x14ac:dyDescent="0.35">
      <c r="B59" s="106" t="s">
        <v>396</v>
      </c>
      <c r="C59" s="275" t="s">
        <v>579</v>
      </c>
      <c r="D59" s="276"/>
      <c r="E59" s="276"/>
      <c r="F59" s="276"/>
      <c r="G59" s="276"/>
      <c r="H59" s="276"/>
      <c r="I59" s="276"/>
      <c r="J59" s="276"/>
      <c r="K59" s="277"/>
      <c r="L59" s="277"/>
      <c r="M59" s="276"/>
      <c r="N59" s="53"/>
    </row>
    <row r="60" spans="1:14" ht="132" customHeight="1" x14ac:dyDescent="0.35">
      <c r="B60" s="107" t="s">
        <v>397</v>
      </c>
      <c r="C60" s="263" t="s">
        <v>589</v>
      </c>
      <c r="D60" s="19">
        <v>190000</v>
      </c>
      <c r="E60" s="19"/>
      <c r="F60" s="225"/>
      <c r="G60" s="136">
        <f>SUM(D60:F60)</f>
        <v>190000</v>
      </c>
      <c r="H60" s="133"/>
      <c r="I60" s="133"/>
      <c r="J60" s="133"/>
      <c r="K60" s="270">
        <v>78626</v>
      </c>
      <c r="L60" s="207"/>
      <c r="M60" s="121"/>
      <c r="N60" s="54"/>
    </row>
    <row r="61" spans="1:14" ht="77.5" x14ac:dyDescent="0.35">
      <c r="B61" s="107" t="s">
        <v>398</v>
      </c>
      <c r="C61" s="264" t="s">
        <v>580</v>
      </c>
      <c r="D61" s="19">
        <v>183412</v>
      </c>
      <c r="E61" s="19"/>
      <c r="F61" s="19"/>
      <c r="G61" s="136">
        <f t="shared" ref="G61:G67" si="5">SUM(D61:F61)</f>
        <v>183412</v>
      </c>
      <c r="H61" s="133"/>
      <c r="I61" s="133"/>
      <c r="J61" s="133"/>
      <c r="K61" s="270">
        <v>83507.149999999994</v>
      </c>
      <c r="L61" s="207"/>
      <c r="M61" s="121"/>
      <c r="N61" s="54"/>
    </row>
    <row r="62" spans="1:14" ht="155" x14ac:dyDescent="0.35">
      <c r="B62" s="107" t="s">
        <v>399</v>
      </c>
      <c r="C62" s="214" t="s">
        <v>577</v>
      </c>
      <c r="D62" s="19"/>
      <c r="E62" s="19"/>
      <c r="F62" s="19">
        <v>50000</v>
      </c>
      <c r="G62" s="136">
        <f t="shared" si="5"/>
        <v>50000</v>
      </c>
      <c r="H62" s="133"/>
      <c r="I62" s="133"/>
      <c r="J62" s="133"/>
      <c r="K62" s="174"/>
      <c r="L62" s="207"/>
      <c r="M62" s="121"/>
      <c r="N62" s="54"/>
    </row>
    <row r="63" spans="1:14" ht="15.5" x14ac:dyDescent="0.35">
      <c r="B63" s="107" t="s">
        <v>400</v>
      </c>
      <c r="D63" s="19"/>
      <c r="E63" s="215" t="s">
        <v>575</v>
      </c>
      <c r="F63" s="19"/>
      <c r="G63" s="136">
        <f t="shared" si="5"/>
        <v>0</v>
      </c>
      <c r="H63" s="133"/>
      <c r="I63" s="133"/>
      <c r="J63" s="133"/>
      <c r="K63" s="174"/>
      <c r="L63" s="207"/>
      <c r="M63" s="121"/>
      <c r="N63" s="54"/>
    </row>
    <row r="64" spans="1:14" ht="15.5" x14ac:dyDescent="0.35">
      <c r="B64" s="107" t="s">
        <v>401</v>
      </c>
      <c r="C64" s="17"/>
      <c r="D64" s="19"/>
      <c r="E64" s="19"/>
      <c r="F64" s="19"/>
      <c r="G64" s="136">
        <f t="shared" si="5"/>
        <v>0</v>
      </c>
      <c r="H64" s="133"/>
      <c r="I64" s="133"/>
      <c r="J64" s="133"/>
      <c r="K64" s="174"/>
      <c r="L64" s="207"/>
      <c r="M64" s="121"/>
      <c r="N64" s="54"/>
    </row>
    <row r="65" spans="1:14" ht="15.5" x14ac:dyDescent="0.35">
      <c r="B65" s="107" t="s">
        <v>402</v>
      </c>
      <c r="C65" s="17"/>
      <c r="D65" s="19"/>
      <c r="E65" s="19"/>
      <c r="F65" s="19"/>
      <c r="G65" s="136">
        <f t="shared" si="5"/>
        <v>0</v>
      </c>
      <c r="H65" s="133"/>
      <c r="I65" s="133"/>
      <c r="J65" s="133"/>
      <c r="K65" s="174"/>
      <c r="L65" s="207"/>
      <c r="M65" s="121"/>
      <c r="N65" s="54"/>
    </row>
    <row r="66" spans="1:14" ht="15.5" x14ac:dyDescent="0.35">
      <c r="B66" s="107" t="s">
        <v>403</v>
      </c>
      <c r="C66" s="50"/>
      <c r="D66" s="20"/>
      <c r="E66" s="20"/>
      <c r="F66" s="20"/>
      <c r="G66" s="136">
        <f t="shared" si="5"/>
        <v>0</v>
      </c>
      <c r="H66" s="134"/>
      <c r="I66" s="134"/>
      <c r="J66" s="134"/>
      <c r="K66" s="175"/>
      <c r="L66" s="207"/>
      <c r="M66" s="122"/>
      <c r="N66" s="54"/>
    </row>
    <row r="67" spans="1:14" ht="15.5" x14ac:dyDescent="0.35">
      <c r="B67" s="107" t="s">
        <v>404</v>
      </c>
      <c r="C67" s="50"/>
      <c r="D67" s="20"/>
      <c r="E67" s="20"/>
      <c r="F67" s="20"/>
      <c r="G67" s="136">
        <f t="shared" si="5"/>
        <v>0</v>
      </c>
      <c r="H67" s="134"/>
      <c r="I67" s="134"/>
      <c r="J67" s="134"/>
      <c r="K67" s="175"/>
      <c r="L67" s="207"/>
      <c r="M67" s="122"/>
      <c r="N67" s="54"/>
    </row>
    <row r="68" spans="1:14" ht="15.5" x14ac:dyDescent="0.35">
      <c r="C68" s="108" t="s">
        <v>503</v>
      </c>
      <c r="D68" s="24">
        <f>SUM(D60:D67)</f>
        <v>373412</v>
      </c>
      <c r="E68" s="24">
        <f>SUM(E60:E67)</f>
        <v>0</v>
      </c>
      <c r="F68" s="24">
        <f>SUM(F60:F67)</f>
        <v>50000</v>
      </c>
      <c r="G68" s="24">
        <f>SUM(G60:G67)</f>
        <v>423412</v>
      </c>
      <c r="H68" s="123">
        <f>(H60*G60)+(H61*G61)+(H62*G62)+(H63*G63)+(H64*G64)+(H65*G65)+(H66*G66)+(H67*G67)</f>
        <v>0</v>
      </c>
      <c r="I68" s="123"/>
      <c r="J68" s="123"/>
      <c r="K68" s="123">
        <f>SUM(K60:K67)</f>
        <v>162133.15</v>
      </c>
      <c r="L68" s="208"/>
      <c r="M68" s="122"/>
      <c r="N68" s="56"/>
    </row>
    <row r="69" spans="1:14" ht="51" customHeight="1" x14ac:dyDescent="0.35">
      <c r="B69" s="106" t="s">
        <v>405</v>
      </c>
      <c r="C69" s="280"/>
      <c r="D69" s="280"/>
      <c r="E69" s="280"/>
      <c r="F69" s="280"/>
      <c r="G69" s="280"/>
      <c r="H69" s="280"/>
      <c r="I69" s="280"/>
      <c r="J69" s="280"/>
      <c r="K69" s="281"/>
      <c r="L69" s="281"/>
      <c r="M69" s="280"/>
      <c r="N69" s="53"/>
    </row>
    <row r="70" spans="1:14" ht="15.5" x14ac:dyDescent="0.35">
      <c r="B70" s="107" t="s">
        <v>406</v>
      </c>
      <c r="C70" s="17"/>
      <c r="D70" s="19"/>
      <c r="E70" s="19"/>
      <c r="F70" s="19"/>
      <c r="G70" s="136">
        <f>SUM(D70:F70)</f>
        <v>0</v>
      </c>
      <c r="H70" s="133"/>
      <c r="I70" s="133"/>
      <c r="J70" s="133"/>
      <c r="K70" s="174"/>
      <c r="L70" s="207"/>
      <c r="M70" s="121"/>
      <c r="N70" s="54"/>
    </row>
    <row r="71" spans="1:14" ht="15.5" x14ac:dyDescent="0.35">
      <c r="B71" s="107" t="s">
        <v>407</v>
      </c>
      <c r="C71" s="17"/>
      <c r="D71" s="19"/>
      <c r="E71" s="19"/>
      <c r="F71" s="19"/>
      <c r="G71" s="136">
        <f t="shared" ref="G71:G77" si="6">SUM(D71:F71)</f>
        <v>0</v>
      </c>
      <c r="H71" s="133"/>
      <c r="I71" s="133"/>
      <c r="J71" s="133"/>
      <c r="K71" s="174"/>
      <c r="L71" s="207"/>
      <c r="M71" s="121"/>
      <c r="N71" s="54"/>
    </row>
    <row r="72" spans="1:14" ht="15.5" x14ac:dyDescent="0.35">
      <c r="B72" s="107" t="s">
        <v>408</v>
      </c>
      <c r="C72" s="17"/>
      <c r="D72" s="19"/>
      <c r="E72" s="19"/>
      <c r="F72" s="19"/>
      <c r="G72" s="136">
        <f t="shared" si="6"/>
        <v>0</v>
      </c>
      <c r="H72" s="133"/>
      <c r="I72" s="133"/>
      <c r="J72" s="133"/>
      <c r="K72" s="174"/>
      <c r="L72" s="207"/>
      <c r="M72" s="121"/>
      <c r="N72" s="54"/>
    </row>
    <row r="73" spans="1:14" ht="15.5" x14ac:dyDescent="0.35">
      <c r="A73" s="43"/>
      <c r="B73" s="107" t="s">
        <v>409</v>
      </c>
      <c r="C73" s="17"/>
      <c r="D73" s="19"/>
      <c r="E73" s="19"/>
      <c r="F73" s="19"/>
      <c r="G73" s="136">
        <f t="shared" si="6"/>
        <v>0</v>
      </c>
      <c r="H73" s="133"/>
      <c r="I73" s="133"/>
      <c r="J73" s="133"/>
      <c r="K73" s="174"/>
      <c r="L73" s="207"/>
      <c r="M73" s="121"/>
      <c r="N73" s="54"/>
    </row>
    <row r="74" spans="1:14" s="43" customFormat="1" ht="15.5" x14ac:dyDescent="0.35">
      <c r="A74" s="42"/>
      <c r="B74" s="107" t="s">
        <v>410</v>
      </c>
      <c r="C74" s="17"/>
      <c r="D74" s="19"/>
      <c r="E74" s="19"/>
      <c r="F74" s="19"/>
      <c r="G74" s="136">
        <f t="shared" si="6"/>
        <v>0</v>
      </c>
      <c r="H74" s="133"/>
      <c r="I74" s="133"/>
      <c r="J74" s="133"/>
      <c r="K74" s="174"/>
      <c r="L74" s="207"/>
      <c r="M74" s="121"/>
      <c r="N74" s="54"/>
    </row>
    <row r="75" spans="1:14" ht="15.5" x14ac:dyDescent="0.35">
      <c r="B75" s="107" t="s">
        <v>411</v>
      </c>
      <c r="C75" s="17"/>
      <c r="D75" s="19"/>
      <c r="E75" s="19"/>
      <c r="F75" s="19"/>
      <c r="G75" s="136">
        <f t="shared" si="6"/>
        <v>0</v>
      </c>
      <c r="H75" s="133"/>
      <c r="I75" s="133"/>
      <c r="J75" s="133"/>
      <c r="K75" s="174"/>
      <c r="L75" s="207"/>
      <c r="M75" s="121"/>
      <c r="N75" s="54"/>
    </row>
    <row r="76" spans="1:14" ht="15.5" x14ac:dyDescent="0.35">
      <c r="B76" s="107" t="s">
        <v>412</v>
      </c>
      <c r="C76" s="50"/>
      <c r="D76" s="20"/>
      <c r="E76" s="20"/>
      <c r="F76" s="20"/>
      <c r="G76" s="136">
        <f t="shared" si="6"/>
        <v>0</v>
      </c>
      <c r="H76" s="134"/>
      <c r="I76" s="134"/>
      <c r="J76" s="134"/>
      <c r="K76" s="175"/>
      <c r="L76" s="207"/>
      <c r="M76" s="122"/>
      <c r="N76" s="54"/>
    </row>
    <row r="77" spans="1:14" ht="15.5" x14ac:dyDescent="0.35">
      <c r="B77" s="107" t="s">
        <v>413</v>
      </c>
      <c r="C77" s="50"/>
      <c r="D77" s="20"/>
      <c r="E77" s="20"/>
      <c r="F77" s="20"/>
      <c r="G77" s="136">
        <f t="shared" si="6"/>
        <v>0</v>
      </c>
      <c r="H77" s="134"/>
      <c r="I77" s="134"/>
      <c r="J77" s="134"/>
      <c r="K77" s="175"/>
      <c r="L77" s="207"/>
      <c r="M77" s="122"/>
      <c r="N77" s="54"/>
    </row>
    <row r="78" spans="1:14" ht="15.5" x14ac:dyDescent="0.35">
      <c r="C78" s="108" t="s">
        <v>503</v>
      </c>
      <c r="D78" s="24">
        <f>SUM(D70:D77)</f>
        <v>0</v>
      </c>
      <c r="E78" s="24">
        <f>SUM(E70:E77)</f>
        <v>0</v>
      </c>
      <c r="F78" s="24">
        <f>SUM(F70:F77)</f>
        <v>0</v>
      </c>
      <c r="G78" s="24">
        <f>SUM(G70:G77)</f>
        <v>0</v>
      </c>
      <c r="H78" s="123">
        <f>(H70*G70)+(H71*G71)+(H72*G72)+(H73*G73)+(H74*G74)+(H75*G75)+(H76*G76)+(H77*G77)</f>
        <v>0</v>
      </c>
      <c r="I78" s="123"/>
      <c r="J78" s="123"/>
      <c r="K78" s="123">
        <f>SUM(K70:K77)</f>
        <v>0</v>
      </c>
      <c r="L78" s="208"/>
      <c r="M78" s="122"/>
      <c r="N78" s="56"/>
    </row>
    <row r="79" spans="1:14" ht="51" customHeight="1" x14ac:dyDescent="0.35">
      <c r="B79" s="106" t="s">
        <v>414</v>
      </c>
      <c r="C79" s="280"/>
      <c r="D79" s="280"/>
      <c r="E79" s="280"/>
      <c r="F79" s="280"/>
      <c r="G79" s="280"/>
      <c r="H79" s="280"/>
      <c r="I79" s="280"/>
      <c r="J79" s="280"/>
      <c r="K79" s="281"/>
      <c r="L79" s="281"/>
      <c r="M79" s="280"/>
      <c r="N79" s="53"/>
    </row>
    <row r="80" spans="1:14" ht="15.5" x14ac:dyDescent="0.35">
      <c r="B80" s="107" t="s">
        <v>415</v>
      </c>
      <c r="C80" s="17"/>
      <c r="D80" s="19"/>
      <c r="E80" s="19"/>
      <c r="F80" s="19"/>
      <c r="G80" s="136">
        <f>SUM(D80:F80)</f>
        <v>0</v>
      </c>
      <c r="H80" s="133"/>
      <c r="I80" s="133"/>
      <c r="J80" s="133"/>
      <c r="K80" s="174"/>
      <c r="L80" s="207"/>
      <c r="M80" s="121"/>
      <c r="N80" s="54"/>
    </row>
    <row r="81" spans="2:14" ht="15.5" x14ac:dyDescent="0.35">
      <c r="B81" s="107" t="s">
        <v>416</v>
      </c>
      <c r="C81" s="17"/>
      <c r="D81" s="19"/>
      <c r="E81" s="19"/>
      <c r="F81" s="19"/>
      <c r="G81" s="136">
        <f t="shared" ref="G81:G87" si="7">SUM(D81:F81)</f>
        <v>0</v>
      </c>
      <c r="H81" s="133"/>
      <c r="I81" s="133"/>
      <c r="J81" s="133"/>
      <c r="K81" s="174"/>
      <c r="L81" s="207"/>
      <c r="M81" s="121"/>
      <c r="N81" s="54"/>
    </row>
    <row r="82" spans="2:14" ht="15.5" x14ac:dyDescent="0.35">
      <c r="B82" s="107" t="s">
        <v>417</v>
      </c>
      <c r="C82" s="17"/>
      <c r="D82" s="19"/>
      <c r="E82" s="19"/>
      <c r="F82" s="19"/>
      <c r="G82" s="136">
        <f t="shared" si="7"/>
        <v>0</v>
      </c>
      <c r="H82" s="133"/>
      <c r="I82" s="133"/>
      <c r="J82" s="133"/>
      <c r="K82" s="174"/>
      <c r="L82" s="207"/>
      <c r="M82" s="121"/>
      <c r="N82" s="54"/>
    </row>
    <row r="83" spans="2:14" ht="15.5" x14ac:dyDescent="0.35">
      <c r="B83" s="107" t="s">
        <v>418</v>
      </c>
      <c r="C83" s="17"/>
      <c r="D83" s="19"/>
      <c r="E83" s="19"/>
      <c r="F83" s="19"/>
      <c r="G83" s="136">
        <f t="shared" si="7"/>
        <v>0</v>
      </c>
      <c r="H83" s="133"/>
      <c r="I83" s="133"/>
      <c r="J83" s="133"/>
      <c r="K83" s="174"/>
      <c r="L83" s="207"/>
      <c r="M83" s="121"/>
      <c r="N83" s="54"/>
    </row>
    <row r="84" spans="2:14" ht="15.5" x14ac:dyDescent="0.35">
      <c r="B84" s="107" t="s">
        <v>419</v>
      </c>
      <c r="C84" s="17"/>
      <c r="D84" s="19"/>
      <c r="E84" s="19"/>
      <c r="F84" s="19"/>
      <c r="G84" s="136">
        <f t="shared" si="7"/>
        <v>0</v>
      </c>
      <c r="H84" s="133"/>
      <c r="I84" s="133"/>
      <c r="J84" s="133"/>
      <c r="K84" s="174"/>
      <c r="L84" s="207"/>
      <c r="M84" s="121"/>
      <c r="N84" s="54"/>
    </row>
    <row r="85" spans="2:14" ht="15.5" x14ac:dyDescent="0.35">
      <c r="B85" s="107" t="s">
        <v>420</v>
      </c>
      <c r="C85" s="17"/>
      <c r="D85" s="19"/>
      <c r="E85" s="19"/>
      <c r="F85" s="19"/>
      <c r="G85" s="136">
        <f t="shared" si="7"/>
        <v>0</v>
      </c>
      <c r="H85" s="133"/>
      <c r="I85" s="133"/>
      <c r="J85" s="133"/>
      <c r="K85" s="174"/>
      <c r="L85" s="207"/>
      <c r="M85" s="121"/>
      <c r="N85" s="54"/>
    </row>
    <row r="86" spans="2:14" ht="15.5" x14ac:dyDescent="0.35">
      <c r="B86" s="107" t="s">
        <v>421</v>
      </c>
      <c r="C86" s="50"/>
      <c r="D86" s="20"/>
      <c r="E86" s="20"/>
      <c r="F86" s="20"/>
      <c r="G86" s="136">
        <f t="shared" si="7"/>
        <v>0</v>
      </c>
      <c r="H86" s="134"/>
      <c r="I86" s="134"/>
      <c r="J86" s="134"/>
      <c r="K86" s="175"/>
      <c r="L86" s="207"/>
      <c r="M86" s="122"/>
      <c r="N86" s="54"/>
    </row>
    <row r="87" spans="2:14" ht="15.5" x14ac:dyDescent="0.35">
      <c r="B87" s="107" t="s">
        <v>422</v>
      </c>
      <c r="C87" s="50"/>
      <c r="D87" s="20"/>
      <c r="E87" s="20"/>
      <c r="F87" s="20"/>
      <c r="G87" s="136">
        <f t="shared" si="7"/>
        <v>0</v>
      </c>
      <c r="H87" s="134"/>
      <c r="I87" s="134"/>
      <c r="J87" s="134"/>
      <c r="K87" s="175"/>
      <c r="L87" s="207"/>
      <c r="M87" s="122"/>
      <c r="N87" s="54"/>
    </row>
    <row r="88" spans="2:14" ht="15.5" x14ac:dyDescent="0.35">
      <c r="C88" s="108" t="s">
        <v>503</v>
      </c>
      <c r="D88" s="21">
        <f>SUM(D80:D87)</f>
        <v>0</v>
      </c>
      <c r="E88" s="21">
        <f>SUM(E80:E87)</f>
        <v>0</v>
      </c>
      <c r="F88" s="21">
        <f>SUM(F80:F87)</f>
        <v>0</v>
      </c>
      <c r="G88" s="21">
        <f>SUM(G80:G87)</f>
        <v>0</v>
      </c>
      <c r="H88" s="123">
        <f>(H80*G80)+(H81*G81)+(H82*G82)+(H83*G83)+(H84*G84)+(H85*G85)+(H86*G86)+(H87*G87)</f>
        <v>0</v>
      </c>
      <c r="I88" s="123"/>
      <c r="J88" s="123"/>
      <c r="K88" s="123">
        <f>SUM(K80:K87)</f>
        <v>0</v>
      </c>
      <c r="L88" s="208"/>
      <c r="M88" s="122"/>
      <c r="N88" s="56"/>
    </row>
    <row r="89" spans="2:14" ht="15.75" customHeight="1" x14ac:dyDescent="0.35">
      <c r="B89" s="7"/>
      <c r="C89" s="11"/>
      <c r="D89" s="26"/>
      <c r="E89" s="26"/>
      <c r="F89" s="26"/>
      <c r="G89" s="26"/>
      <c r="H89" s="26"/>
      <c r="I89" s="26"/>
      <c r="J89" s="26"/>
      <c r="K89" s="26"/>
      <c r="L89" s="177"/>
      <c r="M89" s="11"/>
      <c r="N89" s="4"/>
    </row>
    <row r="90" spans="2:14" ht="29.4" customHeight="1" x14ac:dyDescent="0.35">
      <c r="B90" s="108" t="s">
        <v>423</v>
      </c>
      <c r="C90" s="278" t="s">
        <v>606</v>
      </c>
      <c r="D90" s="278"/>
      <c r="E90" s="278"/>
      <c r="F90" s="278"/>
      <c r="G90" s="278"/>
      <c r="H90" s="278"/>
      <c r="I90" s="278"/>
      <c r="J90" s="278"/>
      <c r="K90" s="279"/>
      <c r="L90" s="279"/>
      <c r="M90" s="278"/>
      <c r="N90" s="18"/>
    </row>
    <row r="91" spans="2:14" ht="39.65" customHeight="1" x14ac:dyDescent="0.35">
      <c r="B91" s="106" t="s">
        <v>424</v>
      </c>
      <c r="C91" s="275" t="s">
        <v>590</v>
      </c>
      <c r="D91" s="276"/>
      <c r="E91" s="276"/>
      <c r="F91" s="276"/>
      <c r="G91" s="276"/>
      <c r="H91" s="276"/>
      <c r="I91" s="276"/>
      <c r="J91" s="276"/>
      <c r="K91" s="277"/>
      <c r="L91" s="277"/>
      <c r="M91" s="276"/>
      <c r="N91" s="53"/>
    </row>
    <row r="92" spans="2:14" ht="46.5" x14ac:dyDescent="0.35">
      <c r="B92" s="107" t="s">
        <v>425</v>
      </c>
      <c r="C92" s="263" t="s">
        <v>585</v>
      </c>
      <c r="D92" s="229">
        <v>8090</v>
      </c>
      <c r="E92" s="19"/>
      <c r="F92" s="19"/>
      <c r="G92" s="136">
        <f>SUM(D92:F92)</f>
        <v>8090</v>
      </c>
      <c r="H92" s="133"/>
      <c r="I92" s="133"/>
      <c r="J92" s="133"/>
      <c r="K92" s="270">
        <v>6661.85</v>
      </c>
      <c r="L92" s="207"/>
      <c r="M92" s="121"/>
      <c r="N92" s="54"/>
    </row>
    <row r="93" spans="2:14" ht="77.5" x14ac:dyDescent="0.35">
      <c r="B93" s="107" t="s">
        <v>426</v>
      </c>
      <c r="C93" s="214" t="s">
        <v>592</v>
      </c>
      <c r="D93" s="19"/>
      <c r="E93" s="229">
        <v>115001</v>
      </c>
      <c r="F93" s="19"/>
      <c r="G93" s="136">
        <f t="shared" ref="G93:G99" si="8">SUM(D93:F93)</f>
        <v>115001</v>
      </c>
      <c r="H93" s="133"/>
      <c r="I93" s="133"/>
      <c r="J93" s="133"/>
      <c r="K93" s="174"/>
      <c r="L93" s="207"/>
      <c r="M93" s="121"/>
      <c r="N93" s="54"/>
    </row>
    <row r="94" spans="2:14" ht="165" customHeight="1" x14ac:dyDescent="0.35">
      <c r="B94" s="107" t="s">
        <v>427</v>
      </c>
      <c r="C94" s="214" t="s">
        <v>593</v>
      </c>
      <c r="D94" s="19"/>
      <c r="E94" s="19">
        <v>90000</v>
      </c>
      <c r="F94" s="19"/>
      <c r="G94" s="136">
        <f t="shared" si="8"/>
        <v>90000</v>
      </c>
      <c r="H94" s="133"/>
      <c r="I94" s="133"/>
      <c r="J94" s="133"/>
      <c r="K94" s="174"/>
      <c r="L94" s="207"/>
      <c r="M94" s="121"/>
      <c r="N94" s="54"/>
    </row>
    <row r="95" spans="2:14" ht="93" x14ac:dyDescent="0.35">
      <c r="B95" s="107" t="s">
        <v>428</v>
      </c>
      <c r="C95" s="271" t="s">
        <v>582</v>
      </c>
      <c r="D95" s="19">
        <v>250000</v>
      </c>
      <c r="E95" s="19">
        <v>60000</v>
      </c>
      <c r="F95" s="19"/>
      <c r="G95" s="136">
        <f t="shared" si="8"/>
        <v>310000</v>
      </c>
      <c r="H95" s="133"/>
      <c r="I95" s="133"/>
      <c r="J95" s="133"/>
      <c r="K95" s="174"/>
      <c r="L95" s="207"/>
      <c r="M95" s="121"/>
      <c r="N95" s="54"/>
    </row>
    <row r="96" spans="2:14" ht="15.5" x14ac:dyDescent="0.35">
      <c r="B96" s="107" t="s">
        <v>429</v>
      </c>
      <c r="C96" s="214" t="s">
        <v>575</v>
      </c>
      <c r="D96" s="19">
        <v>0</v>
      </c>
      <c r="E96" s="19"/>
      <c r="F96" s="19"/>
      <c r="G96" s="136">
        <f t="shared" si="8"/>
        <v>0</v>
      </c>
      <c r="H96" s="133"/>
      <c r="I96" s="133"/>
      <c r="J96" s="133"/>
      <c r="K96" s="174"/>
      <c r="L96" s="207"/>
      <c r="M96" s="121"/>
      <c r="N96" s="54"/>
    </row>
    <row r="97" spans="2:14" ht="15.5" x14ac:dyDescent="0.35">
      <c r="B97" s="107" t="s">
        <v>430</v>
      </c>
      <c r="C97" s="214" t="s">
        <v>575</v>
      </c>
      <c r="D97" s="19">
        <v>0</v>
      </c>
      <c r="E97" s="19"/>
      <c r="F97" s="19"/>
      <c r="G97" s="136">
        <f t="shared" si="8"/>
        <v>0</v>
      </c>
      <c r="H97" s="133"/>
      <c r="I97" s="133"/>
      <c r="J97" s="133"/>
      <c r="K97" s="174"/>
      <c r="L97" s="207"/>
      <c r="M97" s="121"/>
      <c r="N97" s="54"/>
    </row>
    <row r="98" spans="2:14" ht="15.5" x14ac:dyDescent="0.35">
      <c r="B98" s="107" t="s">
        <v>431</v>
      </c>
      <c r="C98" s="50"/>
      <c r="D98" s="20"/>
      <c r="E98" s="20"/>
      <c r="F98" s="20"/>
      <c r="G98" s="136">
        <f t="shared" si="8"/>
        <v>0</v>
      </c>
      <c r="H98" s="134"/>
      <c r="I98" s="134"/>
      <c r="J98" s="134"/>
      <c r="K98" s="175"/>
      <c r="L98" s="207"/>
      <c r="M98" s="122"/>
      <c r="N98" s="54"/>
    </row>
    <row r="99" spans="2:14" ht="15.5" x14ac:dyDescent="0.35">
      <c r="B99" s="107" t="s">
        <v>432</v>
      </c>
      <c r="C99" s="50"/>
      <c r="D99" s="20"/>
      <c r="E99" s="20"/>
      <c r="F99" s="20"/>
      <c r="G99" s="136">
        <f t="shared" si="8"/>
        <v>0</v>
      </c>
      <c r="H99" s="134"/>
      <c r="I99" s="134"/>
      <c r="J99" s="134"/>
      <c r="K99" s="175"/>
      <c r="L99" s="207"/>
      <c r="M99" s="122"/>
      <c r="N99" s="54"/>
    </row>
    <row r="100" spans="2:14" ht="15.5" x14ac:dyDescent="0.35">
      <c r="C100" s="108" t="s">
        <v>503</v>
      </c>
      <c r="D100" s="21">
        <f>SUM(D92:D99)</f>
        <v>258090</v>
      </c>
      <c r="E100" s="21">
        <f>SUM(E92:E99)</f>
        <v>265001</v>
      </c>
      <c r="F100" s="21">
        <f>SUM(F92:F99)</f>
        <v>0</v>
      </c>
      <c r="G100" s="24">
        <f>SUM(G92:G99)</f>
        <v>523091</v>
      </c>
      <c r="H100" s="123">
        <f>(H92*G92)+(H93*G93)+(H94*G94)+(H95*G95)+(H96*G96)+(H97*G97)+(H98*G98)+(H99*G99)</f>
        <v>0</v>
      </c>
      <c r="I100" s="123"/>
      <c r="J100" s="123"/>
      <c r="K100" s="123">
        <f>SUM(K92:K99)</f>
        <v>6661.85</v>
      </c>
      <c r="L100" s="208"/>
      <c r="M100" s="122"/>
      <c r="N100" s="56"/>
    </row>
    <row r="101" spans="2:14" ht="51" customHeight="1" x14ac:dyDescent="0.35">
      <c r="B101" s="106" t="s">
        <v>433</v>
      </c>
      <c r="C101" s="275" t="s">
        <v>591</v>
      </c>
      <c r="D101" s="276"/>
      <c r="E101" s="276"/>
      <c r="F101" s="276"/>
      <c r="G101" s="276"/>
      <c r="H101" s="276"/>
      <c r="I101" s="276"/>
      <c r="J101" s="276"/>
      <c r="K101" s="277"/>
      <c r="L101" s="277"/>
      <c r="M101" s="276"/>
      <c r="N101" s="53"/>
    </row>
    <row r="102" spans="2:14" ht="192" customHeight="1" x14ac:dyDescent="0.35">
      <c r="B102" s="107" t="s">
        <v>434</v>
      </c>
      <c r="C102" s="263" t="s">
        <v>586</v>
      </c>
      <c r="D102" s="19">
        <v>5000</v>
      </c>
      <c r="E102" s="19"/>
      <c r="F102" s="19"/>
      <c r="G102" s="136">
        <f>SUM(D102:F102)</f>
        <v>5000</v>
      </c>
      <c r="H102" s="133"/>
      <c r="I102" s="133"/>
      <c r="J102" s="133"/>
      <c r="K102" s="174"/>
      <c r="L102" s="207"/>
      <c r="M102" s="121"/>
      <c r="N102" s="54"/>
    </row>
    <row r="103" spans="2:14" ht="62" x14ac:dyDescent="0.35">
      <c r="B103" s="107" t="s">
        <v>435</v>
      </c>
      <c r="C103" s="263" t="s">
        <v>594</v>
      </c>
      <c r="D103" s="19">
        <v>15000</v>
      </c>
      <c r="E103" s="19"/>
      <c r="F103" s="218">
        <v>0</v>
      </c>
      <c r="G103" s="136">
        <f>SUM(D103:F103)</f>
        <v>15000</v>
      </c>
      <c r="H103" s="133"/>
      <c r="I103" s="133"/>
      <c r="J103" s="133"/>
      <c r="K103" s="174"/>
      <c r="L103" s="207"/>
      <c r="M103" s="121"/>
      <c r="N103" s="54"/>
    </row>
    <row r="104" spans="2:14" ht="62" x14ac:dyDescent="0.35">
      <c r="B104" s="107" t="s">
        <v>436</v>
      </c>
      <c r="C104" s="263" t="s">
        <v>574</v>
      </c>
      <c r="D104" s="19">
        <v>7000</v>
      </c>
      <c r="E104" s="19"/>
      <c r="F104" s="19"/>
      <c r="G104" s="136">
        <f t="shared" ref="G104:G109" si="9">SUM(D104:F104)</f>
        <v>7000</v>
      </c>
      <c r="H104" s="133"/>
      <c r="I104" s="133"/>
      <c r="J104" s="133"/>
      <c r="K104" s="174"/>
      <c r="L104" s="207"/>
      <c r="M104" s="121"/>
      <c r="N104" s="54"/>
    </row>
    <row r="105" spans="2:14" ht="15.5" x14ac:dyDescent="0.35">
      <c r="B105" s="107" t="s">
        <v>437</v>
      </c>
      <c r="C105" s="224"/>
      <c r="D105" s="19">
        <v>0</v>
      </c>
      <c r="E105" s="19"/>
      <c r="F105" s="19"/>
      <c r="G105" s="136">
        <f t="shared" si="9"/>
        <v>0</v>
      </c>
      <c r="H105" s="133"/>
      <c r="I105" s="133"/>
      <c r="J105" s="133"/>
      <c r="K105" s="174"/>
      <c r="L105" s="207"/>
      <c r="M105" s="121"/>
      <c r="N105" s="54"/>
    </row>
    <row r="106" spans="2:14" ht="15.5" x14ac:dyDescent="0.35">
      <c r="B106" s="107" t="s">
        <v>438</v>
      </c>
      <c r="C106" s="214" t="s">
        <v>575</v>
      </c>
      <c r="D106" s="19">
        <v>0</v>
      </c>
      <c r="E106" s="19"/>
      <c r="F106" s="19"/>
      <c r="G106" s="136">
        <f t="shared" si="9"/>
        <v>0</v>
      </c>
      <c r="H106" s="133"/>
      <c r="I106" s="133"/>
      <c r="J106" s="133"/>
      <c r="K106" s="174"/>
      <c r="L106" s="207"/>
      <c r="M106" s="121"/>
      <c r="N106" s="54"/>
    </row>
    <row r="107" spans="2:14" ht="15.5" x14ac:dyDescent="0.35">
      <c r="B107" s="107" t="s">
        <v>439</v>
      </c>
      <c r="C107" s="214" t="s">
        <v>575</v>
      </c>
      <c r="D107" s="19">
        <v>0</v>
      </c>
      <c r="E107" s="19"/>
      <c r="F107" s="19"/>
      <c r="G107" s="136">
        <f t="shared" si="9"/>
        <v>0</v>
      </c>
      <c r="H107" s="133"/>
      <c r="I107" s="133"/>
      <c r="J107" s="133"/>
      <c r="K107" s="174"/>
      <c r="L107" s="207"/>
      <c r="M107" s="121"/>
      <c r="N107" s="54"/>
    </row>
    <row r="108" spans="2:14" ht="15.5" x14ac:dyDescent="0.35">
      <c r="B108" s="107" t="s">
        <v>440</v>
      </c>
      <c r="C108" s="50"/>
      <c r="D108" s="20"/>
      <c r="E108" s="20"/>
      <c r="F108" s="20"/>
      <c r="G108" s="136">
        <f t="shared" si="9"/>
        <v>0</v>
      </c>
      <c r="H108" s="134"/>
      <c r="I108" s="134"/>
      <c r="J108" s="134"/>
      <c r="K108" s="175"/>
      <c r="L108" s="207"/>
      <c r="M108" s="122"/>
      <c r="N108" s="54"/>
    </row>
    <row r="109" spans="2:14" ht="15.5" x14ac:dyDescent="0.35">
      <c r="B109" s="107" t="s">
        <v>441</v>
      </c>
      <c r="C109" s="50"/>
      <c r="D109" s="20"/>
      <c r="E109" s="20"/>
      <c r="F109" s="20"/>
      <c r="G109" s="136">
        <f t="shared" si="9"/>
        <v>0</v>
      </c>
      <c r="H109" s="134"/>
      <c r="I109" s="134"/>
      <c r="J109" s="134"/>
      <c r="K109" s="175"/>
      <c r="L109" s="207"/>
      <c r="M109" s="122"/>
      <c r="N109" s="54"/>
    </row>
    <row r="110" spans="2:14" ht="15.5" x14ac:dyDescent="0.35">
      <c r="C110" s="227" t="s">
        <v>503</v>
      </c>
      <c r="D110" s="24">
        <f>SUM(D102:D109)</f>
        <v>27000</v>
      </c>
      <c r="E110" s="24">
        <f>SUM(E102:E109)</f>
        <v>0</v>
      </c>
      <c r="F110" s="24">
        <f>SUM(F102:F109)</f>
        <v>0</v>
      </c>
      <c r="G110" s="24">
        <f>SUM(G102:G109)</f>
        <v>27000</v>
      </c>
      <c r="H110" s="123">
        <f>(H102*G102)+(H103*G103)+(H104*G104)+(H105*G105)+(H106*G106)+(H107*G107)+(H108*G108)+(H109*G109)</f>
        <v>0</v>
      </c>
      <c r="I110" s="123"/>
      <c r="J110" s="123"/>
      <c r="K110" s="123">
        <f>SUM(K102:K109)</f>
        <v>0</v>
      </c>
      <c r="L110" s="208"/>
      <c r="M110" s="122"/>
      <c r="N110" s="56"/>
    </row>
    <row r="111" spans="2:14" ht="51" customHeight="1" x14ac:dyDescent="0.35">
      <c r="B111" s="160" t="s">
        <v>442</v>
      </c>
      <c r="C111" s="224"/>
      <c r="D111" s="224"/>
      <c r="E111" s="224"/>
      <c r="F111" s="224"/>
      <c r="G111" s="228"/>
      <c r="N111" s="53"/>
    </row>
    <row r="112" spans="2:14" ht="15.5" x14ac:dyDescent="0.35">
      <c r="B112" s="107" t="s">
        <v>443</v>
      </c>
      <c r="C112" s="224"/>
      <c r="D112" s="19"/>
      <c r="E112" s="19"/>
      <c r="F112" s="19"/>
      <c r="G112" s="226">
        <f>SUM(D112:F112)</f>
        <v>0</v>
      </c>
      <c r="H112" s="133"/>
      <c r="I112" s="133"/>
      <c r="J112" s="133"/>
      <c r="K112" s="174"/>
      <c r="L112" s="207"/>
      <c r="M112" s="121"/>
      <c r="N112" s="54"/>
    </row>
    <row r="113" spans="2:14" ht="15.5" x14ac:dyDescent="0.35">
      <c r="B113" s="107" t="s">
        <v>444</v>
      </c>
      <c r="C113" s="224"/>
      <c r="D113" s="19"/>
      <c r="E113" s="19"/>
      <c r="F113" s="19"/>
      <c r="G113" s="226">
        <f t="shared" ref="G113:G119" si="10">SUM(D113:F113)</f>
        <v>0</v>
      </c>
      <c r="H113" s="133"/>
      <c r="I113" s="133"/>
      <c r="J113" s="133"/>
      <c r="K113" s="174"/>
      <c r="L113" s="207"/>
      <c r="M113" s="121"/>
      <c r="N113" s="54"/>
    </row>
    <row r="114" spans="2:14" ht="15.5" x14ac:dyDescent="0.35">
      <c r="B114" s="107" t="s">
        <v>445</v>
      </c>
      <c r="C114" s="224"/>
      <c r="D114" s="19"/>
      <c r="E114" s="19"/>
      <c r="F114" s="19"/>
      <c r="G114" s="226">
        <f t="shared" si="10"/>
        <v>0</v>
      </c>
      <c r="H114" s="133"/>
      <c r="I114" s="133"/>
      <c r="J114" s="133"/>
      <c r="K114" s="174"/>
      <c r="L114" s="207"/>
      <c r="M114" s="121"/>
      <c r="N114" s="54"/>
    </row>
    <row r="115" spans="2:14" ht="15.5" x14ac:dyDescent="0.35">
      <c r="B115" s="107" t="s">
        <v>446</v>
      </c>
      <c r="C115" s="17"/>
      <c r="D115" s="19"/>
      <c r="E115" s="19"/>
      <c r="F115" s="19"/>
      <c r="G115" s="226">
        <f t="shared" si="10"/>
        <v>0</v>
      </c>
      <c r="H115" s="133"/>
      <c r="I115" s="133"/>
      <c r="J115" s="133"/>
      <c r="K115" s="174"/>
      <c r="L115" s="207"/>
      <c r="M115" s="121"/>
      <c r="N115" s="54"/>
    </row>
    <row r="116" spans="2:14" ht="15.5" x14ac:dyDescent="0.35">
      <c r="B116" s="107" t="s">
        <v>447</v>
      </c>
      <c r="C116" s="17"/>
      <c r="D116" s="19"/>
      <c r="E116" s="19"/>
      <c r="F116" s="19"/>
      <c r="G116" s="226">
        <f t="shared" si="10"/>
        <v>0</v>
      </c>
      <c r="H116" s="133"/>
      <c r="I116" s="133"/>
      <c r="J116" s="133"/>
      <c r="K116" s="174"/>
      <c r="L116" s="207"/>
      <c r="M116" s="121"/>
      <c r="N116" s="54"/>
    </row>
    <row r="117" spans="2:14" ht="15.5" x14ac:dyDescent="0.35">
      <c r="B117" s="107" t="s">
        <v>448</v>
      </c>
      <c r="C117" s="17"/>
      <c r="D117" s="19"/>
      <c r="E117" s="19"/>
      <c r="F117" s="19"/>
      <c r="G117" s="226">
        <f t="shared" si="10"/>
        <v>0</v>
      </c>
      <c r="H117" s="133"/>
      <c r="I117" s="133"/>
      <c r="J117" s="133"/>
      <c r="K117" s="174"/>
      <c r="L117" s="207"/>
      <c r="M117" s="121"/>
      <c r="N117" s="54"/>
    </row>
    <row r="118" spans="2:14" ht="15.5" x14ac:dyDescent="0.35">
      <c r="B118" s="107" t="s">
        <v>449</v>
      </c>
      <c r="C118" s="222"/>
      <c r="D118" s="20"/>
      <c r="E118" s="20"/>
      <c r="F118" s="20"/>
      <c r="G118" s="226">
        <f t="shared" si="10"/>
        <v>0</v>
      </c>
      <c r="H118" s="134"/>
      <c r="I118" s="134"/>
      <c r="J118" s="134"/>
      <c r="K118" s="175"/>
      <c r="L118" s="207"/>
      <c r="M118" s="122"/>
      <c r="N118" s="54"/>
    </row>
    <row r="119" spans="2:14" ht="15.5" x14ac:dyDescent="0.35">
      <c r="B119" s="107" t="s">
        <v>450</v>
      </c>
      <c r="C119" s="222"/>
      <c r="D119" s="20"/>
      <c r="E119" s="20"/>
      <c r="F119" s="20"/>
      <c r="G119" s="226">
        <f t="shared" si="10"/>
        <v>0</v>
      </c>
      <c r="H119" s="134"/>
      <c r="I119" s="134"/>
      <c r="J119" s="134"/>
      <c r="K119" s="175"/>
      <c r="L119" s="207"/>
      <c r="M119" s="122"/>
      <c r="N119" s="54"/>
    </row>
    <row r="120" spans="2:14" ht="15.5" x14ac:dyDescent="0.35">
      <c r="C120" s="108" t="s">
        <v>503</v>
      </c>
      <c r="D120" s="24">
        <f>SUM(D112:D119)</f>
        <v>0</v>
      </c>
      <c r="E120" s="24">
        <f>SUM(E112:E119)</f>
        <v>0</v>
      </c>
      <c r="F120" s="24">
        <f>SUM(F112:F119)</f>
        <v>0</v>
      </c>
      <c r="G120" s="24">
        <f>SUM(G112:G119)</f>
        <v>0</v>
      </c>
      <c r="H120" s="123">
        <f>(H112*G112)+(H113*G113)+(H114*G114)+(H115*G115)+(H116*G116)+(H117*G117)+(H118*G118)+(H119*G119)</f>
        <v>0</v>
      </c>
      <c r="I120" s="123"/>
      <c r="J120" s="123"/>
      <c r="K120" s="123">
        <f>SUM(K112:K119)</f>
        <v>0</v>
      </c>
      <c r="L120" s="208"/>
      <c r="M120" s="122"/>
      <c r="N120" s="56"/>
    </row>
    <row r="121" spans="2:14" ht="51" customHeight="1" x14ac:dyDescent="0.35">
      <c r="B121" s="160" t="s">
        <v>451</v>
      </c>
      <c r="C121" s="280"/>
      <c r="D121" s="280"/>
      <c r="E121" s="280"/>
      <c r="F121" s="280"/>
      <c r="G121" s="280"/>
      <c r="H121" s="280"/>
      <c r="I121" s="280"/>
      <c r="J121" s="280"/>
      <c r="K121" s="281"/>
      <c r="L121" s="281"/>
      <c r="M121" s="280"/>
      <c r="N121" s="53"/>
    </row>
    <row r="122" spans="2:14" ht="15.5" x14ac:dyDescent="0.35">
      <c r="B122" s="107" t="s">
        <v>452</v>
      </c>
      <c r="C122" s="17"/>
      <c r="D122" s="19"/>
      <c r="E122" s="19"/>
      <c r="F122" s="19"/>
      <c r="G122" s="136">
        <f>SUM(D122:F122)</f>
        <v>0</v>
      </c>
      <c r="H122" s="133"/>
      <c r="I122" s="133"/>
      <c r="J122" s="133"/>
      <c r="K122" s="174"/>
      <c r="L122" s="207"/>
      <c r="M122" s="121"/>
      <c r="N122" s="54"/>
    </row>
    <row r="123" spans="2:14" ht="15.5" x14ac:dyDescent="0.35">
      <c r="B123" s="107" t="s">
        <v>453</v>
      </c>
      <c r="C123" s="17"/>
      <c r="D123" s="19"/>
      <c r="E123" s="19"/>
      <c r="F123" s="19"/>
      <c r="G123" s="136">
        <f t="shared" ref="G123:G129" si="11">SUM(D123:F123)</f>
        <v>0</v>
      </c>
      <c r="H123" s="133"/>
      <c r="I123" s="133"/>
      <c r="J123" s="133"/>
      <c r="K123" s="174"/>
      <c r="L123" s="207"/>
      <c r="M123" s="121"/>
      <c r="N123" s="54"/>
    </row>
    <row r="124" spans="2:14" ht="15.5" x14ac:dyDescent="0.35">
      <c r="B124" s="107" t="s">
        <v>454</v>
      </c>
      <c r="C124" s="17"/>
      <c r="D124" s="19"/>
      <c r="E124" s="19"/>
      <c r="F124" s="19"/>
      <c r="G124" s="136">
        <f t="shared" si="11"/>
        <v>0</v>
      </c>
      <c r="H124" s="133"/>
      <c r="I124" s="133"/>
      <c r="J124" s="133"/>
      <c r="K124" s="174"/>
      <c r="L124" s="207"/>
      <c r="M124" s="121"/>
      <c r="N124" s="54"/>
    </row>
    <row r="125" spans="2:14" ht="15.5" x14ac:dyDescent="0.35">
      <c r="B125" s="107" t="s">
        <v>455</v>
      </c>
      <c r="C125" s="17"/>
      <c r="D125" s="19"/>
      <c r="E125" s="19"/>
      <c r="F125" s="19"/>
      <c r="G125" s="136">
        <f t="shared" si="11"/>
        <v>0</v>
      </c>
      <c r="H125" s="133"/>
      <c r="I125" s="133"/>
      <c r="J125" s="133"/>
      <c r="K125" s="174"/>
      <c r="L125" s="207"/>
      <c r="M125" s="121"/>
      <c r="N125" s="54"/>
    </row>
    <row r="126" spans="2:14" ht="15.5" x14ac:dyDescent="0.35">
      <c r="B126" s="107" t="s">
        <v>456</v>
      </c>
      <c r="C126" s="17"/>
      <c r="D126" s="19"/>
      <c r="E126" s="19"/>
      <c r="F126" s="19"/>
      <c r="G126" s="136">
        <f t="shared" si="11"/>
        <v>0</v>
      </c>
      <c r="H126" s="133"/>
      <c r="I126" s="133"/>
      <c r="J126" s="133"/>
      <c r="K126" s="174"/>
      <c r="L126" s="207"/>
      <c r="M126" s="121"/>
      <c r="N126" s="54"/>
    </row>
    <row r="127" spans="2:14" ht="15.5" x14ac:dyDescent="0.35">
      <c r="B127" s="107" t="s">
        <v>457</v>
      </c>
      <c r="C127" s="17"/>
      <c r="D127" s="19"/>
      <c r="E127" s="19"/>
      <c r="F127" s="19"/>
      <c r="G127" s="136">
        <f t="shared" si="11"/>
        <v>0</v>
      </c>
      <c r="H127" s="133"/>
      <c r="I127" s="133"/>
      <c r="J127" s="133"/>
      <c r="K127" s="174"/>
      <c r="L127" s="207"/>
      <c r="M127" s="121"/>
      <c r="N127" s="54"/>
    </row>
    <row r="128" spans="2:14" ht="15.5" x14ac:dyDescent="0.35">
      <c r="B128" s="107" t="s">
        <v>458</v>
      </c>
      <c r="C128" s="50"/>
      <c r="D128" s="20"/>
      <c r="E128" s="20"/>
      <c r="F128" s="20"/>
      <c r="G128" s="136">
        <f t="shared" si="11"/>
        <v>0</v>
      </c>
      <c r="H128" s="134"/>
      <c r="I128" s="134"/>
      <c r="J128" s="134"/>
      <c r="K128" s="175"/>
      <c r="L128" s="207"/>
      <c r="M128" s="122"/>
      <c r="N128" s="54"/>
    </row>
    <row r="129" spans="2:14" ht="15.5" x14ac:dyDescent="0.35">
      <c r="B129" s="107" t="s">
        <v>459</v>
      </c>
      <c r="C129" s="50"/>
      <c r="D129" s="20"/>
      <c r="E129" s="20"/>
      <c r="F129" s="20"/>
      <c r="G129" s="136">
        <f t="shared" si="11"/>
        <v>0</v>
      </c>
      <c r="H129" s="134"/>
      <c r="I129" s="134"/>
      <c r="J129" s="134"/>
      <c r="K129" s="175"/>
      <c r="L129" s="207"/>
      <c r="M129" s="122"/>
      <c r="N129" s="54"/>
    </row>
    <row r="130" spans="2:14" ht="15.5" x14ac:dyDescent="0.35">
      <c r="C130" s="108" t="s">
        <v>503</v>
      </c>
      <c r="D130" s="21">
        <f>SUM(D122:D129)</f>
        <v>0</v>
      </c>
      <c r="E130" s="21">
        <f>SUM(E122:E129)</f>
        <v>0</v>
      </c>
      <c r="F130" s="21">
        <f>SUM(F122:F129)</f>
        <v>0</v>
      </c>
      <c r="G130" s="21">
        <f>SUM(G122:G129)</f>
        <v>0</v>
      </c>
      <c r="H130" s="123">
        <f>(H122*G122)+(H123*G123)+(H124*G124)+(H125*G125)+(H126*G126)+(H127*G127)+(H128*G128)+(H129*G129)</f>
        <v>0</v>
      </c>
      <c r="I130" s="123"/>
      <c r="J130" s="123"/>
      <c r="K130" s="123">
        <f>SUM(K122:K129)</f>
        <v>0</v>
      </c>
      <c r="L130" s="208"/>
      <c r="M130" s="122"/>
      <c r="N130" s="56"/>
    </row>
    <row r="131" spans="2:14" ht="15.75" customHeight="1" x14ac:dyDescent="0.35">
      <c r="B131" s="7"/>
      <c r="C131" s="11"/>
      <c r="D131" s="26"/>
      <c r="E131" s="26"/>
      <c r="F131" s="26"/>
      <c r="G131" s="26"/>
      <c r="H131" s="26"/>
      <c r="I131" s="26"/>
      <c r="J131" s="26"/>
      <c r="K131" s="26"/>
      <c r="L131" s="177"/>
      <c r="M131" s="78"/>
      <c r="N131" s="4"/>
    </row>
    <row r="132" spans="2:14" ht="51" customHeight="1" x14ac:dyDescent="0.35">
      <c r="B132" s="108" t="s">
        <v>460</v>
      </c>
      <c r="C132" s="278"/>
      <c r="D132" s="278"/>
      <c r="E132" s="278"/>
      <c r="F132" s="278"/>
      <c r="G132" s="278"/>
      <c r="H132" s="278"/>
      <c r="I132" s="278"/>
      <c r="J132" s="278"/>
      <c r="K132" s="279"/>
      <c r="L132" s="279"/>
      <c r="M132" s="278"/>
      <c r="N132" s="18"/>
    </row>
    <row r="133" spans="2:14" ht="51" customHeight="1" x14ac:dyDescent="0.35">
      <c r="B133" s="106" t="s">
        <v>461</v>
      </c>
      <c r="C133" s="280"/>
      <c r="D133" s="280"/>
      <c r="E133" s="280"/>
      <c r="F133" s="280"/>
      <c r="G133" s="280"/>
      <c r="H133" s="280"/>
      <c r="I133" s="280"/>
      <c r="J133" s="280"/>
      <c r="K133" s="281"/>
      <c r="L133" s="281"/>
      <c r="M133" s="280"/>
      <c r="N133" s="53"/>
    </row>
    <row r="134" spans="2:14" ht="15.5" x14ac:dyDescent="0.35">
      <c r="B134" s="107" t="s">
        <v>462</v>
      </c>
      <c r="C134" s="17"/>
      <c r="D134" s="19"/>
      <c r="E134" s="19"/>
      <c r="F134" s="19"/>
      <c r="G134" s="136">
        <f>SUM(D134:F134)</f>
        <v>0</v>
      </c>
      <c r="H134" s="133"/>
      <c r="I134" s="133"/>
      <c r="J134" s="133"/>
      <c r="K134" s="174"/>
      <c r="L134" s="207"/>
      <c r="M134" s="121"/>
      <c r="N134" s="54"/>
    </row>
    <row r="135" spans="2:14" ht="15.5" x14ac:dyDescent="0.35">
      <c r="B135" s="107" t="s">
        <v>463</v>
      </c>
      <c r="C135" s="17"/>
      <c r="D135" s="19"/>
      <c r="E135" s="19"/>
      <c r="F135" s="19"/>
      <c r="G135" s="136">
        <f t="shared" ref="G135:G141" si="12">SUM(D135:F135)</f>
        <v>0</v>
      </c>
      <c r="H135" s="133"/>
      <c r="I135" s="133"/>
      <c r="J135" s="133"/>
      <c r="K135" s="174"/>
      <c r="L135" s="207"/>
      <c r="M135" s="121"/>
      <c r="N135" s="54"/>
    </row>
    <row r="136" spans="2:14" ht="15.5" x14ac:dyDescent="0.35">
      <c r="B136" s="107" t="s">
        <v>464</v>
      </c>
      <c r="C136" s="17"/>
      <c r="D136" s="19"/>
      <c r="E136" s="19"/>
      <c r="F136" s="19"/>
      <c r="G136" s="136">
        <f t="shared" si="12"/>
        <v>0</v>
      </c>
      <c r="H136" s="133"/>
      <c r="I136" s="133"/>
      <c r="J136" s="133"/>
      <c r="K136" s="174"/>
      <c r="L136" s="207"/>
      <c r="M136" s="121"/>
      <c r="N136" s="54"/>
    </row>
    <row r="137" spans="2:14" ht="15.5" x14ac:dyDescent="0.35">
      <c r="B137" s="107" t="s">
        <v>465</v>
      </c>
      <c r="C137" s="17"/>
      <c r="D137" s="19"/>
      <c r="E137" s="19"/>
      <c r="F137" s="19"/>
      <c r="G137" s="136">
        <f t="shared" si="12"/>
        <v>0</v>
      </c>
      <c r="H137" s="133"/>
      <c r="I137" s="133"/>
      <c r="J137" s="133"/>
      <c r="K137" s="174"/>
      <c r="L137" s="207"/>
      <c r="M137" s="121"/>
      <c r="N137" s="54"/>
    </row>
    <row r="138" spans="2:14" ht="15.5" x14ac:dyDescent="0.35">
      <c r="B138" s="107" t="s">
        <v>466</v>
      </c>
      <c r="C138" s="17"/>
      <c r="D138" s="19"/>
      <c r="E138" s="19"/>
      <c r="F138" s="19"/>
      <c r="G138" s="136">
        <f t="shared" si="12"/>
        <v>0</v>
      </c>
      <c r="H138" s="133"/>
      <c r="I138" s="133"/>
      <c r="J138" s="133"/>
      <c r="K138" s="174"/>
      <c r="L138" s="207"/>
      <c r="M138" s="121"/>
      <c r="N138" s="54"/>
    </row>
    <row r="139" spans="2:14" ht="15.5" x14ac:dyDescent="0.35">
      <c r="B139" s="107" t="s">
        <v>467</v>
      </c>
      <c r="C139" s="17"/>
      <c r="D139" s="19"/>
      <c r="E139" s="19"/>
      <c r="F139" s="19"/>
      <c r="G139" s="136">
        <f t="shared" si="12"/>
        <v>0</v>
      </c>
      <c r="H139" s="133"/>
      <c r="I139" s="133"/>
      <c r="J139" s="133"/>
      <c r="K139" s="174"/>
      <c r="L139" s="207"/>
      <c r="M139" s="121"/>
      <c r="N139" s="54"/>
    </row>
    <row r="140" spans="2:14" ht="15.5" x14ac:dyDescent="0.35">
      <c r="B140" s="107" t="s">
        <v>468</v>
      </c>
      <c r="C140" s="50"/>
      <c r="D140" s="20"/>
      <c r="E140" s="20"/>
      <c r="F140" s="20"/>
      <c r="G140" s="136">
        <f t="shared" si="12"/>
        <v>0</v>
      </c>
      <c r="H140" s="134"/>
      <c r="I140" s="134"/>
      <c r="J140" s="134"/>
      <c r="K140" s="175"/>
      <c r="L140" s="207"/>
      <c r="M140" s="122"/>
      <c r="N140" s="54"/>
    </row>
    <row r="141" spans="2:14" ht="15.5" x14ac:dyDescent="0.35">
      <c r="B141" s="107" t="s">
        <v>469</v>
      </c>
      <c r="C141" s="50"/>
      <c r="D141" s="20"/>
      <c r="E141" s="20"/>
      <c r="F141" s="20"/>
      <c r="G141" s="136">
        <f t="shared" si="12"/>
        <v>0</v>
      </c>
      <c r="H141" s="134"/>
      <c r="I141" s="134"/>
      <c r="J141" s="134"/>
      <c r="K141" s="175"/>
      <c r="L141" s="207"/>
      <c r="M141" s="122"/>
      <c r="N141" s="54"/>
    </row>
    <row r="142" spans="2:14" ht="15.5" x14ac:dyDescent="0.35">
      <c r="C142" s="108" t="s">
        <v>503</v>
      </c>
      <c r="D142" s="21">
        <f>SUM(D134:D141)</f>
        <v>0</v>
      </c>
      <c r="E142" s="21">
        <f>SUM(E134:E141)</f>
        <v>0</v>
      </c>
      <c r="F142" s="21">
        <f>SUM(F134:F141)</f>
        <v>0</v>
      </c>
      <c r="G142" s="24">
        <f>SUM(G134:G141)</f>
        <v>0</v>
      </c>
      <c r="H142" s="123">
        <f>(H134*G134)+(H135*G135)+(H136*G136)+(H137*G137)+(H138*G138)+(H139*G139)+(H140*G140)+(H141*G141)</f>
        <v>0</v>
      </c>
      <c r="I142" s="123"/>
      <c r="J142" s="123"/>
      <c r="K142" s="123">
        <f>SUM(K134:K141)</f>
        <v>0</v>
      </c>
      <c r="L142" s="208"/>
      <c r="M142" s="122"/>
      <c r="N142" s="56"/>
    </row>
    <row r="143" spans="2:14" ht="51" customHeight="1" x14ac:dyDescent="0.35">
      <c r="B143" s="106" t="s">
        <v>470</v>
      </c>
      <c r="C143" s="280"/>
      <c r="D143" s="280"/>
      <c r="E143" s="280"/>
      <c r="F143" s="280"/>
      <c r="G143" s="280"/>
      <c r="H143" s="280"/>
      <c r="I143" s="280"/>
      <c r="J143" s="280"/>
      <c r="K143" s="281"/>
      <c r="L143" s="281"/>
      <c r="M143" s="280"/>
      <c r="N143" s="53"/>
    </row>
    <row r="144" spans="2:14" ht="15.5" x14ac:dyDescent="0.35">
      <c r="B144" s="107" t="s">
        <v>471</v>
      </c>
      <c r="C144" s="17"/>
      <c r="D144" s="19"/>
      <c r="E144" s="19"/>
      <c r="F144" s="19"/>
      <c r="G144" s="136">
        <f>SUM(D144:F144)</f>
        <v>0</v>
      </c>
      <c r="H144" s="133"/>
      <c r="I144" s="133"/>
      <c r="J144" s="133"/>
      <c r="K144" s="174"/>
      <c r="L144" s="207"/>
      <c r="M144" s="121"/>
      <c r="N144" s="54"/>
    </row>
    <row r="145" spans="2:14" ht="15.5" x14ac:dyDescent="0.35">
      <c r="B145" s="107" t="s">
        <v>472</v>
      </c>
      <c r="C145" s="17"/>
      <c r="D145" s="19"/>
      <c r="E145" s="19"/>
      <c r="F145" s="19"/>
      <c r="G145" s="136">
        <f t="shared" ref="G145:G151" si="13">SUM(D145:F145)</f>
        <v>0</v>
      </c>
      <c r="H145" s="133"/>
      <c r="I145" s="133"/>
      <c r="J145" s="133"/>
      <c r="K145" s="174"/>
      <c r="L145" s="207"/>
      <c r="M145" s="121"/>
      <c r="N145" s="54"/>
    </row>
    <row r="146" spans="2:14" ht="15.5" x14ac:dyDescent="0.35">
      <c r="B146" s="107" t="s">
        <v>473</v>
      </c>
      <c r="C146" s="17"/>
      <c r="D146" s="19"/>
      <c r="E146" s="19"/>
      <c r="F146" s="19"/>
      <c r="G146" s="136">
        <f t="shared" si="13"/>
        <v>0</v>
      </c>
      <c r="H146" s="133"/>
      <c r="I146" s="133"/>
      <c r="J146" s="133"/>
      <c r="K146" s="174"/>
      <c r="L146" s="207"/>
      <c r="M146" s="121"/>
      <c r="N146" s="54"/>
    </row>
    <row r="147" spans="2:14" ht="15.5" x14ac:dyDescent="0.35">
      <c r="B147" s="107" t="s">
        <v>474</v>
      </c>
      <c r="C147" s="17"/>
      <c r="D147" s="19"/>
      <c r="E147" s="19"/>
      <c r="F147" s="19"/>
      <c r="G147" s="136">
        <f t="shared" si="13"/>
        <v>0</v>
      </c>
      <c r="H147" s="133"/>
      <c r="I147" s="133"/>
      <c r="J147" s="133"/>
      <c r="K147" s="174"/>
      <c r="L147" s="207"/>
      <c r="M147" s="121"/>
      <c r="N147" s="54"/>
    </row>
    <row r="148" spans="2:14" ht="15.5" x14ac:dyDescent="0.35">
      <c r="B148" s="107" t="s">
        <v>475</v>
      </c>
      <c r="C148" s="17"/>
      <c r="D148" s="19"/>
      <c r="E148" s="19"/>
      <c r="F148" s="19"/>
      <c r="G148" s="136">
        <f t="shared" si="13"/>
        <v>0</v>
      </c>
      <c r="H148" s="133"/>
      <c r="I148" s="133"/>
      <c r="J148" s="133"/>
      <c r="K148" s="174"/>
      <c r="L148" s="207"/>
      <c r="M148" s="121"/>
      <c r="N148" s="54"/>
    </row>
    <row r="149" spans="2:14" ht="15.5" x14ac:dyDescent="0.35">
      <c r="B149" s="107" t="s">
        <v>476</v>
      </c>
      <c r="C149" s="17"/>
      <c r="D149" s="19"/>
      <c r="E149" s="19"/>
      <c r="F149" s="19"/>
      <c r="G149" s="136">
        <f t="shared" si="13"/>
        <v>0</v>
      </c>
      <c r="H149" s="133"/>
      <c r="I149" s="133"/>
      <c r="J149" s="133"/>
      <c r="K149" s="174"/>
      <c r="L149" s="207"/>
      <c r="M149" s="121"/>
      <c r="N149" s="54"/>
    </row>
    <row r="150" spans="2:14" ht="15.5" x14ac:dyDescent="0.35">
      <c r="B150" s="107" t="s">
        <v>477</v>
      </c>
      <c r="C150" s="50"/>
      <c r="D150" s="20"/>
      <c r="E150" s="20"/>
      <c r="F150" s="20"/>
      <c r="G150" s="136">
        <f t="shared" si="13"/>
        <v>0</v>
      </c>
      <c r="H150" s="134"/>
      <c r="I150" s="134"/>
      <c r="J150" s="134"/>
      <c r="K150" s="175"/>
      <c r="L150" s="207"/>
      <c r="M150" s="122"/>
      <c r="N150" s="54"/>
    </row>
    <row r="151" spans="2:14" ht="15.5" x14ac:dyDescent="0.35">
      <c r="B151" s="107" t="s">
        <v>478</v>
      </c>
      <c r="C151" s="50"/>
      <c r="D151" s="20"/>
      <c r="E151" s="20"/>
      <c r="F151" s="20"/>
      <c r="G151" s="136">
        <f t="shared" si="13"/>
        <v>0</v>
      </c>
      <c r="H151" s="134"/>
      <c r="I151" s="134"/>
      <c r="J151" s="134"/>
      <c r="K151" s="175"/>
      <c r="L151" s="207"/>
      <c r="M151" s="122"/>
      <c r="N151" s="54"/>
    </row>
    <row r="152" spans="2:14" ht="15.5" x14ac:dyDescent="0.35">
      <c r="C152" s="108" t="s">
        <v>503</v>
      </c>
      <c r="D152" s="24">
        <f>SUM(D144:D151)</f>
        <v>0</v>
      </c>
      <c r="E152" s="24">
        <f>SUM(E144:E151)</f>
        <v>0</v>
      </c>
      <c r="F152" s="24">
        <f>SUM(F144:F151)</f>
        <v>0</v>
      </c>
      <c r="G152" s="24">
        <f>SUM(G144:G151)</f>
        <v>0</v>
      </c>
      <c r="H152" s="123">
        <f>(H144*G144)+(H145*G145)+(H146*G146)+(H147*G147)+(H148*G148)+(H149*G149)+(H150*G150)+(H151*G151)</f>
        <v>0</v>
      </c>
      <c r="I152" s="123"/>
      <c r="J152" s="123"/>
      <c r="K152" s="123">
        <f>SUM(K144:K151)</f>
        <v>0</v>
      </c>
      <c r="L152" s="208"/>
      <c r="M152" s="122"/>
      <c r="N152" s="56"/>
    </row>
    <row r="153" spans="2:14" ht="51" customHeight="1" x14ac:dyDescent="0.35">
      <c r="B153" s="106" t="s">
        <v>479</v>
      </c>
      <c r="C153" s="280"/>
      <c r="D153" s="280"/>
      <c r="E153" s="280"/>
      <c r="F153" s="280"/>
      <c r="G153" s="280"/>
      <c r="H153" s="280"/>
      <c r="I153" s="280"/>
      <c r="J153" s="280"/>
      <c r="K153" s="281"/>
      <c r="L153" s="281"/>
      <c r="M153" s="280"/>
      <c r="N153" s="53"/>
    </row>
    <row r="154" spans="2:14" ht="15.5" x14ac:dyDescent="0.35">
      <c r="B154" s="107" t="s">
        <v>480</v>
      </c>
      <c r="C154" s="17"/>
      <c r="D154" s="19"/>
      <c r="E154" s="19"/>
      <c r="F154" s="19"/>
      <c r="G154" s="136">
        <f>SUM(D154:F154)</f>
        <v>0</v>
      </c>
      <c r="H154" s="133"/>
      <c r="I154" s="133"/>
      <c r="J154" s="133"/>
      <c r="K154" s="174"/>
      <c r="L154" s="207"/>
      <c r="M154" s="121"/>
      <c r="N154" s="54"/>
    </row>
    <row r="155" spans="2:14" ht="15.5" x14ac:dyDescent="0.35">
      <c r="B155" s="107" t="s">
        <v>481</v>
      </c>
      <c r="C155" s="17"/>
      <c r="D155" s="19"/>
      <c r="E155" s="19"/>
      <c r="F155" s="19"/>
      <c r="G155" s="136">
        <f t="shared" ref="G155:G161" si="14">SUM(D155:F155)</f>
        <v>0</v>
      </c>
      <c r="H155" s="133"/>
      <c r="I155" s="133"/>
      <c r="J155" s="133"/>
      <c r="K155" s="174"/>
      <c r="L155" s="207"/>
      <c r="M155" s="121"/>
      <c r="N155" s="54"/>
    </row>
    <row r="156" spans="2:14" ht="15.5" x14ac:dyDescent="0.35">
      <c r="B156" s="107" t="s">
        <v>482</v>
      </c>
      <c r="C156" s="17"/>
      <c r="D156" s="19"/>
      <c r="E156" s="19"/>
      <c r="F156" s="19"/>
      <c r="G156" s="136">
        <f t="shared" si="14"/>
        <v>0</v>
      </c>
      <c r="H156" s="133"/>
      <c r="I156" s="133"/>
      <c r="J156" s="133"/>
      <c r="K156" s="174"/>
      <c r="L156" s="207"/>
      <c r="M156" s="121"/>
      <c r="N156" s="54"/>
    </row>
    <row r="157" spans="2:14" ht="15.5" x14ac:dyDescent="0.35">
      <c r="B157" s="107" t="s">
        <v>483</v>
      </c>
      <c r="C157" s="17"/>
      <c r="D157" s="19"/>
      <c r="E157" s="19"/>
      <c r="F157" s="19"/>
      <c r="G157" s="136">
        <f t="shared" si="14"/>
        <v>0</v>
      </c>
      <c r="H157" s="133"/>
      <c r="I157" s="133"/>
      <c r="J157" s="133"/>
      <c r="K157" s="174"/>
      <c r="L157" s="207"/>
      <c r="M157" s="121"/>
      <c r="N157" s="54"/>
    </row>
    <row r="158" spans="2:14" ht="15.5" x14ac:dyDescent="0.35">
      <c r="B158" s="107" t="s">
        <v>484</v>
      </c>
      <c r="C158" s="17"/>
      <c r="D158" s="19"/>
      <c r="E158" s="19"/>
      <c r="F158" s="19"/>
      <c r="G158" s="136">
        <f t="shared" si="14"/>
        <v>0</v>
      </c>
      <c r="H158" s="133"/>
      <c r="I158" s="133"/>
      <c r="J158" s="133"/>
      <c r="K158" s="174"/>
      <c r="L158" s="207"/>
      <c r="M158" s="121"/>
      <c r="N158" s="54"/>
    </row>
    <row r="159" spans="2:14" ht="15.5" x14ac:dyDescent="0.35">
      <c r="B159" s="107" t="s">
        <v>485</v>
      </c>
      <c r="C159" s="17"/>
      <c r="D159" s="19"/>
      <c r="E159" s="19"/>
      <c r="F159" s="19"/>
      <c r="G159" s="136">
        <f t="shared" si="14"/>
        <v>0</v>
      </c>
      <c r="H159" s="133"/>
      <c r="I159" s="133"/>
      <c r="J159" s="133"/>
      <c r="K159" s="174"/>
      <c r="L159" s="207"/>
      <c r="M159" s="121"/>
      <c r="N159" s="54"/>
    </row>
    <row r="160" spans="2:14" ht="15.5" x14ac:dyDescent="0.35">
      <c r="B160" s="107" t="s">
        <v>486</v>
      </c>
      <c r="C160" s="50"/>
      <c r="D160" s="20"/>
      <c r="E160" s="20"/>
      <c r="F160" s="20"/>
      <c r="G160" s="136">
        <f t="shared" si="14"/>
        <v>0</v>
      </c>
      <c r="H160" s="134"/>
      <c r="I160" s="134"/>
      <c r="J160" s="134"/>
      <c r="K160" s="175"/>
      <c r="L160" s="207"/>
      <c r="M160" s="122"/>
      <c r="N160" s="54"/>
    </row>
    <row r="161" spans="2:14" ht="15.5" x14ac:dyDescent="0.35">
      <c r="B161" s="107" t="s">
        <v>487</v>
      </c>
      <c r="C161" s="50"/>
      <c r="D161" s="20"/>
      <c r="E161" s="20"/>
      <c r="F161" s="20"/>
      <c r="G161" s="136">
        <f t="shared" si="14"/>
        <v>0</v>
      </c>
      <c r="H161" s="134"/>
      <c r="I161" s="134"/>
      <c r="J161" s="134"/>
      <c r="K161" s="175"/>
      <c r="L161" s="207"/>
      <c r="M161" s="122"/>
      <c r="N161" s="54"/>
    </row>
    <row r="162" spans="2:14" ht="15.5" x14ac:dyDescent="0.35">
      <c r="C162" s="108" t="s">
        <v>503</v>
      </c>
      <c r="D162" s="24">
        <f>SUM(D154:D161)</f>
        <v>0</v>
      </c>
      <c r="E162" s="24">
        <f>SUM(E154:E161)</f>
        <v>0</v>
      </c>
      <c r="F162" s="24">
        <f>SUM(F154:F161)</f>
        <v>0</v>
      </c>
      <c r="G162" s="24">
        <f>SUM(G154:G161)</f>
        <v>0</v>
      </c>
      <c r="H162" s="123">
        <f>(H154*G154)+(H155*G155)+(H156*G156)+(H157*G157)+(H158*G158)+(H159*G159)+(H160*G160)+(H161*G161)</f>
        <v>0</v>
      </c>
      <c r="I162" s="123"/>
      <c r="J162" s="123"/>
      <c r="K162" s="123">
        <f>SUM(K154:K161)</f>
        <v>0</v>
      </c>
      <c r="L162" s="208"/>
      <c r="M162" s="122"/>
      <c r="N162" s="56"/>
    </row>
    <row r="163" spans="2:14" ht="51" customHeight="1" x14ac:dyDescent="0.35">
      <c r="B163" s="106" t="s">
        <v>488</v>
      </c>
      <c r="C163" s="280"/>
      <c r="D163" s="280"/>
      <c r="E163" s="280"/>
      <c r="F163" s="280"/>
      <c r="G163" s="280"/>
      <c r="H163" s="280"/>
      <c r="I163" s="280"/>
      <c r="J163" s="280"/>
      <c r="K163" s="281"/>
      <c r="L163" s="281"/>
      <c r="M163" s="280"/>
      <c r="N163" s="53"/>
    </row>
    <row r="164" spans="2:14" ht="15.5" x14ac:dyDescent="0.35">
      <c r="B164" s="107" t="s">
        <v>489</v>
      </c>
      <c r="C164" s="17"/>
      <c r="D164" s="19"/>
      <c r="E164" s="19"/>
      <c r="F164" s="19"/>
      <c r="G164" s="136">
        <f>SUM(D164:F164)</f>
        <v>0</v>
      </c>
      <c r="H164" s="133"/>
      <c r="I164" s="133"/>
      <c r="J164" s="133"/>
      <c r="K164" s="174"/>
      <c r="L164" s="207"/>
      <c r="M164" s="121"/>
      <c r="N164" s="54"/>
    </row>
    <row r="165" spans="2:14" ht="15.5" x14ac:dyDescent="0.35">
      <c r="B165" s="107" t="s">
        <v>490</v>
      </c>
      <c r="C165" s="17"/>
      <c r="D165" s="19"/>
      <c r="E165" s="19"/>
      <c r="F165" s="19"/>
      <c r="G165" s="136">
        <f t="shared" ref="G165:G171" si="15">SUM(D165:F165)</f>
        <v>0</v>
      </c>
      <c r="H165" s="133"/>
      <c r="I165" s="133"/>
      <c r="J165" s="133"/>
      <c r="K165" s="174"/>
      <c r="L165" s="207"/>
      <c r="M165" s="121"/>
      <c r="N165" s="54"/>
    </row>
    <row r="166" spans="2:14" ht="15.5" x14ac:dyDescent="0.35">
      <c r="B166" s="107" t="s">
        <v>491</v>
      </c>
      <c r="C166" s="17"/>
      <c r="D166" s="19"/>
      <c r="E166" s="19"/>
      <c r="F166" s="19"/>
      <c r="G166" s="136">
        <f t="shared" si="15"/>
        <v>0</v>
      </c>
      <c r="H166" s="133"/>
      <c r="I166" s="133"/>
      <c r="J166" s="133"/>
      <c r="K166" s="174"/>
      <c r="L166" s="207"/>
      <c r="M166" s="121"/>
      <c r="N166" s="54"/>
    </row>
    <row r="167" spans="2:14" ht="15.5" x14ac:dyDescent="0.35">
      <c r="B167" s="107" t="s">
        <v>492</v>
      </c>
      <c r="C167" s="17"/>
      <c r="D167" s="19"/>
      <c r="E167" s="19"/>
      <c r="F167" s="19"/>
      <c r="G167" s="136">
        <f t="shared" si="15"/>
        <v>0</v>
      </c>
      <c r="H167" s="133"/>
      <c r="I167" s="133"/>
      <c r="J167" s="133"/>
      <c r="K167" s="174"/>
      <c r="L167" s="207"/>
      <c r="M167" s="121"/>
      <c r="N167" s="54"/>
    </row>
    <row r="168" spans="2:14" ht="15.5" x14ac:dyDescent="0.35">
      <c r="B168" s="107" t="s">
        <v>493</v>
      </c>
      <c r="C168" s="17"/>
      <c r="D168" s="19"/>
      <c r="E168" s="19"/>
      <c r="F168" s="19"/>
      <c r="G168" s="136">
        <f>SUM(D168:F168)</f>
        <v>0</v>
      </c>
      <c r="H168" s="133"/>
      <c r="I168" s="133"/>
      <c r="J168" s="133"/>
      <c r="K168" s="174"/>
      <c r="L168" s="207"/>
      <c r="M168" s="121"/>
      <c r="N168" s="54"/>
    </row>
    <row r="169" spans="2:14" ht="15.5" x14ac:dyDescent="0.35">
      <c r="B169" s="107" t="s">
        <v>494</v>
      </c>
      <c r="C169" s="17"/>
      <c r="D169" s="19"/>
      <c r="E169" s="19"/>
      <c r="F169" s="19"/>
      <c r="G169" s="136">
        <f t="shared" si="15"/>
        <v>0</v>
      </c>
      <c r="H169" s="133"/>
      <c r="I169" s="133"/>
      <c r="J169" s="133"/>
      <c r="K169" s="174"/>
      <c r="L169" s="207"/>
      <c r="M169" s="121"/>
      <c r="N169" s="54"/>
    </row>
    <row r="170" spans="2:14" ht="15.5" x14ac:dyDescent="0.35">
      <c r="B170" s="107" t="s">
        <v>495</v>
      </c>
      <c r="C170" s="50"/>
      <c r="D170" s="20"/>
      <c r="E170" s="20"/>
      <c r="F170" s="20"/>
      <c r="G170" s="136">
        <f t="shared" si="15"/>
        <v>0</v>
      </c>
      <c r="H170" s="134"/>
      <c r="I170" s="134"/>
      <c r="J170" s="134"/>
      <c r="K170" s="175"/>
      <c r="L170" s="207"/>
      <c r="M170" s="122"/>
      <c r="N170" s="54"/>
    </row>
    <row r="171" spans="2:14" ht="15.5" x14ac:dyDescent="0.35">
      <c r="B171" s="107" t="s">
        <v>496</v>
      </c>
      <c r="C171" s="50"/>
      <c r="D171" s="20"/>
      <c r="E171" s="20"/>
      <c r="F171" s="20"/>
      <c r="G171" s="136">
        <f t="shared" si="15"/>
        <v>0</v>
      </c>
      <c r="H171" s="134"/>
      <c r="I171" s="134"/>
      <c r="J171" s="134"/>
      <c r="K171" s="175"/>
      <c r="L171" s="207"/>
      <c r="M171" s="122"/>
      <c r="N171" s="54"/>
    </row>
    <row r="172" spans="2:14" ht="15.5" x14ac:dyDescent="0.35">
      <c r="C172" s="108" t="s">
        <v>503</v>
      </c>
      <c r="D172" s="21">
        <f>SUM(D164:D171)</f>
        <v>0</v>
      </c>
      <c r="E172" s="21">
        <f>SUM(E164:E171)</f>
        <v>0</v>
      </c>
      <c r="F172" s="21">
        <f>SUM(F164:F171)</f>
        <v>0</v>
      </c>
      <c r="G172" s="21">
        <f>SUM(G164:G171)</f>
        <v>0</v>
      </c>
      <c r="H172" s="123">
        <f>(H164*G164)+(H165*G165)+(H166*G166)+(H167*G167)+(H168*G168)+(H169*G169)+(H170*G170)+(H171*G171)</f>
        <v>0</v>
      </c>
      <c r="I172" s="123"/>
      <c r="J172" s="123"/>
      <c r="K172" s="123">
        <f>SUM(K164:K171)</f>
        <v>0</v>
      </c>
      <c r="L172" s="208"/>
      <c r="M172" s="122"/>
      <c r="N172" s="56"/>
    </row>
    <row r="173" spans="2:14" ht="15.75" customHeight="1" x14ac:dyDescent="0.35">
      <c r="B173" s="7"/>
      <c r="C173" s="11"/>
      <c r="D173" s="26"/>
      <c r="E173" s="26"/>
      <c r="F173" s="26"/>
      <c r="G173" s="26"/>
      <c r="H173" s="26"/>
      <c r="I173" s="26"/>
      <c r="J173" s="26"/>
      <c r="K173" s="26"/>
      <c r="L173" s="177"/>
      <c r="M173" s="11"/>
      <c r="N173" s="4"/>
    </row>
    <row r="174" spans="2:14" ht="15.75" customHeight="1" x14ac:dyDescent="0.35">
      <c r="B174" s="7"/>
      <c r="C174" s="11"/>
      <c r="D174" s="26"/>
      <c r="E174" s="26"/>
      <c r="F174" s="26"/>
      <c r="G174" s="26"/>
      <c r="H174" s="26"/>
      <c r="I174" s="26"/>
      <c r="J174" s="26"/>
      <c r="K174" s="26"/>
      <c r="L174" s="177"/>
      <c r="M174" s="11"/>
      <c r="N174" s="4"/>
    </row>
    <row r="175" spans="2:14" ht="63.75" customHeight="1" x14ac:dyDescent="0.35">
      <c r="B175" s="108" t="s">
        <v>497</v>
      </c>
      <c r="C175" s="16"/>
      <c r="D175" s="217">
        <v>238054</v>
      </c>
      <c r="E175" s="33">
        <v>142824</v>
      </c>
      <c r="F175" s="33">
        <v>53400</v>
      </c>
      <c r="G175" s="124">
        <f>SUM(D175:F175)</f>
        <v>434278</v>
      </c>
      <c r="H175" s="135"/>
      <c r="I175" s="135"/>
      <c r="J175" s="135"/>
      <c r="K175" s="33"/>
      <c r="L175" s="210"/>
      <c r="M175" s="127"/>
      <c r="N175" s="56"/>
    </row>
    <row r="176" spans="2:14" ht="69.75" customHeight="1" x14ac:dyDescent="0.35">
      <c r="B176" s="108" t="s">
        <v>498</v>
      </c>
      <c r="C176" s="16"/>
      <c r="D176" s="33">
        <v>74444</v>
      </c>
      <c r="E176" s="33">
        <v>50540</v>
      </c>
      <c r="F176" s="33">
        <v>0</v>
      </c>
      <c r="G176" s="124">
        <f>SUM(D176:F176)</f>
        <v>124984</v>
      </c>
      <c r="H176" s="135"/>
      <c r="I176" s="135"/>
      <c r="J176" s="135"/>
      <c r="K176" s="33"/>
      <c r="L176" s="210"/>
      <c r="M176" s="127"/>
      <c r="N176" s="56"/>
    </row>
    <row r="177" spans="2:14" ht="57" customHeight="1" x14ac:dyDescent="0.35">
      <c r="B177" s="108" t="s">
        <v>499</v>
      </c>
      <c r="C177" s="128"/>
      <c r="D177" s="33">
        <v>30000</v>
      </c>
      <c r="E177" s="33">
        <v>25000</v>
      </c>
      <c r="F177" s="33">
        <v>16684</v>
      </c>
      <c r="G177" s="124">
        <f>SUM(D177:F177)</f>
        <v>71684</v>
      </c>
      <c r="H177" s="135"/>
      <c r="I177" s="135"/>
      <c r="J177" s="135"/>
      <c r="K177" s="33"/>
      <c r="L177" s="210"/>
      <c r="M177" s="127"/>
      <c r="N177" s="56"/>
    </row>
    <row r="178" spans="2:14" ht="65.25" customHeight="1" x14ac:dyDescent="0.35">
      <c r="B178" s="129" t="s">
        <v>500</v>
      </c>
      <c r="C178" s="16"/>
      <c r="D178" s="33">
        <v>40000</v>
      </c>
      <c r="E178" s="33">
        <v>5000</v>
      </c>
      <c r="F178" s="33">
        <v>3000</v>
      </c>
      <c r="G178" s="124">
        <f>SUM(D178:F178)</f>
        <v>48000</v>
      </c>
      <c r="H178" s="135"/>
      <c r="I178" s="135"/>
      <c r="J178" s="135"/>
      <c r="K178" s="33"/>
      <c r="L178" s="210"/>
      <c r="M178" s="127"/>
      <c r="N178" s="56"/>
    </row>
    <row r="179" spans="2:14" ht="38.25" customHeight="1" x14ac:dyDescent="0.35">
      <c r="B179" s="7"/>
      <c r="C179" s="130" t="s">
        <v>504</v>
      </c>
      <c r="D179" s="137">
        <f>SUM(D175:D178)</f>
        <v>382498</v>
      </c>
      <c r="E179" s="137">
        <f>SUM(E175:E178)</f>
        <v>223364</v>
      </c>
      <c r="F179" s="137">
        <f>SUM(F175:F178)</f>
        <v>73084</v>
      </c>
      <c r="G179" s="137">
        <f>SUM(G175:G178)</f>
        <v>678946</v>
      </c>
      <c r="H179" s="123">
        <f>(H175*G175)+(H176*G176)+(H177*G177)+(H178*G178)</f>
        <v>0</v>
      </c>
      <c r="I179" s="123"/>
      <c r="J179" s="123"/>
      <c r="K179" s="123">
        <f>SUM(K175:K178)</f>
        <v>0</v>
      </c>
      <c r="L179" s="208"/>
      <c r="M179" s="16"/>
      <c r="N179" s="14"/>
    </row>
    <row r="180" spans="2:14" ht="15.75" customHeight="1" x14ac:dyDescent="0.35">
      <c r="B180" s="7"/>
      <c r="C180" s="11"/>
      <c r="D180" s="26"/>
      <c r="E180" s="26"/>
      <c r="F180" s="26"/>
      <c r="G180" s="26"/>
      <c r="H180" s="26"/>
      <c r="I180" s="26"/>
      <c r="J180" s="26"/>
      <c r="K180" s="26"/>
      <c r="L180" s="177"/>
      <c r="M180" s="11"/>
      <c r="N180" s="14"/>
    </row>
    <row r="181" spans="2:14" ht="15.75" customHeight="1" x14ac:dyDescent="0.35">
      <c r="B181" s="7"/>
      <c r="C181" s="11"/>
      <c r="D181" s="26"/>
      <c r="E181" s="26"/>
      <c r="F181" s="26"/>
      <c r="G181" s="26"/>
      <c r="H181" s="26"/>
      <c r="I181" s="26"/>
      <c r="J181" s="26"/>
      <c r="K181" s="26"/>
      <c r="L181" s="177"/>
      <c r="M181" s="11"/>
      <c r="N181" s="14"/>
    </row>
    <row r="182" spans="2:14" ht="15.75" customHeight="1" x14ac:dyDescent="0.35">
      <c r="B182" s="7"/>
      <c r="C182" s="11"/>
      <c r="D182" s="26"/>
      <c r="E182" s="26"/>
      <c r="F182" s="26"/>
      <c r="G182" s="26"/>
      <c r="H182" s="26"/>
      <c r="I182" s="26"/>
      <c r="J182" s="26"/>
      <c r="K182" s="26"/>
      <c r="L182" s="177"/>
      <c r="M182" s="11"/>
      <c r="N182" s="14"/>
    </row>
    <row r="183" spans="2:14" ht="15.75" customHeight="1" x14ac:dyDescent="0.35">
      <c r="B183" s="7"/>
      <c r="C183" s="11"/>
      <c r="D183" s="26"/>
      <c r="E183" s="26"/>
      <c r="F183" s="26"/>
      <c r="G183" s="26"/>
      <c r="H183" s="26"/>
      <c r="I183" s="26"/>
      <c r="J183" s="26"/>
      <c r="K183" s="26"/>
      <c r="L183" s="177"/>
      <c r="M183" s="11"/>
      <c r="N183" s="14"/>
    </row>
    <row r="184" spans="2:14" ht="15.75" customHeight="1" x14ac:dyDescent="0.35">
      <c r="B184" s="7"/>
      <c r="C184" s="11"/>
      <c r="D184" s="26"/>
      <c r="E184" s="26"/>
      <c r="F184" s="26"/>
      <c r="G184" s="26"/>
      <c r="H184" s="26"/>
      <c r="I184" s="26"/>
      <c r="J184" s="26"/>
      <c r="K184" s="26"/>
      <c r="L184" s="177"/>
      <c r="M184" s="11"/>
      <c r="N184" s="14"/>
    </row>
    <row r="185" spans="2:14" ht="15.75" customHeight="1" x14ac:dyDescent="0.35">
      <c r="B185" s="7"/>
      <c r="C185" s="11"/>
      <c r="D185" s="26"/>
      <c r="E185" s="26"/>
      <c r="F185" s="26"/>
      <c r="G185" s="26"/>
      <c r="H185" s="26"/>
      <c r="I185" s="26"/>
      <c r="J185" s="26"/>
      <c r="K185" s="26"/>
      <c r="L185" s="177"/>
      <c r="M185" s="11"/>
      <c r="N185" s="14"/>
    </row>
    <row r="186" spans="2:14" ht="15.75" customHeight="1" thickBot="1" x14ac:dyDescent="0.4">
      <c r="B186" s="7"/>
      <c r="C186" s="11"/>
      <c r="D186" s="26"/>
      <c r="E186" s="26"/>
      <c r="F186" s="26"/>
      <c r="G186" s="26"/>
      <c r="H186" s="26"/>
      <c r="I186" s="26"/>
      <c r="J186" s="26"/>
      <c r="K186" s="26"/>
      <c r="L186" s="177"/>
      <c r="M186" s="11"/>
      <c r="N186" s="14"/>
    </row>
    <row r="187" spans="2:14" ht="15.5" x14ac:dyDescent="0.35">
      <c r="B187" s="7"/>
      <c r="C187" s="298" t="s">
        <v>513</v>
      </c>
      <c r="D187" s="299"/>
      <c r="E187" s="299"/>
      <c r="F187" s="299"/>
      <c r="G187" s="300"/>
      <c r="H187" s="14"/>
      <c r="I187" s="14"/>
      <c r="J187" s="14"/>
      <c r="K187" s="176"/>
      <c r="L187" s="211"/>
      <c r="M187" s="14"/>
    </row>
    <row r="188" spans="2:14" ht="54.75" customHeight="1" x14ac:dyDescent="0.35">
      <c r="B188" s="7"/>
      <c r="C188" s="194"/>
      <c r="D188" s="203" t="str">
        <f>D5</f>
        <v xml:space="preserve">  Organisation recipiendiaire 1 (budget en USD)  FAO MALI</v>
      </c>
      <c r="E188" s="203" t="str">
        <f t="shared" ref="E188:F188" si="16">E5</f>
        <v xml:space="preserve"> Organisation recipiendiaire 2 (budget en USD) IOM MALI</v>
      </c>
      <c r="F188" s="203" t="str">
        <f t="shared" si="16"/>
        <v>Organisation recipiendiaire 3 (budget en USD) UNESCO MALI</v>
      </c>
      <c r="G188" s="195" t="s">
        <v>11</v>
      </c>
      <c r="H188" s="11"/>
      <c r="I188" s="11"/>
      <c r="J188" s="11"/>
      <c r="K188" s="26"/>
      <c r="L188" s="177"/>
      <c r="M188" s="14"/>
    </row>
    <row r="189" spans="2:14" ht="41.25" customHeight="1" x14ac:dyDescent="0.35">
      <c r="B189" s="27"/>
      <c r="C189" s="125" t="s">
        <v>505</v>
      </c>
      <c r="D189" s="109">
        <f>SUM(D16,D26,D36,D46,D58,D68,D78,D88,D100,D110,D120,D130,D142,D152,D162,D172,D175,D176,D177,D178)</f>
        <v>1400000</v>
      </c>
      <c r="E189" s="109">
        <f>SUM(E16,E26,E36,E46,E58,E68,E78,E88,E100,E110,E120,E130,E142,E152,E162,E172,E175,E176,E177,E178)</f>
        <v>623365</v>
      </c>
      <c r="F189" s="109">
        <f>SUM(F16,F26,F36,F46,F58,F68,F78,F88,F100,F110,F120,F130,F142,F152,F162,F172,F175,F176,F177,F178)</f>
        <v>313084</v>
      </c>
      <c r="G189" s="126">
        <f>SUM(D189:F189)</f>
        <v>2336449</v>
      </c>
      <c r="H189" s="11"/>
      <c r="I189" s="11"/>
      <c r="J189" s="11"/>
      <c r="K189" s="26"/>
      <c r="L189" s="177"/>
      <c r="M189" s="15"/>
    </row>
    <row r="190" spans="2:14" ht="51.75" customHeight="1" x14ac:dyDescent="0.35">
      <c r="B190" s="5"/>
      <c r="C190" s="187" t="s">
        <v>506</v>
      </c>
      <c r="D190" s="109">
        <f>D189*0.07</f>
        <v>98000.000000000015</v>
      </c>
      <c r="E190" s="109">
        <f>E189*0.07</f>
        <v>43635.55</v>
      </c>
      <c r="F190" s="109">
        <f>F189*0.07</f>
        <v>21915.88</v>
      </c>
      <c r="G190" s="126">
        <f>G189*0.07</f>
        <v>163551.43000000002</v>
      </c>
      <c r="H190" s="5"/>
      <c r="I190" s="5"/>
      <c r="J190" s="5"/>
      <c r="K190" s="177"/>
      <c r="L190" s="177"/>
      <c r="M190" s="2"/>
    </row>
    <row r="191" spans="2:14" ht="51.75" customHeight="1" thickBot="1" x14ac:dyDescent="0.4">
      <c r="B191" s="5"/>
      <c r="C191" s="35" t="s">
        <v>11</v>
      </c>
      <c r="D191" s="113">
        <f>SUM(D189:D190)</f>
        <v>1498000</v>
      </c>
      <c r="E191" s="113">
        <f>SUM(E189:E190)</f>
        <v>667000.55000000005</v>
      </c>
      <c r="F191" s="113">
        <f>SUM(F189:F190)</f>
        <v>334999.88</v>
      </c>
      <c r="G191" s="113">
        <f>SUM(G189:G190)</f>
        <v>2500000.4300000002</v>
      </c>
      <c r="H191" s="5"/>
      <c r="I191" s="5"/>
      <c r="J191" s="5"/>
      <c r="K191" s="177"/>
      <c r="L191" s="177"/>
      <c r="M191" s="2"/>
    </row>
    <row r="192" spans="2:14" ht="42" customHeight="1" x14ac:dyDescent="0.35">
      <c r="B192" s="5"/>
      <c r="M192" s="4"/>
      <c r="N192" s="2"/>
    </row>
    <row r="193" spans="2:14" s="43" customFormat="1" ht="29.25" customHeight="1" thickBot="1" x14ac:dyDescent="0.4">
      <c r="B193" s="11"/>
      <c r="C193" s="37"/>
      <c r="D193" s="38"/>
      <c r="E193" s="38"/>
      <c r="F193" s="38"/>
      <c r="G193" s="38"/>
      <c r="H193" s="38"/>
      <c r="I193" s="38"/>
      <c r="J193" s="38"/>
      <c r="K193" s="179"/>
      <c r="L193" s="183"/>
      <c r="M193" s="14"/>
      <c r="N193" s="15"/>
    </row>
    <row r="194" spans="2:14" ht="23.25" customHeight="1" x14ac:dyDescent="0.35">
      <c r="B194" s="2"/>
      <c r="C194" s="291" t="s">
        <v>507</v>
      </c>
      <c r="D194" s="292"/>
      <c r="E194" s="293"/>
      <c r="F194" s="293"/>
      <c r="G194" s="293"/>
      <c r="H194" s="293"/>
      <c r="I194" s="224"/>
      <c r="J194" s="111"/>
      <c r="K194" s="180"/>
      <c r="L194" s="56"/>
      <c r="M194" s="2"/>
      <c r="N194" s="44"/>
    </row>
    <row r="195" spans="2:14" ht="51.75" customHeight="1" x14ac:dyDescent="0.35">
      <c r="B195" s="2"/>
      <c r="C195" s="110"/>
      <c r="D195" s="203" t="str">
        <f>D5</f>
        <v xml:space="preserve">  Organisation recipiendiaire 1 (budget en USD)  FAO MALI</v>
      </c>
      <c r="E195" s="203" t="str">
        <f t="shared" ref="E195:F195" si="17">E5</f>
        <v xml:space="preserve"> Organisation recipiendiaire 2 (budget en USD) IOM MALI</v>
      </c>
      <c r="F195" s="203" t="str">
        <f t="shared" si="17"/>
        <v>Organisation recipiendiaire 3 (budget en USD) UNESCO MALI</v>
      </c>
      <c r="G195" s="196" t="s">
        <v>11</v>
      </c>
      <c r="H195" s="232" t="s">
        <v>9</v>
      </c>
      <c r="I195" s="111"/>
      <c r="J195" s="111"/>
      <c r="K195" s="180"/>
      <c r="L195" s="56"/>
      <c r="M195" s="2"/>
      <c r="N195" s="44"/>
    </row>
    <row r="196" spans="2:14" ht="55.5" customHeight="1" x14ac:dyDescent="0.35">
      <c r="B196" s="2"/>
      <c r="C196" s="34" t="s">
        <v>508</v>
      </c>
      <c r="D196" s="238">
        <f>$D$191*H196</f>
        <v>1063696.0006260001</v>
      </c>
      <c r="E196" s="236">
        <f>$E$191*I196</f>
        <v>348500.1005938616</v>
      </c>
      <c r="F196" s="236">
        <f>$F$191*J196</f>
        <v>235000.00382086402</v>
      </c>
      <c r="G196" s="236">
        <f>SUM(D196:F196)</f>
        <v>1647196.1050407258</v>
      </c>
      <c r="H196" s="239">
        <v>0.71007743700000003</v>
      </c>
      <c r="I196" s="243">
        <v>0.5224884756</v>
      </c>
      <c r="J196" s="243">
        <v>0.70149280000000003</v>
      </c>
      <c r="K196" s="176"/>
      <c r="L196" s="211"/>
      <c r="M196" s="2"/>
      <c r="N196" s="44"/>
    </row>
    <row r="197" spans="2:14" ht="57.75" customHeight="1" x14ac:dyDescent="0.35">
      <c r="B197" s="290"/>
      <c r="C197" s="131" t="s">
        <v>509</v>
      </c>
      <c r="D197" s="238">
        <f>$D$191*H197</f>
        <v>434303.99937400001</v>
      </c>
      <c r="E197" s="236">
        <f>$E$191*I197</f>
        <v>318500.26237918425</v>
      </c>
      <c r="F197" s="236">
        <f>$F$191*J197</f>
        <v>99999.996779092806</v>
      </c>
      <c r="G197" s="235">
        <f>SUM(D197:F197)</f>
        <v>852804.25853227708</v>
      </c>
      <c r="H197" s="240">
        <v>0.28992256300000002</v>
      </c>
      <c r="I197" s="243">
        <v>0.477511244</v>
      </c>
      <c r="J197" s="243">
        <v>0.29850756000000001</v>
      </c>
      <c r="K197" s="176"/>
      <c r="L197" s="211"/>
      <c r="M197" s="44"/>
      <c r="N197" s="44"/>
    </row>
    <row r="198" spans="2:14" ht="57.75" customHeight="1" x14ac:dyDescent="0.35">
      <c r="B198" s="290"/>
      <c r="C198" s="131" t="s">
        <v>510</v>
      </c>
      <c r="D198" s="112">
        <f>$D$191*H198</f>
        <v>0</v>
      </c>
      <c r="E198" s="113">
        <f>$E$191*H198</f>
        <v>0</v>
      </c>
      <c r="F198" s="113">
        <f>$F$191*H198</f>
        <v>0</v>
      </c>
      <c r="G198" s="132">
        <f>SUM(D198:F198)</f>
        <v>0</v>
      </c>
      <c r="H198" s="241">
        <v>0</v>
      </c>
      <c r="I198" s="244"/>
      <c r="J198" s="244"/>
      <c r="K198" s="181"/>
      <c r="L198" s="212"/>
      <c r="M198" s="44"/>
      <c r="N198" s="44"/>
    </row>
    <row r="199" spans="2:14" ht="38.25" customHeight="1" thickBot="1" x14ac:dyDescent="0.4">
      <c r="B199" s="290"/>
      <c r="C199" s="35" t="s">
        <v>11</v>
      </c>
      <c r="D199" s="237">
        <f>SUM(D196:D198)</f>
        <v>1498000</v>
      </c>
      <c r="E199" s="237">
        <f>SUM(E196:E198)</f>
        <v>667000.36297304579</v>
      </c>
      <c r="F199" s="237">
        <f>SUM(F196:F198)</f>
        <v>335000.00059995684</v>
      </c>
      <c r="G199" s="237">
        <f>SUM(G196:G198)</f>
        <v>2500000.3635730026</v>
      </c>
      <c r="H199" s="242">
        <f>SUM(H196:H198)</f>
        <v>1</v>
      </c>
      <c r="I199" s="245">
        <f>SUM(I196:I197)</f>
        <v>0.9999997196</v>
      </c>
      <c r="J199" s="246">
        <f>SUM(J196:J197)</f>
        <v>1.00000036</v>
      </c>
      <c r="K199" s="182"/>
      <c r="L199" s="53"/>
      <c r="M199" s="44"/>
      <c r="N199" s="44"/>
    </row>
    <row r="200" spans="2:14" ht="21.75" customHeight="1" thickBot="1" x14ac:dyDescent="0.4">
      <c r="B200" s="290"/>
      <c r="C200" s="3"/>
      <c r="D200" s="8"/>
      <c r="E200" s="8"/>
      <c r="F200" s="8"/>
      <c r="G200" s="8"/>
      <c r="H200" s="8"/>
      <c r="I200" s="8"/>
      <c r="J200" s="8"/>
      <c r="K200" s="183"/>
      <c r="L200" s="183"/>
      <c r="M200" s="44"/>
      <c r="N200" s="44"/>
    </row>
    <row r="201" spans="2:14" ht="49.5" customHeight="1" x14ac:dyDescent="0.35">
      <c r="B201" s="290"/>
      <c r="C201" s="114" t="s">
        <v>562</v>
      </c>
      <c r="D201" s="115">
        <f>G199*30%</f>
        <v>750000.10907190072</v>
      </c>
      <c r="E201" s="38"/>
      <c r="F201" s="38"/>
      <c r="G201" s="38"/>
      <c r="H201" s="188" t="s">
        <v>564</v>
      </c>
      <c r="I201" s="233"/>
      <c r="J201" s="233"/>
      <c r="K201" s="189">
        <f>SUM(K179,K172,K162,K152,K142,K130,K120,K110,K100,K88,K78,K68,K58,K46,K36,K26,K16)</f>
        <v>331323.48</v>
      </c>
      <c r="L201" s="201"/>
      <c r="M201" s="44"/>
      <c r="N201" s="44"/>
    </row>
    <row r="202" spans="2:14" ht="28.5" customHeight="1" thickBot="1" x14ac:dyDescent="0.4">
      <c r="B202" s="290"/>
      <c r="C202" s="116" t="s">
        <v>511</v>
      </c>
      <c r="D202" s="173">
        <f>D201/G191</f>
        <v>0.29999999202876165</v>
      </c>
      <c r="E202" s="47"/>
      <c r="F202" s="47"/>
      <c r="G202" s="47"/>
      <c r="H202" s="190" t="s">
        <v>565</v>
      </c>
      <c r="I202" s="234"/>
      <c r="J202" s="234"/>
      <c r="K202" s="191">
        <f>K201/G189</f>
        <v>0.14180642504929489</v>
      </c>
      <c r="L202" s="202"/>
      <c r="M202" s="44"/>
      <c r="N202" s="44"/>
    </row>
    <row r="203" spans="2:14" ht="28.5" customHeight="1" x14ac:dyDescent="0.35">
      <c r="B203" s="290"/>
      <c r="C203" s="296"/>
      <c r="D203" s="297"/>
      <c r="E203" s="48"/>
      <c r="F203" s="48"/>
      <c r="G203" s="48"/>
      <c r="M203" s="44"/>
      <c r="N203" s="44"/>
    </row>
    <row r="204" spans="2:14" ht="28.5" customHeight="1" x14ac:dyDescent="0.35">
      <c r="B204" s="290"/>
      <c r="C204" s="116" t="s">
        <v>563</v>
      </c>
      <c r="D204" s="117">
        <f>SUM(D177:F178)*1.07</f>
        <v>128061.88</v>
      </c>
      <c r="E204" s="49"/>
      <c r="F204" s="49"/>
      <c r="G204" s="49"/>
      <c r="M204" s="44"/>
      <c r="N204" s="44"/>
    </row>
    <row r="205" spans="2:14" ht="23.25" customHeight="1" x14ac:dyDescent="0.35">
      <c r="B205" s="290"/>
      <c r="C205" s="116" t="s">
        <v>512</v>
      </c>
      <c r="D205" s="173">
        <f>D204/G191</f>
        <v>5.1224743189344168E-2</v>
      </c>
      <c r="E205" s="49"/>
      <c r="F205" s="49"/>
      <c r="G205" s="49"/>
      <c r="M205" s="44"/>
      <c r="N205" s="44"/>
    </row>
    <row r="206" spans="2:14" ht="66.75" customHeight="1" thickBot="1" x14ac:dyDescent="0.4">
      <c r="B206" s="290"/>
      <c r="C206" s="294" t="s">
        <v>553</v>
      </c>
      <c r="D206" s="295"/>
      <c r="E206" s="39"/>
      <c r="F206" s="39"/>
      <c r="G206" s="39"/>
      <c r="H206" s="44"/>
      <c r="I206" s="44"/>
      <c r="J206" s="44"/>
      <c r="K206" s="184"/>
      <c r="M206" s="44"/>
      <c r="N206" s="44"/>
    </row>
    <row r="207" spans="2:14" ht="55.5" customHeight="1" x14ac:dyDescent="0.35">
      <c r="B207" s="290"/>
      <c r="N207" s="43"/>
    </row>
    <row r="208" spans="2:14" ht="42.75" customHeight="1" x14ac:dyDescent="0.35">
      <c r="B208" s="290"/>
      <c r="M208" s="44"/>
    </row>
    <row r="209" spans="1:14" ht="21.75" customHeight="1" x14ac:dyDescent="0.35">
      <c r="B209" s="290"/>
      <c r="M209" s="44"/>
    </row>
    <row r="210" spans="1:14" ht="21.75" customHeight="1" x14ac:dyDescent="0.35">
      <c r="A210" s="44"/>
      <c r="B210" s="290"/>
    </row>
    <row r="211" spans="1:14" s="44" customFormat="1" ht="23.25" customHeight="1" x14ac:dyDescent="0.35">
      <c r="A211" s="42"/>
      <c r="B211" s="290"/>
      <c r="C211" s="42"/>
      <c r="D211" s="42"/>
      <c r="E211" s="42"/>
      <c r="F211" s="42"/>
      <c r="G211" s="42"/>
      <c r="H211" s="42"/>
      <c r="I211" s="42"/>
      <c r="J211" s="42"/>
      <c r="K211" s="178"/>
      <c r="L211" s="184"/>
      <c r="M211" s="42"/>
      <c r="N211" s="42"/>
    </row>
    <row r="212" spans="1:14" ht="23.25" customHeight="1" x14ac:dyDescent="0.35"/>
    <row r="213" spans="1:14" ht="21.75" customHeight="1" x14ac:dyDescent="0.35"/>
    <row r="214" spans="1:14" ht="16.5" customHeight="1" x14ac:dyDescent="0.35"/>
    <row r="215" spans="1:14" ht="29.25" customHeight="1" x14ac:dyDescent="0.35"/>
    <row r="216" spans="1:14" ht="24.75" customHeight="1" x14ac:dyDescent="0.35"/>
    <row r="217" spans="1:14" ht="33" customHeight="1" x14ac:dyDescent="0.35"/>
    <row r="219" spans="1:14" ht="15" customHeight="1" x14ac:dyDescent="0.35"/>
    <row r="220" spans="1:14" ht="25.5" customHeight="1" x14ac:dyDescent="0.35"/>
    <row r="271" spans="1:1" x14ac:dyDescent="0.35">
      <c r="A271" s="42" t="s">
        <v>560</v>
      </c>
    </row>
  </sheetData>
  <sheetProtection formatCells="0" formatColumns="0" formatRows="0"/>
  <mergeCells count="26">
    <mergeCell ref="C153:M153"/>
    <mergeCell ref="C163:M163"/>
    <mergeCell ref="B197:B211"/>
    <mergeCell ref="C194:H194"/>
    <mergeCell ref="C206:D206"/>
    <mergeCell ref="C203:D203"/>
    <mergeCell ref="C187:G187"/>
    <mergeCell ref="C6:M6"/>
    <mergeCell ref="C48:M48"/>
    <mergeCell ref="C49:M49"/>
    <mergeCell ref="B2:E2"/>
    <mergeCell ref="B3:H3"/>
    <mergeCell ref="C17:M17"/>
    <mergeCell ref="C7:M7"/>
    <mergeCell ref="C101:M101"/>
    <mergeCell ref="C27:M27"/>
    <mergeCell ref="C132:M132"/>
    <mergeCell ref="C121:M121"/>
    <mergeCell ref="C143:M143"/>
    <mergeCell ref="C133:M133"/>
    <mergeCell ref="C59:M59"/>
    <mergeCell ref="C69:M69"/>
    <mergeCell ref="C79:M79"/>
    <mergeCell ref="C90:M90"/>
    <mergeCell ref="C91:M91"/>
    <mergeCell ref="C37:M3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L199">
    <cfRule type="cellIs" dxfId="24" priority="1" operator="greaterThan">
      <formula>1</formula>
    </cfRule>
  </conditionalFormatting>
  <dataValidations xWindow="429" yWindow="872"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M6 C48:M48 C90:M90 C132:M132" xr:uid="{89ACADD6-F982-42D9-AC8D-CCF9750605B2}"/>
    <dataValidation allowBlank="1" showInputMessage="1" showErrorMessage="1" prompt="Insert *text* description of Output here" sqref="C7 C17 C37 C49 C59 C69 C79 C91 C101 C27 C121 C133 C143 C153 C163" xr:uid="{31AC9CA6-D499-4711-A99F-BECD0A64F3A8}"/>
    <dataValidation allowBlank="1" showInputMessage="1" showErrorMessage="1" prompt="Insert *text* description of Activity here" sqref="D21 C164 C38 C154 C50 C70 C80 C8 C18 C28 C122 C134 C144 C93 C102"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4"/>
  <sheetViews>
    <sheetView showGridLines="0" showZeros="0" zoomScale="80" zoomScaleNormal="80" workbookViewId="0">
      <pane ySplit="4" topLeftCell="A71" activePane="bottomLeft" state="frozen"/>
      <selection pane="bottomLeft" activeCell="D211" sqref="D211"/>
    </sheetView>
  </sheetViews>
  <sheetFormatPr baseColWidth="10" defaultColWidth="9.08984375" defaultRowHeight="15.5" x14ac:dyDescent="0.35"/>
  <cols>
    <col min="1" max="1" width="4.453125" style="59" customWidth="1"/>
    <col min="2" max="2" width="3.36328125" style="59" customWidth="1"/>
    <col min="3" max="3" width="51.453125" style="59" customWidth="1"/>
    <col min="4" max="4" width="34.36328125" style="60" customWidth="1"/>
    <col min="5" max="5" width="35" style="60" customWidth="1"/>
    <col min="6" max="6" width="34" style="60" customWidth="1"/>
    <col min="7" max="7" width="25.6328125" style="59" customWidth="1"/>
    <col min="8" max="8" width="21.453125" style="59" customWidth="1"/>
    <col min="9" max="9" width="16.90625" style="59" customWidth="1"/>
    <col min="10" max="10" width="19.453125" style="59" customWidth="1"/>
    <col min="11" max="11" width="19" style="59" customWidth="1"/>
    <col min="12" max="12" width="26" style="59" customWidth="1"/>
    <col min="13" max="13" width="21.08984375" style="59" customWidth="1"/>
    <col min="14" max="14" width="7" style="62" customWidth="1"/>
    <col min="15" max="15" width="24.36328125" style="59" customWidth="1"/>
    <col min="16" max="16" width="26.453125" style="59" customWidth="1"/>
    <col min="17" max="17" width="30.08984375" style="59" customWidth="1"/>
    <col min="18" max="18" width="33" style="59" customWidth="1"/>
    <col min="19" max="20" width="22.6328125" style="59" customWidth="1"/>
    <col min="21" max="21" width="23.453125" style="59" customWidth="1"/>
    <col min="22" max="22" width="32.08984375" style="59" customWidth="1"/>
    <col min="23" max="23" width="9.08984375" style="59"/>
    <col min="24" max="24" width="17.6328125" style="59" customWidth="1"/>
    <col min="25" max="25" width="26.453125" style="59" customWidth="1"/>
    <col min="26" max="26" width="22.453125" style="59" customWidth="1"/>
    <col min="27" max="27" width="29.6328125" style="59" customWidth="1"/>
    <col min="28" max="28" width="23.453125" style="59" customWidth="1"/>
    <col min="29" max="29" width="18.453125" style="59" customWidth="1"/>
    <col min="30" max="30" width="17.453125" style="59" customWidth="1"/>
    <col min="31" max="31" width="25.08984375" style="59" customWidth="1"/>
    <col min="32" max="16384" width="9.08984375" style="59"/>
  </cols>
  <sheetData>
    <row r="1" spans="2:14" ht="33.75" customHeight="1" x14ac:dyDescent="1">
      <c r="C1" s="285" t="s">
        <v>501</v>
      </c>
      <c r="D1" s="285"/>
      <c r="E1" s="285"/>
      <c r="F1" s="285"/>
      <c r="G1" s="40"/>
      <c r="H1" s="41"/>
      <c r="I1" s="41"/>
      <c r="L1" s="23"/>
      <c r="M1" s="6"/>
      <c r="N1" s="59"/>
    </row>
    <row r="2" spans="2:14" ht="25.5" customHeight="1" x14ac:dyDescent="0.45">
      <c r="C2" s="301" t="s">
        <v>554</v>
      </c>
      <c r="D2" s="301"/>
      <c r="E2" s="301"/>
      <c r="F2" s="301"/>
      <c r="L2" s="23"/>
      <c r="M2" s="6"/>
      <c r="N2" s="59"/>
    </row>
    <row r="3" spans="2:14" ht="9.75" customHeight="1" x14ac:dyDescent="0.35">
      <c r="C3" s="52"/>
      <c r="D3" s="52"/>
      <c r="E3" s="52"/>
      <c r="F3" s="52"/>
      <c r="L3" s="23"/>
      <c r="M3" s="6"/>
      <c r="N3" s="59"/>
    </row>
    <row r="4" spans="2:14" ht="33.75" customHeight="1" x14ac:dyDescent="0.35">
      <c r="C4" s="52"/>
      <c r="D4" s="203" t="str">
        <f>'1) Tableau budgétaire 1'!D5</f>
        <v xml:space="preserve">  Organisation recipiendiaire 1 (budget en USD)  FAO MALI</v>
      </c>
      <c r="E4" s="203" t="str">
        <f>'1) Tableau budgétaire 1'!E5</f>
        <v xml:space="preserve"> Organisation recipiendiaire 2 (budget en USD) IOM MALI</v>
      </c>
      <c r="F4" s="203" t="str">
        <f>'1) Tableau budgétaire 1'!F5</f>
        <v>Organisation recipiendiaire 3 (budget en USD) UNESCO MALI</v>
      </c>
      <c r="G4" s="197" t="s">
        <v>11</v>
      </c>
      <c r="L4" s="23"/>
      <c r="M4" s="6"/>
      <c r="N4" s="59"/>
    </row>
    <row r="5" spans="2:14" ht="24" customHeight="1" x14ac:dyDescent="0.35">
      <c r="B5" s="302" t="s">
        <v>514</v>
      </c>
      <c r="C5" s="303"/>
      <c r="D5" s="303"/>
      <c r="E5" s="303"/>
      <c r="F5" s="303"/>
      <c r="G5" s="304"/>
      <c r="L5" s="23"/>
      <c r="M5" s="6"/>
      <c r="N5" s="59"/>
    </row>
    <row r="6" spans="2:14" ht="22.5" customHeight="1" x14ac:dyDescent="0.35">
      <c r="C6" s="302" t="s">
        <v>515</v>
      </c>
      <c r="D6" s="303"/>
      <c r="E6" s="303"/>
      <c r="F6" s="303"/>
      <c r="G6" s="304"/>
      <c r="L6" s="23"/>
      <c r="M6" s="6"/>
      <c r="N6" s="59"/>
    </row>
    <row r="7" spans="2:14" ht="24.75" customHeight="1" thickBot="1" x14ac:dyDescent="0.4">
      <c r="C7" s="70" t="s">
        <v>516</v>
      </c>
      <c r="D7" s="71">
        <f>'1) Tableau budgétaire 1'!D16</f>
        <v>30000</v>
      </c>
      <c r="E7" s="71">
        <f>'1) Tableau budgétaire 1'!E16</f>
        <v>80000</v>
      </c>
      <c r="F7" s="71">
        <f>'1) Tableau budgétaire 1'!F16</f>
        <v>0</v>
      </c>
      <c r="G7" s="72">
        <f>SUM(D7:F7)</f>
        <v>110000</v>
      </c>
      <c r="L7" s="23"/>
      <c r="M7" s="6"/>
      <c r="N7" s="59"/>
    </row>
    <row r="8" spans="2:14" ht="21.75" customHeight="1" x14ac:dyDescent="0.35">
      <c r="C8" s="68" t="s">
        <v>517</v>
      </c>
      <c r="D8" s="103">
        <v>0</v>
      </c>
      <c r="E8" s="104"/>
      <c r="F8" s="104"/>
      <c r="G8" s="69">
        <f>SUM(D8:F8)</f>
        <v>0</v>
      </c>
      <c r="N8" s="59"/>
    </row>
    <row r="9" spans="2:14" x14ac:dyDescent="0.35">
      <c r="C9" s="57" t="s">
        <v>518</v>
      </c>
      <c r="D9" s="105"/>
      <c r="E9" s="20"/>
      <c r="F9" s="20"/>
      <c r="G9" s="67">
        <f t="shared" ref="G9:G14" si="0">SUM(D9:F9)</f>
        <v>0</v>
      </c>
      <c r="N9" s="59"/>
    </row>
    <row r="10" spans="2:14" ht="15.75" customHeight="1" x14ac:dyDescent="0.35">
      <c r="C10" s="57" t="s">
        <v>519</v>
      </c>
      <c r="D10" s="105"/>
      <c r="E10" s="105"/>
      <c r="F10" s="105"/>
      <c r="G10" s="67">
        <f t="shared" si="0"/>
        <v>0</v>
      </c>
      <c r="N10" s="59"/>
    </row>
    <row r="11" spans="2:14" x14ac:dyDescent="0.35">
      <c r="C11" s="58" t="s">
        <v>520</v>
      </c>
      <c r="D11" s="105"/>
      <c r="E11" s="105">
        <v>80000</v>
      </c>
      <c r="F11" s="105"/>
      <c r="G11" s="67">
        <f>SUM(D11:F11)</f>
        <v>80000</v>
      </c>
      <c r="N11" s="59"/>
    </row>
    <row r="12" spans="2:14" x14ac:dyDescent="0.35">
      <c r="C12" s="57" t="s">
        <v>521</v>
      </c>
      <c r="D12" s="105">
        <v>30000</v>
      </c>
      <c r="E12" s="105"/>
      <c r="F12" s="105"/>
      <c r="G12" s="67">
        <f>SUM(D12:F12)</f>
        <v>30000</v>
      </c>
      <c r="N12" s="59"/>
    </row>
    <row r="13" spans="2:14" ht="21.75" customHeight="1" x14ac:dyDescent="0.35">
      <c r="C13" s="57" t="s">
        <v>522</v>
      </c>
      <c r="D13" s="105"/>
      <c r="E13" s="105"/>
      <c r="F13" s="105"/>
      <c r="G13" s="67">
        <f t="shared" si="0"/>
        <v>0</v>
      </c>
      <c r="N13" s="59"/>
    </row>
    <row r="14" spans="2:14" ht="36.75" customHeight="1" x14ac:dyDescent="0.35">
      <c r="C14" s="57" t="s">
        <v>523</v>
      </c>
      <c r="D14" s="105"/>
      <c r="E14" s="105"/>
      <c r="F14" s="105"/>
      <c r="G14" s="67">
        <f t="shared" si="0"/>
        <v>0</v>
      </c>
      <c r="N14" s="59"/>
    </row>
    <row r="15" spans="2:14" ht="15.75" customHeight="1" x14ac:dyDescent="0.35">
      <c r="C15" s="61" t="s">
        <v>14</v>
      </c>
      <c r="D15" s="73">
        <f>SUM(D8:D14)</f>
        <v>30000</v>
      </c>
      <c r="E15" s="73">
        <f>SUM(E8:E14)</f>
        <v>80000</v>
      </c>
      <c r="F15" s="73">
        <f>SUM(F8:F14)</f>
        <v>0</v>
      </c>
      <c r="G15" s="138">
        <f>SUM(D15:F15)</f>
        <v>110000</v>
      </c>
      <c r="N15" s="59"/>
    </row>
    <row r="16" spans="2:14" s="60" customFormat="1" x14ac:dyDescent="0.35">
      <c r="C16" s="74"/>
      <c r="D16" s="75"/>
      <c r="E16" s="75"/>
      <c r="F16" s="75"/>
      <c r="G16" s="139"/>
    </row>
    <row r="17" spans="3:14" x14ac:dyDescent="0.35">
      <c r="C17" s="302" t="s">
        <v>524</v>
      </c>
      <c r="D17" s="303"/>
      <c r="E17" s="303"/>
      <c r="F17" s="303"/>
      <c r="G17" s="304"/>
      <c r="N17" s="59"/>
    </row>
    <row r="18" spans="3:14" ht="27" customHeight="1" thickBot="1" x14ac:dyDescent="0.4">
      <c r="C18" s="70" t="s">
        <v>525</v>
      </c>
      <c r="D18" s="71">
        <f>'1) Tableau budgétaire 1'!D26</f>
        <v>40000</v>
      </c>
      <c r="E18" s="71">
        <f>'1) Tableau budgétaire 1'!E26</f>
        <v>0</v>
      </c>
      <c r="F18" s="71">
        <f>'1) Tableau budgétaire 1'!F26</f>
        <v>95000</v>
      </c>
      <c r="G18" s="72">
        <f t="shared" ref="G18:G24" si="1">SUM(D18:F18)</f>
        <v>135000</v>
      </c>
      <c r="N18" s="59"/>
    </row>
    <row r="19" spans="3:14" x14ac:dyDescent="0.35">
      <c r="C19" s="68" t="s">
        <v>517</v>
      </c>
      <c r="D19" s="220" t="s">
        <v>575</v>
      </c>
      <c r="E19" s="104"/>
      <c r="F19" s="104"/>
      <c r="G19" s="69">
        <f t="shared" si="1"/>
        <v>0</v>
      </c>
      <c r="N19" s="59"/>
    </row>
    <row r="20" spans="3:14" x14ac:dyDescent="0.35">
      <c r="C20" s="57" t="s">
        <v>518</v>
      </c>
      <c r="D20" s="105"/>
      <c r="E20" s="20"/>
      <c r="F20" s="20">
        <v>10000</v>
      </c>
      <c r="G20" s="67">
        <f>SUM(D20:F20)</f>
        <v>10000</v>
      </c>
      <c r="N20" s="59"/>
    </row>
    <row r="21" spans="3:14" ht="31" x14ac:dyDescent="0.35">
      <c r="C21" s="57" t="s">
        <v>519</v>
      </c>
      <c r="D21" s="105"/>
      <c r="E21" s="105"/>
      <c r="F21" s="105"/>
      <c r="G21" s="67">
        <f>SUM(D21:F21)</f>
        <v>0</v>
      </c>
      <c r="N21" s="59"/>
    </row>
    <row r="22" spans="3:14" x14ac:dyDescent="0.35">
      <c r="C22" s="58" t="s">
        <v>520</v>
      </c>
      <c r="D22" s="105"/>
      <c r="E22" s="105"/>
      <c r="F22" s="105">
        <v>85000</v>
      </c>
      <c r="G22" s="67">
        <f>SUM(D22:F22)</f>
        <v>85000</v>
      </c>
      <c r="N22" s="59"/>
    </row>
    <row r="23" spans="3:14" x14ac:dyDescent="0.35">
      <c r="C23" s="57" t="s">
        <v>521</v>
      </c>
      <c r="D23" s="105"/>
      <c r="E23" s="105"/>
      <c r="F23" s="105"/>
      <c r="G23" s="67">
        <f t="shared" si="1"/>
        <v>0</v>
      </c>
      <c r="N23" s="59"/>
    </row>
    <row r="24" spans="3:14" x14ac:dyDescent="0.35">
      <c r="C24" s="57" t="s">
        <v>522</v>
      </c>
      <c r="D24" s="105">
        <v>40000</v>
      </c>
      <c r="E24" s="105"/>
      <c r="F24" s="105"/>
      <c r="G24" s="67">
        <f t="shared" si="1"/>
        <v>40000</v>
      </c>
      <c r="N24" s="59"/>
    </row>
    <row r="25" spans="3:14" ht="31" x14ac:dyDescent="0.35">
      <c r="C25" s="57" t="s">
        <v>523</v>
      </c>
      <c r="D25" s="105"/>
      <c r="E25" s="105"/>
      <c r="F25" s="105"/>
      <c r="G25" s="67">
        <f>SUM(D25:F25)</f>
        <v>0</v>
      </c>
      <c r="N25" s="59"/>
    </row>
    <row r="26" spans="3:14" x14ac:dyDescent="0.35">
      <c r="C26" s="61" t="s">
        <v>14</v>
      </c>
      <c r="D26" s="73">
        <f>SUM(D19:D25)</f>
        <v>40000</v>
      </c>
      <c r="E26" s="73">
        <f>SUM(E19:E25)</f>
        <v>0</v>
      </c>
      <c r="F26" s="73">
        <f>SUM(F19:F25)</f>
        <v>95000</v>
      </c>
      <c r="G26" s="67">
        <f>SUM(D26:F26)</f>
        <v>135000</v>
      </c>
      <c r="N26" s="59"/>
    </row>
    <row r="27" spans="3:14" s="60" customFormat="1" x14ac:dyDescent="0.35">
      <c r="C27" s="74"/>
      <c r="D27" s="75"/>
      <c r="E27" s="75"/>
      <c r="F27" s="75"/>
      <c r="G27" s="76"/>
    </row>
    <row r="28" spans="3:14" x14ac:dyDescent="0.35">
      <c r="C28" s="302" t="s">
        <v>526</v>
      </c>
      <c r="D28" s="303"/>
      <c r="E28" s="303"/>
      <c r="F28" s="303"/>
      <c r="G28" s="304"/>
      <c r="N28" s="59"/>
    </row>
    <row r="29" spans="3:14" ht="21.75" customHeight="1" thickBot="1" x14ac:dyDescent="0.4">
      <c r="C29" s="70" t="s">
        <v>527</v>
      </c>
      <c r="D29" s="71">
        <f>'1) Tableau budgétaire 1'!D36</f>
        <v>49000</v>
      </c>
      <c r="E29" s="71">
        <f>'1) Tableau budgétaire 1'!E36</f>
        <v>0</v>
      </c>
      <c r="F29" s="71">
        <f>'1) Tableau budgétaire 1'!F36</f>
        <v>20000</v>
      </c>
      <c r="G29" s="72">
        <f t="shared" ref="G29:G36" si="2">SUM(D29:F29)</f>
        <v>69000</v>
      </c>
      <c r="N29" s="59"/>
    </row>
    <row r="30" spans="3:14" x14ac:dyDescent="0.35">
      <c r="C30" s="68" t="s">
        <v>517</v>
      </c>
      <c r="D30" s="103">
        <v>30000</v>
      </c>
      <c r="E30" s="104"/>
      <c r="F30" s="104"/>
      <c r="G30" s="69">
        <f t="shared" si="2"/>
        <v>30000</v>
      </c>
      <c r="N30" s="59"/>
    </row>
    <row r="31" spans="3:14" s="60" customFormat="1" ht="15.75" customHeight="1" x14ac:dyDescent="0.35">
      <c r="C31" s="57" t="s">
        <v>518</v>
      </c>
      <c r="D31" s="105"/>
      <c r="E31" s="20"/>
      <c r="F31" s="20"/>
      <c r="G31" s="67">
        <f t="shared" si="2"/>
        <v>0</v>
      </c>
    </row>
    <row r="32" spans="3:14" s="60" customFormat="1" ht="31" x14ac:dyDescent="0.35">
      <c r="C32" s="57" t="s">
        <v>519</v>
      </c>
      <c r="D32" s="105">
        <v>0</v>
      </c>
      <c r="E32" s="105"/>
      <c r="F32" s="105"/>
      <c r="G32" s="67">
        <f>SUM(D32:F32)</f>
        <v>0</v>
      </c>
    </row>
    <row r="33" spans="3:14" s="60" customFormat="1" x14ac:dyDescent="0.35">
      <c r="C33" s="58" t="s">
        <v>520</v>
      </c>
      <c r="D33" s="105"/>
      <c r="E33" s="105"/>
      <c r="F33" s="105">
        <v>10000</v>
      </c>
      <c r="G33" s="67">
        <f>SUM(D33:F33)</f>
        <v>10000</v>
      </c>
    </row>
    <row r="34" spans="3:14" x14ac:dyDescent="0.35">
      <c r="C34" s="57" t="s">
        <v>521</v>
      </c>
      <c r="D34" s="105">
        <v>19000</v>
      </c>
      <c r="E34" s="105"/>
      <c r="F34" s="105">
        <v>5000</v>
      </c>
      <c r="G34" s="67">
        <f t="shared" si="2"/>
        <v>24000</v>
      </c>
      <c r="N34" s="59"/>
    </row>
    <row r="35" spans="3:14" x14ac:dyDescent="0.35">
      <c r="C35" s="57" t="s">
        <v>522</v>
      </c>
      <c r="D35" s="105"/>
      <c r="E35" s="105"/>
      <c r="F35" s="105"/>
      <c r="G35" s="67">
        <f t="shared" si="2"/>
        <v>0</v>
      </c>
      <c r="N35" s="59"/>
    </row>
    <row r="36" spans="3:14" ht="31" x14ac:dyDescent="0.35">
      <c r="C36" s="57" t="s">
        <v>523</v>
      </c>
      <c r="D36" s="105"/>
      <c r="E36" s="105"/>
      <c r="F36" s="105">
        <v>5000</v>
      </c>
      <c r="G36" s="67">
        <f t="shared" si="2"/>
        <v>5000</v>
      </c>
      <c r="N36" s="59"/>
    </row>
    <row r="37" spans="3:14" x14ac:dyDescent="0.35">
      <c r="C37" s="147" t="s">
        <v>14</v>
      </c>
      <c r="D37" s="148">
        <f>SUM(D30:D36)</f>
        <v>49000</v>
      </c>
      <c r="E37" s="148">
        <f>SUM(E30:E36)</f>
        <v>0</v>
      </c>
      <c r="F37" s="148">
        <f>SUM(F30:F36)</f>
        <v>20000</v>
      </c>
      <c r="G37" s="149">
        <f>SUM(D37:F37)</f>
        <v>69000</v>
      </c>
      <c r="N37" s="59"/>
    </row>
    <row r="38" spans="3:14" x14ac:dyDescent="0.35">
      <c r="C38" s="150"/>
      <c r="D38" s="151"/>
      <c r="E38" s="151"/>
      <c r="F38" s="151"/>
      <c r="G38" s="152"/>
      <c r="N38" s="59"/>
    </row>
    <row r="39" spans="3:14" s="60" customFormat="1" x14ac:dyDescent="0.35">
      <c r="C39" s="305" t="s">
        <v>528</v>
      </c>
      <c r="D39" s="306"/>
      <c r="E39" s="306"/>
      <c r="F39" s="306"/>
      <c r="G39" s="307"/>
    </row>
    <row r="40" spans="3:14" ht="20.25" customHeight="1" thickBot="1" x14ac:dyDescent="0.4">
      <c r="C40" s="70" t="s">
        <v>529</v>
      </c>
      <c r="D40" s="71">
        <f>'1) Tableau budgétaire 1'!D46</f>
        <v>0</v>
      </c>
      <c r="E40" s="71">
        <f>'1) Tableau budgétaire 1'!E46</f>
        <v>0</v>
      </c>
      <c r="F40" s="71">
        <f>'1) Tableau budgétaire 1'!F46</f>
        <v>0</v>
      </c>
      <c r="G40" s="72">
        <f t="shared" ref="G40:G48" si="3">SUM(D40:F40)</f>
        <v>0</v>
      </c>
      <c r="N40" s="59"/>
    </row>
    <row r="41" spans="3:14" x14ac:dyDescent="0.35">
      <c r="C41" s="68" t="s">
        <v>517</v>
      </c>
      <c r="D41" s="103">
        <v>0</v>
      </c>
      <c r="E41" s="104"/>
      <c r="F41" s="104"/>
      <c r="G41" s="69">
        <f t="shared" si="3"/>
        <v>0</v>
      </c>
      <c r="N41" s="59"/>
    </row>
    <row r="42" spans="3:14" ht="15.75" customHeight="1" x14ac:dyDescent="0.35">
      <c r="C42" s="57" t="s">
        <v>518</v>
      </c>
      <c r="D42" s="105"/>
      <c r="E42" s="20"/>
      <c r="F42" s="20"/>
      <c r="G42" s="67">
        <f t="shared" si="3"/>
        <v>0</v>
      </c>
      <c r="N42" s="59"/>
    </row>
    <row r="43" spans="3:14" ht="32.25" customHeight="1" x14ac:dyDescent="0.35">
      <c r="C43" s="57" t="s">
        <v>519</v>
      </c>
      <c r="D43" s="105"/>
      <c r="E43" s="105"/>
      <c r="F43" s="105"/>
      <c r="G43" s="67">
        <f t="shared" si="3"/>
        <v>0</v>
      </c>
      <c r="N43" s="59"/>
    </row>
    <row r="44" spans="3:14" s="60" customFormat="1" x14ac:dyDescent="0.35">
      <c r="C44" s="58" t="s">
        <v>520</v>
      </c>
      <c r="D44" s="105"/>
      <c r="E44" s="105"/>
      <c r="F44" s="105"/>
      <c r="G44" s="67">
        <f t="shared" si="3"/>
        <v>0</v>
      </c>
    </row>
    <row r="45" spans="3:14" x14ac:dyDescent="0.35">
      <c r="C45" s="57" t="s">
        <v>521</v>
      </c>
      <c r="D45" s="105"/>
      <c r="E45" s="105"/>
      <c r="F45" s="105"/>
      <c r="G45" s="67">
        <f t="shared" si="3"/>
        <v>0</v>
      </c>
      <c r="N45" s="59"/>
    </row>
    <row r="46" spans="3:14" x14ac:dyDescent="0.35">
      <c r="C46" s="57" t="s">
        <v>522</v>
      </c>
      <c r="D46" s="105"/>
      <c r="E46" s="105"/>
      <c r="F46" s="105"/>
      <c r="G46" s="67">
        <f t="shared" si="3"/>
        <v>0</v>
      </c>
      <c r="N46" s="59"/>
    </row>
    <row r="47" spans="3:14" ht="31" x14ac:dyDescent="0.35">
      <c r="C47" s="57" t="s">
        <v>523</v>
      </c>
      <c r="D47" s="105"/>
      <c r="E47" s="105"/>
      <c r="F47" s="105"/>
      <c r="G47" s="67">
        <f t="shared" si="3"/>
        <v>0</v>
      </c>
      <c r="N47" s="59"/>
    </row>
    <row r="48" spans="3:14" ht="21" customHeight="1" x14ac:dyDescent="0.35">
      <c r="C48" s="61" t="s">
        <v>14</v>
      </c>
      <c r="D48" s="73">
        <f>SUM(D41:D47)</f>
        <v>0</v>
      </c>
      <c r="E48" s="73">
        <f>SUM(E41:E47)</f>
        <v>0</v>
      </c>
      <c r="F48" s="73">
        <f>SUM(F41:F47)</f>
        <v>0</v>
      </c>
      <c r="G48" s="67">
        <f t="shared" si="3"/>
        <v>0</v>
      </c>
      <c r="N48" s="59"/>
    </row>
    <row r="49" spans="2:14" s="60" customFormat="1" ht="22.5" customHeight="1" x14ac:dyDescent="0.35">
      <c r="C49" s="77"/>
      <c r="D49" s="75"/>
      <c r="E49" s="75"/>
      <c r="F49" s="75"/>
      <c r="G49" s="76"/>
    </row>
    <row r="50" spans="2:14" x14ac:dyDescent="0.35">
      <c r="B50" s="302" t="s">
        <v>530</v>
      </c>
      <c r="C50" s="303"/>
      <c r="D50" s="303"/>
      <c r="E50" s="303"/>
      <c r="F50" s="303"/>
      <c r="G50" s="304"/>
      <c r="N50" s="59"/>
    </row>
    <row r="51" spans="2:14" x14ac:dyDescent="0.35">
      <c r="C51" s="302" t="s">
        <v>391</v>
      </c>
      <c r="D51" s="303"/>
      <c r="E51" s="303"/>
      <c r="F51" s="303"/>
      <c r="G51" s="304"/>
      <c r="N51" s="59"/>
    </row>
    <row r="52" spans="2:14" ht="24" customHeight="1" thickBot="1" x14ac:dyDescent="0.4">
      <c r="C52" s="70" t="s">
        <v>531</v>
      </c>
      <c r="D52" s="71">
        <f>'1) Tableau budgétaire 1'!D58</f>
        <v>240000</v>
      </c>
      <c r="E52" s="71">
        <f>'1) Tableau budgétaire 1'!E58</f>
        <v>55000</v>
      </c>
      <c r="F52" s="71">
        <f>'1) Tableau budgétaire 1'!F58</f>
        <v>75000</v>
      </c>
      <c r="G52" s="72">
        <f>SUM(D52:F52)</f>
        <v>370000</v>
      </c>
      <c r="N52" s="59"/>
    </row>
    <row r="53" spans="2:14" ht="15.75" customHeight="1" x14ac:dyDescent="0.35">
      <c r="C53" s="68" t="s">
        <v>517</v>
      </c>
      <c r="D53" s="103">
        <v>15000</v>
      </c>
      <c r="E53" s="104"/>
      <c r="F53" s="104"/>
      <c r="G53" s="69">
        <f t="shared" ref="G53:G59" si="4">SUM(D53:F53)</f>
        <v>15000</v>
      </c>
      <c r="N53" s="59"/>
    </row>
    <row r="54" spans="2:14" ht="15.75" customHeight="1" x14ac:dyDescent="0.35">
      <c r="C54" s="57" t="s">
        <v>518</v>
      </c>
      <c r="D54" s="105"/>
      <c r="E54" s="20"/>
      <c r="F54" s="20">
        <v>15000</v>
      </c>
      <c r="G54" s="67">
        <f t="shared" si="4"/>
        <v>15000</v>
      </c>
      <c r="N54" s="59"/>
    </row>
    <row r="55" spans="2:14" ht="15.75" customHeight="1" x14ac:dyDescent="0.35">
      <c r="C55" s="57" t="s">
        <v>519</v>
      </c>
      <c r="D55" s="105">
        <v>10000</v>
      </c>
      <c r="E55" s="105"/>
      <c r="F55" s="105"/>
      <c r="G55" s="67">
        <f t="shared" si="4"/>
        <v>10000</v>
      </c>
      <c r="N55" s="59"/>
    </row>
    <row r="56" spans="2:14" ht="18.75" customHeight="1" x14ac:dyDescent="0.35">
      <c r="C56" s="58" t="s">
        <v>520</v>
      </c>
      <c r="D56" s="105"/>
      <c r="E56" s="105">
        <v>55000</v>
      </c>
      <c r="F56" s="105">
        <v>60000</v>
      </c>
      <c r="G56" s="67">
        <f t="shared" si="4"/>
        <v>115000</v>
      </c>
      <c r="N56" s="59"/>
    </row>
    <row r="57" spans="2:14" x14ac:dyDescent="0.35">
      <c r="C57" s="57" t="s">
        <v>521</v>
      </c>
      <c r="D57" s="105"/>
      <c r="E57" s="105"/>
      <c r="F57" s="105"/>
      <c r="G57" s="67">
        <f t="shared" si="4"/>
        <v>0</v>
      </c>
      <c r="N57" s="59"/>
    </row>
    <row r="58" spans="2:14" s="60" customFormat="1" ht="21.75" customHeight="1" x14ac:dyDescent="0.35">
      <c r="B58" s="59"/>
      <c r="C58" s="57" t="s">
        <v>522</v>
      </c>
      <c r="D58" s="105">
        <v>215000</v>
      </c>
      <c r="E58" s="105"/>
      <c r="F58" s="105"/>
      <c r="G58" s="67">
        <f t="shared" si="4"/>
        <v>215000</v>
      </c>
    </row>
    <row r="59" spans="2:14" s="60" customFormat="1" ht="31" x14ac:dyDescent="0.35">
      <c r="B59" s="59"/>
      <c r="C59" s="57" t="s">
        <v>523</v>
      </c>
      <c r="D59" s="105"/>
      <c r="E59" s="105"/>
      <c r="F59" s="105"/>
      <c r="G59" s="67">
        <f t="shared" si="4"/>
        <v>0</v>
      </c>
    </row>
    <row r="60" spans="2:14" x14ac:dyDescent="0.35">
      <c r="C60" s="61" t="s">
        <v>14</v>
      </c>
      <c r="D60" s="73">
        <f>SUM(D53:D59)</f>
        <v>240000</v>
      </c>
      <c r="E60" s="73">
        <f>SUM(E53:E59)</f>
        <v>55000</v>
      </c>
      <c r="F60" s="73">
        <f>SUM(F53:F59)</f>
        <v>75000</v>
      </c>
      <c r="G60" s="67">
        <f>SUM(D60:F60)</f>
        <v>370000</v>
      </c>
      <c r="N60" s="59"/>
    </row>
    <row r="61" spans="2:14" s="60" customFormat="1" x14ac:dyDescent="0.35">
      <c r="C61" s="74"/>
      <c r="D61" s="75"/>
      <c r="E61" s="75"/>
      <c r="F61" s="75"/>
      <c r="G61" s="76"/>
    </row>
    <row r="62" spans="2:14" x14ac:dyDescent="0.35">
      <c r="B62" s="60"/>
      <c r="C62" s="302" t="s">
        <v>396</v>
      </c>
      <c r="D62" s="303"/>
      <c r="E62" s="303"/>
      <c r="F62" s="303"/>
      <c r="G62" s="304"/>
      <c r="N62" s="59"/>
    </row>
    <row r="63" spans="2:14" ht="21.75" customHeight="1" thickBot="1" x14ac:dyDescent="0.4">
      <c r="C63" s="70" t="s">
        <v>532</v>
      </c>
      <c r="D63" s="71">
        <f>'1) Tableau budgétaire 1'!D68</f>
        <v>373412</v>
      </c>
      <c r="E63" s="71">
        <f>'1) Tableau budgétaire 1'!E68</f>
        <v>0</v>
      </c>
      <c r="F63" s="71">
        <f>'1) Tableau budgétaire 1'!F68</f>
        <v>50000</v>
      </c>
      <c r="G63" s="72">
        <f t="shared" ref="G63:G70" si="5">SUM(D63:F63)</f>
        <v>423412</v>
      </c>
      <c r="N63" s="59"/>
    </row>
    <row r="64" spans="2:14" ht="15.75" customHeight="1" x14ac:dyDescent="0.35">
      <c r="C64" s="68" t="s">
        <v>517</v>
      </c>
      <c r="D64" s="103">
        <v>0</v>
      </c>
      <c r="E64" s="104"/>
      <c r="F64" s="104"/>
      <c r="G64" s="69">
        <f t="shared" si="5"/>
        <v>0</v>
      </c>
      <c r="N64" s="59"/>
    </row>
    <row r="65" spans="2:14" ht="15.75" customHeight="1" x14ac:dyDescent="0.35">
      <c r="C65" s="57" t="s">
        <v>518</v>
      </c>
      <c r="D65" s="105">
        <v>165000</v>
      </c>
      <c r="E65" s="20"/>
      <c r="F65" s="20"/>
      <c r="G65" s="67">
        <f t="shared" si="5"/>
        <v>165000</v>
      </c>
      <c r="N65" s="59"/>
    </row>
    <row r="66" spans="2:14" ht="15.75" customHeight="1" x14ac:dyDescent="0.35">
      <c r="C66" s="57" t="s">
        <v>519</v>
      </c>
      <c r="D66" s="105">
        <v>30412</v>
      </c>
      <c r="E66" s="105"/>
      <c r="F66" s="105"/>
      <c r="G66" s="67">
        <f t="shared" si="5"/>
        <v>30412</v>
      </c>
      <c r="N66" s="59"/>
    </row>
    <row r="67" spans="2:14" x14ac:dyDescent="0.35">
      <c r="C67" s="58" t="s">
        <v>520</v>
      </c>
      <c r="D67" s="105">
        <v>0</v>
      </c>
      <c r="E67" s="105"/>
      <c r="F67" s="105">
        <v>36000</v>
      </c>
      <c r="G67" s="67">
        <f t="shared" si="5"/>
        <v>36000</v>
      </c>
      <c r="N67" s="59"/>
    </row>
    <row r="68" spans="2:14" x14ac:dyDescent="0.35">
      <c r="C68" s="57" t="s">
        <v>521</v>
      </c>
      <c r="D68" s="221">
        <v>23000</v>
      </c>
      <c r="E68" s="105"/>
      <c r="F68" s="105"/>
      <c r="G68" s="67">
        <f t="shared" si="5"/>
        <v>23000</v>
      </c>
      <c r="N68" s="59"/>
    </row>
    <row r="69" spans="2:14" x14ac:dyDescent="0.35">
      <c r="C69" s="57" t="s">
        <v>522</v>
      </c>
      <c r="D69" s="105">
        <v>125000</v>
      </c>
      <c r="E69" s="105"/>
      <c r="F69" s="105">
        <v>10000</v>
      </c>
      <c r="G69" s="67">
        <f t="shared" si="5"/>
        <v>135000</v>
      </c>
      <c r="N69" s="59"/>
    </row>
    <row r="70" spans="2:14" ht="31" x14ac:dyDescent="0.35">
      <c r="C70" s="57" t="s">
        <v>523</v>
      </c>
      <c r="D70" s="105">
        <v>30000</v>
      </c>
      <c r="E70" s="105"/>
      <c r="F70" s="105">
        <v>4000</v>
      </c>
      <c r="G70" s="67">
        <f t="shared" si="5"/>
        <v>34000</v>
      </c>
      <c r="N70" s="59"/>
    </row>
    <row r="71" spans="2:14" x14ac:dyDescent="0.35">
      <c r="C71" s="61" t="s">
        <v>14</v>
      </c>
      <c r="D71" s="73">
        <f>SUM(D64:D70)</f>
        <v>373412</v>
      </c>
      <c r="E71" s="73">
        <f>SUM(E64:E70)</f>
        <v>0</v>
      </c>
      <c r="F71" s="73">
        <f>SUM(F64:F70)</f>
        <v>50000</v>
      </c>
      <c r="G71" s="67">
        <f>SUM(D71:F71)</f>
        <v>423412</v>
      </c>
      <c r="N71" s="59"/>
    </row>
    <row r="72" spans="2:14" s="60" customFormat="1" x14ac:dyDescent="0.35">
      <c r="C72" s="74"/>
      <c r="D72" s="75"/>
      <c r="E72" s="75"/>
      <c r="F72" s="75"/>
      <c r="G72" s="76"/>
    </row>
    <row r="73" spans="2:14" x14ac:dyDescent="0.35">
      <c r="C73" s="302" t="s">
        <v>405</v>
      </c>
      <c r="D73" s="303"/>
      <c r="E73" s="303"/>
      <c r="F73" s="303"/>
      <c r="G73" s="304"/>
      <c r="N73" s="59"/>
    </row>
    <row r="74" spans="2:14" ht="21.75" customHeight="1" thickBot="1" x14ac:dyDescent="0.4">
      <c r="B74" s="60"/>
      <c r="C74" s="70" t="s">
        <v>533</v>
      </c>
      <c r="D74" s="71">
        <f>'1) Tableau budgétaire 1'!D78</f>
        <v>0</v>
      </c>
      <c r="E74" s="71">
        <f>'1) Tableau budgétaire 1'!E78</f>
        <v>0</v>
      </c>
      <c r="F74" s="71">
        <f>'1) Tableau budgétaire 1'!F78</f>
        <v>0</v>
      </c>
      <c r="G74" s="72">
        <f t="shared" ref="G74:G82" si="6">SUM(D74:F74)</f>
        <v>0</v>
      </c>
      <c r="N74" s="59"/>
    </row>
    <row r="75" spans="2:14" ht="18" customHeight="1" x14ac:dyDescent="0.35">
      <c r="C75" s="68" t="s">
        <v>517</v>
      </c>
      <c r="D75" s="103">
        <v>0</v>
      </c>
      <c r="E75" s="104"/>
      <c r="F75" s="104"/>
      <c r="G75" s="69">
        <f t="shared" si="6"/>
        <v>0</v>
      </c>
      <c r="N75" s="59"/>
    </row>
    <row r="76" spans="2:14" ht="15.75" customHeight="1" x14ac:dyDescent="0.35">
      <c r="C76" s="57" t="s">
        <v>518</v>
      </c>
      <c r="D76" s="105"/>
      <c r="E76" s="20"/>
      <c r="F76" s="20"/>
      <c r="G76" s="67">
        <f t="shared" si="6"/>
        <v>0</v>
      </c>
      <c r="N76" s="59"/>
    </row>
    <row r="77" spans="2:14" s="60" customFormat="1" ht="15.75" customHeight="1" x14ac:dyDescent="0.35">
      <c r="B77" s="59"/>
      <c r="C77" s="57" t="s">
        <v>519</v>
      </c>
      <c r="D77" s="105"/>
      <c r="E77" s="105"/>
      <c r="F77" s="105"/>
      <c r="G77" s="67">
        <f t="shared" si="6"/>
        <v>0</v>
      </c>
    </row>
    <row r="78" spans="2:14" x14ac:dyDescent="0.35">
      <c r="B78" s="60"/>
      <c r="C78" s="58" t="s">
        <v>520</v>
      </c>
      <c r="D78" s="105"/>
      <c r="E78" s="105"/>
      <c r="F78" s="105"/>
      <c r="G78" s="67">
        <f t="shared" si="6"/>
        <v>0</v>
      </c>
      <c r="N78" s="59"/>
    </row>
    <row r="79" spans="2:14" x14ac:dyDescent="0.35">
      <c r="B79" s="60"/>
      <c r="C79" s="57" t="s">
        <v>521</v>
      </c>
      <c r="D79" s="105"/>
      <c r="E79" s="105"/>
      <c r="F79" s="105"/>
      <c r="G79" s="67">
        <f t="shared" si="6"/>
        <v>0</v>
      </c>
      <c r="N79" s="59"/>
    </row>
    <row r="80" spans="2:14" x14ac:dyDescent="0.35">
      <c r="B80" s="60"/>
      <c r="C80" s="57" t="s">
        <v>522</v>
      </c>
      <c r="D80" s="105"/>
      <c r="E80" s="105"/>
      <c r="F80" s="105"/>
      <c r="G80" s="67">
        <f t="shared" si="6"/>
        <v>0</v>
      </c>
      <c r="N80" s="59"/>
    </row>
    <row r="81" spans="2:14" ht="31" x14ac:dyDescent="0.35">
      <c r="C81" s="57" t="s">
        <v>523</v>
      </c>
      <c r="D81" s="105"/>
      <c r="E81" s="105"/>
      <c r="F81" s="105"/>
      <c r="G81" s="67">
        <f t="shared" si="6"/>
        <v>0</v>
      </c>
      <c r="N81" s="59"/>
    </row>
    <row r="82" spans="2:14" x14ac:dyDescent="0.35">
      <c r="C82" s="61" t="s">
        <v>14</v>
      </c>
      <c r="D82" s="73">
        <f>SUM(D75:D81)</f>
        <v>0</v>
      </c>
      <c r="E82" s="73">
        <f>SUM(E75:E81)</f>
        <v>0</v>
      </c>
      <c r="F82" s="73">
        <f>SUM(F75:F81)</f>
        <v>0</v>
      </c>
      <c r="G82" s="67">
        <f t="shared" si="6"/>
        <v>0</v>
      </c>
      <c r="N82" s="59"/>
    </row>
    <row r="83" spans="2:14" s="60" customFormat="1" x14ac:dyDescent="0.35">
      <c r="C83" s="74"/>
      <c r="D83" s="75"/>
      <c r="E83" s="75"/>
      <c r="F83" s="75"/>
      <c r="G83" s="76"/>
    </row>
    <row r="84" spans="2:14" x14ac:dyDescent="0.35">
      <c r="C84" s="302" t="s">
        <v>414</v>
      </c>
      <c r="D84" s="303"/>
      <c r="E84" s="303"/>
      <c r="F84" s="303"/>
      <c r="G84" s="304"/>
      <c r="N84" s="59"/>
    </row>
    <row r="85" spans="2:14" ht="21.75" customHeight="1" thickBot="1" x14ac:dyDescent="0.4">
      <c r="C85" s="70" t="s">
        <v>534</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517</v>
      </c>
      <c r="D86" s="103">
        <v>0</v>
      </c>
      <c r="E86" s="104"/>
      <c r="F86" s="104"/>
      <c r="G86" s="69">
        <f t="shared" si="7"/>
        <v>0</v>
      </c>
      <c r="N86" s="59"/>
    </row>
    <row r="87" spans="2:14" ht="15.75" customHeight="1" x14ac:dyDescent="0.35">
      <c r="B87" s="60"/>
      <c r="C87" s="57" t="s">
        <v>518</v>
      </c>
      <c r="D87" s="105"/>
      <c r="E87" s="20"/>
      <c r="F87" s="20"/>
      <c r="G87" s="67">
        <f t="shared" si="7"/>
        <v>0</v>
      </c>
      <c r="N87" s="59"/>
    </row>
    <row r="88" spans="2:14" ht="15.75" customHeight="1" x14ac:dyDescent="0.35">
      <c r="C88" s="57" t="s">
        <v>519</v>
      </c>
      <c r="D88" s="105"/>
      <c r="E88" s="105"/>
      <c r="F88" s="105"/>
      <c r="G88" s="67">
        <f t="shared" si="7"/>
        <v>0</v>
      </c>
      <c r="N88" s="59"/>
    </row>
    <row r="89" spans="2:14" x14ac:dyDescent="0.35">
      <c r="C89" s="58" t="s">
        <v>520</v>
      </c>
      <c r="D89" s="105"/>
      <c r="E89" s="105"/>
      <c r="F89" s="105"/>
      <c r="G89" s="67">
        <f t="shared" si="7"/>
        <v>0</v>
      </c>
      <c r="N89" s="59"/>
    </row>
    <row r="90" spans="2:14" x14ac:dyDescent="0.35">
      <c r="C90" s="57" t="s">
        <v>521</v>
      </c>
      <c r="D90" s="105"/>
      <c r="E90" s="105"/>
      <c r="F90" s="105"/>
      <c r="G90" s="67">
        <f t="shared" si="7"/>
        <v>0</v>
      </c>
      <c r="N90" s="59"/>
    </row>
    <row r="91" spans="2:14" ht="25.5" customHeight="1" x14ac:dyDescent="0.35">
      <c r="C91" s="57" t="s">
        <v>522</v>
      </c>
      <c r="D91" s="105"/>
      <c r="E91" s="105"/>
      <c r="F91" s="105"/>
      <c r="G91" s="67">
        <f t="shared" si="7"/>
        <v>0</v>
      </c>
      <c r="N91" s="59"/>
    </row>
    <row r="92" spans="2:14" ht="31" x14ac:dyDescent="0.35">
      <c r="B92" s="60"/>
      <c r="C92" s="57" t="s">
        <v>523</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302" t="s">
        <v>535</v>
      </c>
      <c r="C95" s="303"/>
      <c r="D95" s="303"/>
      <c r="E95" s="303"/>
      <c r="F95" s="303"/>
      <c r="G95" s="304"/>
      <c r="N95" s="59"/>
    </row>
    <row r="96" spans="2:14" x14ac:dyDescent="0.35">
      <c r="C96" s="302" t="s">
        <v>424</v>
      </c>
      <c r="D96" s="303"/>
      <c r="E96" s="303"/>
      <c r="F96" s="303"/>
      <c r="G96" s="304"/>
      <c r="N96" s="59"/>
    </row>
    <row r="97" spans="3:14" ht="22.5" customHeight="1" thickBot="1" x14ac:dyDescent="0.4">
      <c r="C97" s="70" t="s">
        <v>536</v>
      </c>
      <c r="D97" s="71">
        <f>'1) Tableau budgétaire 1'!D100</f>
        <v>258090</v>
      </c>
      <c r="E97" s="71">
        <f>'1) Tableau budgétaire 1'!E100</f>
        <v>265001</v>
      </c>
      <c r="F97" s="71">
        <f>'1) Tableau budgétaire 1'!F100</f>
        <v>0</v>
      </c>
      <c r="G97" s="72">
        <f>SUM(D97:F97)</f>
        <v>523091</v>
      </c>
      <c r="N97" s="59"/>
    </row>
    <row r="98" spans="3:14" x14ac:dyDescent="0.35">
      <c r="C98" s="68" t="s">
        <v>517</v>
      </c>
      <c r="D98" s="103">
        <v>0</v>
      </c>
      <c r="E98" s="104"/>
      <c r="F98" s="104"/>
      <c r="G98" s="69">
        <f t="shared" ref="G98:G104" si="8">SUM(D98:F98)</f>
        <v>0</v>
      </c>
      <c r="N98" s="59"/>
    </row>
    <row r="99" spans="3:14" x14ac:dyDescent="0.35">
      <c r="C99" s="57" t="s">
        <v>518</v>
      </c>
      <c r="D99" s="105">
        <v>3000</v>
      </c>
      <c r="E99" s="20"/>
      <c r="F99" s="20"/>
      <c r="G99" s="67">
        <f t="shared" si="8"/>
        <v>3000</v>
      </c>
      <c r="N99" s="59"/>
    </row>
    <row r="100" spans="3:14" ht="15.75" customHeight="1" x14ac:dyDescent="0.35">
      <c r="C100" s="57" t="s">
        <v>519</v>
      </c>
      <c r="D100" s="105">
        <v>5090</v>
      </c>
      <c r="E100" s="105">
        <v>41251</v>
      </c>
      <c r="F100" s="105"/>
      <c r="G100" s="67">
        <f>SUM(D100:F100)</f>
        <v>46341</v>
      </c>
      <c r="N100" s="59"/>
    </row>
    <row r="101" spans="3:14" x14ac:dyDescent="0.35">
      <c r="C101" s="58" t="s">
        <v>520</v>
      </c>
      <c r="D101" s="105">
        <v>0</v>
      </c>
      <c r="E101" s="105">
        <v>160000</v>
      </c>
      <c r="F101" s="105"/>
      <c r="G101" s="67">
        <f>SUM(D101:F101)</f>
        <v>160000</v>
      </c>
      <c r="N101" s="59"/>
    </row>
    <row r="102" spans="3:14" x14ac:dyDescent="0.35">
      <c r="C102" s="57" t="s">
        <v>521</v>
      </c>
      <c r="D102" s="221" t="s">
        <v>575</v>
      </c>
      <c r="E102" s="105">
        <v>63750</v>
      </c>
      <c r="F102" s="105"/>
      <c r="G102" s="67">
        <f>SUM(D102:F102)</f>
        <v>63750</v>
      </c>
      <c r="N102" s="59"/>
    </row>
    <row r="103" spans="3:14" x14ac:dyDescent="0.35">
      <c r="C103" s="57" t="s">
        <v>522</v>
      </c>
      <c r="D103" s="105">
        <v>250000</v>
      </c>
      <c r="E103" s="105"/>
      <c r="F103" s="105"/>
      <c r="G103" s="67">
        <f t="shared" si="8"/>
        <v>250000</v>
      </c>
      <c r="N103" s="59"/>
    </row>
    <row r="104" spans="3:14" ht="31" x14ac:dyDescent="0.35">
      <c r="C104" s="57" t="s">
        <v>523</v>
      </c>
      <c r="D104" s="105"/>
      <c r="E104" s="105"/>
      <c r="F104" s="105"/>
      <c r="G104" s="67">
        <f t="shared" si="8"/>
        <v>0</v>
      </c>
      <c r="N104" s="59"/>
    </row>
    <row r="105" spans="3:14" x14ac:dyDescent="0.35">
      <c r="C105" s="61" t="s">
        <v>14</v>
      </c>
      <c r="D105" s="73">
        <f>SUM(D98:D104)</f>
        <v>258090</v>
      </c>
      <c r="E105" s="73">
        <f>SUM(E98:E104)</f>
        <v>265001</v>
      </c>
      <c r="F105" s="73">
        <f>SUM(F98:F104)</f>
        <v>0</v>
      </c>
      <c r="G105" s="67">
        <f>SUM(D105:F105)</f>
        <v>523091</v>
      </c>
      <c r="N105" s="59"/>
    </row>
    <row r="106" spans="3:14" s="60" customFormat="1" x14ac:dyDescent="0.35">
      <c r="C106" s="74"/>
      <c r="D106" s="75"/>
      <c r="E106" s="75"/>
      <c r="F106" s="75"/>
      <c r="G106" s="76"/>
    </row>
    <row r="107" spans="3:14" ht="15.75" customHeight="1" x14ac:dyDescent="0.35">
      <c r="C107" s="302" t="s">
        <v>537</v>
      </c>
      <c r="D107" s="303"/>
      <c r="E107" s="303"/>
      <c r="F107" s="303"/>
      <c r="G107" s="304"/>
      <c r="N107" s="59"/>
    </row>
    <row r="108" spans="3:14" ht="21.75" customHeight="1" thickBot="1" x14ac:dyDescent="0.4">
      <c r="C108" s="70" t="s">
        <v>538</v>
      </c>
      <c r="D108" s="71">
        <f>'1) Tableau budgétaire 1'!D110</f>
        <v>27000</v>
      </c>
      <c r="E108" s="71">
        <f>'1) Tableau budgétaire 1'!E110</f>
        <v>0</v>
      </c>
      <c r="F108" s="71">
        <f>'1) Tableau budgétaire 1'!F110</f>
        <v>0</v>
      </c>
      <c r="G108" s="72">
        <f t="shared" ref="G108:G115" si="9">SUM(D108:F108)</f>
        <v>27000</v>
      </c>
      <c r="N108" s="59"/>
    </row>
    <row r="109" spans="3:14" x14ac:dyDescent="0.35">
      <c r="C109" s="68" t="s">
        <v>517</v>
      </c>
      <c r="D109" s="103">
        <v>0</v>
      </c>
      <c r="E109" s="104"/>
      <c r="F109" s="104"/>
      <c r="G109" s="69">
        <f t="shared" si="9"/>
        <v>0</v>
      </c>
      <c r="N109" s="59"/>
    </row>
    <row r="110" spans="3:14" x14ac:dyDescent="0.35">
      <c r="C110" s="57" t="s">
        <v>518</v>
      </c>
      <c r="D110" s="105"/>
      <c r="E110" s="20"/>
      <c r="F110" s="20"/>
      <c r="G110" s="67">
        <f t="shared" si="9"/>
        <v>0</v>
      </c>
      <c r="N110" s="59"/>
    </row>
    <row r="111" spans="3:14" ht="31" x14ac:dyDescent="0.35">
      <c r="C111" s="57" t="s">
        <v>519</v>
      </c>
      <c r="D111" s="105"/>
      <c r="E111" s="105"/>
      <c r="F111" s="105"/>
      <c r="G111" s="67">
        <f t="shared" si="9"/>
        <v>0</v>
      </c>
      <c r="N111" s="59"/>
    </row>
    <row r="112" spans="3:14" x14ac:dyDescent="0.35">
      <c r="C112" s="58" t="s">
        <v>520</v>
      </c>
      <c r="D112" s="105">
        <v>0</v>
      </c>
      <c r="E112" s="105"/>
      <c r="F112" s="105"/>
      <c r="G112" s="67">
        <f>SUM(D112:F112)</f>
        <v>0</v>
      </c>
      <c r="N112" s="59"/>
    </row>
    <row r="113" spans="3:14" x14ac:dyDescent="0.35">
      <c r="C113" s="57" t="s">
        <v>521</v>
      </c>
      <c r="D113" s="105"/>
      <c r="E113" s="105"/>
      <c r="F113" s="105"/>
      <c r="G113" s="67">
        <f t="shared" si="9"/>
        <v>0</v>
      </c>
      <c r="N113" s="59"/>
    </row>
    <row r="114" spans="3:14" x14ac:dyDescent="0.35">
      <c r="C114" s="57" t="s">
        <v>522</v>
      </c>
      <c r="D114" s="221" t="s">
        <v>575</v>
      </c>
      <c r="E114" s="105"/>
      <c r="F114" s="105"/>
      <c r="G114" s="67">
        <f t="shared" si="9"/>
        <v>0</v>
      </c>
      <c r="N114" s="59"/>
    </row>
    <row r="115" spans="3:14" ht="31" x14ac:dyDescent="0.35">
      <c r="C115" s="57" t="s">
        <v>523</v>
      </c>
      <c r="D115" s="221">
        <v>27000</v>
      </c>
      <c r="E115" s="105"/>
      <c r="F115" s="105"/>
      <c r="G115" s="67">
        <f t="shared" si="9"/>
        <v>27000</v>
      </c>
      <c r="N115" s="59"/>
    </row>
    <row r="116" spans="3:14" x14ac:dyDescent="0.35">
      <c r="C116" s="61" t="s">
        <v>14</v>
      </c>
      <c r="D116" s="73">
        <f>SUM(D109:D115)</f>
        <v>27000</v>
      </c>
      <c r="E116" s="73">
        <f>SUM(E109:E115)</f>
        <v>0</v>
      </c>
      <c r="F116" s="73">
        <f>SUM(F109:F115)</f>
        <v>0</v>
      </c>
      <c r="G116" s="67">
        <f>SUM(D116:F116)</f>
        <v>27000</v>
      </c>
      <c r="N116" s="59"/>
    </row>
    <row r="117" spans="3:14" s="60" customFormat="1" x14ac:dyDescent="0.35">
      <c r="C117" s="74"/>
      <c r="D117" s="75"/>
      <c r="E117" s="75"/>
      <c r="F117" s="75"/>
      <c r="G117" s="76"/>
    </row>
    <row r="118" spans="3:14" x14ac:dyDescent="0.35">
      <c r="C118" s="302" t="s">
        <v>442</v>
      </c>
      <c r="D118" s="303"/>
      <c r="E118" s="303"/>
      <c r="F118" s="303"/>
      <c r="G118" s="304"/>
      <c r="N118" s="59"/>
    </row>
    <row r="119" spans="3:14" ht="21" customHeight="1" thickBot="1" x14ac:dyDescent="0.4">
      <c r="C119" s="70" t="s">
        <v>539</v>
      </c>
      <c r="D119" s="71">
        <f>'1) Tableau budgétaire 1'!D120</f>
        <v>0</v>
      </c>
      <c r="E119" s="71">
        <f>'1) Tableau budgétaire 1'!E120</f>
        <v>0</v>
      </c>
      <c r="F119" s="71">
        <f>'1) Tableau budgétaire 1'!F120</f>
        <v>0</v>
      </c>
      <c r="G119" s="72">
        <f t="shared" ref="G119:G127" si="10">SUM(D119:F119)</f>
        <v>0</v>
      </c>
      <c r="N119" s="59"/>
    </row>
    <row r="120" spans="3:14" x14ac:dyDescent="0.35">
      <c r="C120" s="68" t="s">
        <v>517</v>
      </c>
      <c r="D120" s="103">
        <v>0</v>
      </c>
      <c r="E120" s="104"/>
      <c r="F120" s="104"/>
      <c r="G120" s="69">
        <f t="shared" si="10"/>
        <v>0</v>
      </c>
      <c r="N120" s="59"/>
    </row>
    <row r="121" spans="3:14" x14ac:dyDescent="0.35">
      <c r="C121" s="57" t="s">
        <v>518</v>
      </c>
      <c r="D121" s="105"/>
      <c r="E121" s="20"/>
      <c r="F121" s="20"/>
      <c r="G121" s="67">
        <f t="shared" si="10"/>
        <v>0</v>
      </c>
      <c r="N121" s="59"/>
    </row>
    <row r="122" spans="3:14" ht="31" x14ac:dyDescent="0.35">
      <c r="C122" s="57" t="s">
        <v>519</v>
      </c>
      <c r="D122" s="105"/>
      <c r="E122" s="105"/>
      <c r="F122" s="105"/>
      <c r="G122" s="67">
        <f t="shared" si="10"/>
        <v>0</v>
      </c>
      <c r="N122" s="59"/>
    </row>
    <row r="123" spans="3:14" x14ac:dyDescent="0.35">
      <c r="C123" s="58" t="s">
        <v>520</v>
      </c>
      <c r="D123" s="105"/>
      <c r="E123" s="105"/>
      <c r="F123" s="105"/>
      <c r="G123" s="67">
        <f t="shared" si="10"/>
        <v>0</v>
      </c>
      <c r="N123" s="59"/>
    </row>
    <row r="124" spans="3:14" x14ac:dyDescent="0.35">
      <c r="C124" s="57" t="s">
        <v>521</v>
      </c>
      <c r="D124" s="105"/>
      <c r="E124" s="105"/>
      <c r="F124" s="105"/>
      <c r="G124" s="67">
        <f t="shared" si="10"/>
        <v>0</v>
      </c>
      <c r="N124" s="59"/>
    </row>
    <row r="125" spans="3:14" x14ac:dyDescent="0.35">
      <c r="C125" s="57" t="s">
        <v>522</v>
      </c>
      <c r="D125" s="105"/>
      <c r="E125" s="105"/>
      <c r="F125" s="105"/>
      <c r="G125" s="67">
        <f t="shared" si="10"/>
        <v>0</v>
      </c>
      <c r="N125" s="59"/>
    </row>
    <row r="126" spans="3:14" ht="31" x14ac:dyDescent="0.35">
      <c r="C126" s="57" t="s">
        <v>523</v>
      </c>
      <c r="D126" s="105"/>
      <c r="E126" s="105"/>
      <c r="F126" s="105"/>
      <c r="G126" s="67">
        <f t="shared" si="10"/>
        <v>0</v>
      </c>
      <c r="N126" s="59"/>
    </row>
    <row r="127" spans="3:14" x14ac:dyDescent="0.35">
      <c r="C127" s="61" t="s">
        <v>14</v>
      </c>
      <c r="D127" s="73">
        <f>SUM(D120:D126)</f>
        <v>0</v>
      </c>
      <c r="E127" s="73">
        <f>SUM(E120:E126)</f>
        <v>0</v>
      </c>
      <c r="F127" s="73">
        <f>SUM(F120:F126)</f>
        <v>0</v>
      </c>
      <c r="G127" s="67">
        <f t="shared" si="10"/>
        <v>0</v>
      </c>
      <c r="N127" s="59"/>
    </row>
    <row r="128" spans="3:14" s="60" customFormat="1" x14ac:dyDescent="0.35">
      <c r="C128" s="74"/>
      <c r="D128" s="75"/>
      <c r="E128" s="75"/>
      <c r="F128" s="75"/>
      <c r="G128" s="76"/>
    </row>
    <row r="129" spans="2:14" x14ac:dyDescent="0.35">
      <c r="C129" s="302" t="s">
        <v>451</v>
      </c>
      <c r="D129" s="303"/>
      <c r="E129" s="303"/>
      <c r="F129" s="303"/>
      <c r="G129" s="304"/>
      <c r="N129" s="59"/>
    </row>
    <row r="130" spans="2:14" ht="24" customHeight="1" thickBot="1" x14ac:dyDescent="0.4">
      <c r="C130" s="70" t="s">
        <v>540</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517</v>
      </c>
      <c r="D131" s="103"/>
      <c r="E131" s="104"/>
      <c r="F131" s="104"/>
      <c r="G131" s="69">
        <f t="shared" si="11"/>
        <v>0</v>
      </c>
      <c r="N131" s="59"/>
    </row>
    <row r="132" spans="2:14" s="62" customFormat="1" x14ac:dyDescent="0.35">
      <c r="C132" s="57" t="s">
        <v>518</v>
      </c>
      <c r="D132" s="105"/>
      <c r="E132" s="20"/>
      <c r="F132" s="20"/>
      <c r="G132" s="67">
        <f t="shared" si="11"/>
        <v>0</v>
      </c>
    </row>
    <row r="133" spans="2:14" s="62" customFormat="1" ht="15.75" customHeight="1" x14ac:dyDescent="0.35">
      <c r="C133" s="57" t="s">
        <v>519</v>
      </c>
      <c r="D133" s="105"/>
      <c r="E133" s="105"/>
      <c r="F133" s="105"/>
      <c r="G133" s="67">
        <f t="shared" si="11"/>
        <v>0</v>
      </c>
    </row>
    <row r="134" spans="2:14" s="62" customFormat="1" x14ac:dyDescent="0.35">
      <c r="C134" s="58" t="s">
        <v>520</v>
      </c>
      <c r="D134" s="105"/>
      <c r="E134" s="105"/>
      <c r="F134" s="105"/>
      <c r="G134" s="67">
        <f t="shared" si="11"/>
        <v>0</v>
      </c>
    </row>
    <row r="135" spans="2:14" s="62" customFormat="1" x14ac:dyDescent="0.35">
      <c r="C135" s="57" t="s">
        <v>521</v>
      </c>
      <c r="D135" s="105"/>
      <c r="E135" s="105"/>
      <c r="F135" s="105"/>
      <c r="G135" s="67">
        <f t="shared" si="11"/>
        <v>0</v>
      </c>
    </row>
    <row r="136" spans="2:14" s="62" customFormat="1" ht="15.75" customHeight="1" x14ac:dyDescent="0.35">
      <c r="C136" s="57" t="s">
        <v>522</v>
      </c>
      <c r="D136" s="105"/>
      <c r="E136" s="105"/>
      <c r="F136" s="105"/>
      <c r="G136" s="67">
        <f t="shared" si="11"/>
        <v>0</v>
      </c>
    </row>
    <row r="137" spans="2:14" s="62" customFormat="1" ht="31" x14ac:dyDescent="0.35">
      <c r="C137" s="57" t="s">
        <v>523</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302" t="s">
        <v>541</v>
      </c>
      <c r="C140" s="303"/>
      <c r="D140" s="303"/>
      <c r="E140" s="303"/>
      <c r="F140" s="303"/>
      <c r="G140" s="304"/>
    </row>
    <row r="141" spans="2:14" s="62" customFormat="1" x14ac:dyDescent="0.35">
      <c r="B141" s="59"/>
      <c r="C141" s="302" t="s">
        <v>461</v>
      </c>
      <c r="D141" s="303"/>
      <c r="E141" s="303"/>
      <c r="F141" s="303"/>
      <c r="G141" s="304"/>
    </row>
    <row r="142" spans="2:14" s="62" customFormat="1" ht="24" customHeight="1" thickBot="1" x14ac:dyDescent="0.4">
      <c r="B142" s="59"/>
      <c r="C142" s="70" t="s">
        <v>542</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517</v>
      </c>
      <c r="D143" s="103"/>
      <c r="E143" s="104"/>
      <c r="F143" s="104"/>
      <c r="G143" s="69">
        <f t="shared" ref="G143:G150" si="12">SUM(D143:F143)</f>
        <v>0</v>
      </c>
    </row>
    <row r="144" spans="2:14" s="62" customFormat="1" ht="15.75" customHeight="1" x14ac:dyDescent="0.35">
      <c r="B144" s="59"/>
      <c r="C144" s="57" t="s">
        <v>518</v>
      </c>
      <c r="D144" s="105"/>
      <c r="E144" s="20"/>
      <c r="F144" s="20"/>
      <c r="G144" s="67">
        <f t="shared" si="12"/>
        <v>0</v>
      </c>
    </row>
    <row r="145" spans="2:7" s="62" customFormat="1" ht="15.75" customHeight="1" x14ac:dyDescent="0.35">
      <c r="B145" s="59"/>
      <c r="C145" s="57" t="s">
        <v>519</v>
      </c>
      <c r="D145" s="105"/>
      <c r="E145" s="105"/>
      <c r="F145" s="105"/>
      <c r="G145" s="67">
        <f t="shared" si="12"/>
        <v>0</v>
      </c>
    </row>
    <row r="146" spans="2:7" s="62" customFormat="1" ht="15.75" customHeight="1" x14ac:dyDescent="0.35">
      <c r="B146" s="59"/>
      <c r="C146" s="58" t="s">
        <v>520</v>
      </c>
      <c r="D146" s="105"/>
      <c r="E146" s="105"/>
      <c r="F146" s="105"/>
      <c r="G146" s="67">
        <f t="shared" si="12"/>
        <v>0</v>
      </c>
    </row>
    <row r="147" spans="2:7" s="62" customFormat="1" ht="15.75" customHeight="1" x14ac:dyDescent="0.35">
      <c r="B147" s="59"/>
      <c r="C147" s="57" t="s">
        <v>521</v>
      </c>
      <c r="D147" s="105"/>
      <c r="E147" s="105"/>
      <c r="F147" s="105"/>
      <c r="G147" s="67">
        <f t="shared" si="12"/>
        <v>0</v>
      </c>
    </row>
    <row r="148" spans="2:7" s="62" customFormat="1" ht="15.75" customHeight="1" x14ac:dyDescent="0.35">
      <c r="B148" s="59"/>
      <c r="C148" s="57" t="s">
        <v>522</v>
      </c>
      <c r="D148" s="105"/>
      <c r="E148" s="105"/>
      <c r="F148" s="105"/>
      <c r="G148" s="67">
        <f t="shared" si="12"/>
        <v>0</v>
      </c>
    </row>
    <row r="149" spans="2:7" s="62" customFormat="1" ht="15.75" customHeight="1" x14ac:dyDescent="0.35">
      <c r="B149" s="59"/>
      <c r="C149" s="57" t="s">
        <v>523</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302" t="s">
        <v>470</v>
      </c>
      <c r="D152" s="303"/>
      <c r="E152" s="303"/>
      <c r="F152" s="303"/>
      <c r="G152" s="304"/>
    </row>
    <row r="153" spans="2:7" s="62" customFormat="1" ht="21" customHeight="1" thickBot="1" x14ac:dyDescent="0.4">
      <c r="C153" s="70" t="s">
        <v>543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517</v>
      </c>
      <c r="D154" s="103"/>
      <c r="E154" s="104"/>
      <c r="F154" s="104"/>
      <c r="G154" s="69">
        <f t="shared" si="13"/>
        <v>0</v>
      </c>
    </row>
    <row r="155" spans="2:7" s="62" customFormat="1" ht="15.75" customHeight="1" x14ac:dyDescent="0.35">
      <c r="C155" s="57" t="s">
        <v>518</v>
      </c>
      <c r="D155" s="105"/>
      <c r="E155" s="20"/>
      <c r="F155" s="20"/>
      <c r="G155" s="67">
        <f t="shared" si="13"/>
        <v>0</v>
      </c>
    </row>
    <row r="156" spans="2:7" s="62" customFormat="1" ht="15.75" customHeight="1" x14ac:dyDescent="0.35">
      <c r="C156" s="57" t="s">
        <v>519</v>
      </c>
      <c r="D156" s="105"/>
      <c r="E156" s="105"/>
      <c r="F156" s="105"/>
      <c r="G156" s="67">
        <f t="shared" si="13"/>
        <v>0</v>
      </c>
    </row>
    <row r="157" spans="2:7" s="62" customFormat="1" ht="15.75" customHeight="1" x14ac:dyDescent="0.35">
      <c r="C157" s="58" t="s">
        <v>520</v>
      </c>
      <c r="D157" s="105"/>
      <c r="E157" s="105"/>
      <c r="F157" s="105"/>
      <c r="G157" s="67">
        <f t="shared" si="13"/>
        <v>0</v>
      </c>
    </row>
    <row r="158" spans="2:7" s="62" customFormat="1" ht="15.75" customHeight="1" x14ac:dyDescent="0.35">
      <c r="C158" s="57" t="s">
        <v>521</v>
      </c>
      <c r="D158" s="105"/>
      <c r="E158" s="105"/>
      <c r="F158" s="105"/>
      <c r="G158" s="67">
        <f t="shared" si="13"/>
        <v>0</v>
      </c>
    </row>
    <row r="159" spans="2:7" s="62" customFormat="1" ht="15.75" customHeight="1" x14ac:dyDescent="0.35">
      <c r="C159" s="57" t="s">
        <v>522</v>
      </c>
      <c r="D159" s="105"/>
      <c r="E159" s="105"/>
      <c r="F159" s="105"/>
      <c r="G159" s="67">
        <f t="shared" si="13"/>
        <v>0</v>
      </c>
    </row>
    <row r="160" spans="2:7" s="62" customFormat="1" ht="15.75" customHeight="1" x14ac:dyDescent="0.35">
      <c r="C160" s="57" t="s">
        <v>523</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302" t="s">
        <v>479</v>
      </c>
      <c r="D163" s="303"/>
      <c r="E163" s="303"/>
      <c r="F163" s="303"/>
      <c r="G163" s="304"/>
    </row>
    <row r="164" spans="3:7" s="62" customFormat="1" ht="19.5" customHeight="1" thickBot="1" x14ac:dyDescent="0.4">
      <c r="C164" s="70" t="s">
        <v>544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517</v>
      </c>
      <c r="D165" s="103"/>
      <c r="E165" s="104"/>
      <c r="F165" s="104"/>
      <c r="G165" s="69">
        <f t="shared" si="14"/>
        <v>0</v>
      </c>
    </row>
    <row r="166" spans="3:7" s="62" customFormat="1" ht="15.75" customHeight="1" x14ac:dyDescent="0.35">
      <c r="C166" s="57" t="s">
        <v>518</v>
      </c>
      <c r="D166" s="105"/>
      <c r="E166" s="20"/>
      <c r="F166" s="20"/>
      <c r="G166" s="67">
        <f t="shared" si="14"/>
        <v>0</v>
      </c>
    </row>
    <row r="167" spans="3:7" s="62" customFormat="1" ht="15.75" customHeight="1" x14ac:dyDescent="0.35">
      <c r="C167" s="57" t="s">
        <v>519</v>
      </c>
      <c r="D167" s="105"/>
      <c r="E167" s="105"/>
      <c r="F167" s="105"/>
      <c r="G167" s="67">
        <f t="shared" si="14"/>
        <v>0</v>
      </c>
    </row>
    <row r="168" spans="3:7" s="62" customFormat="1" ht="15.75" customHeight="1" x14ac:dyDescent="0.35">
      <c r="C168" s="58" t="s">
        <v>520</v>
      </c>
      <c r="D168" s="105"/>
      <c r="E168" s="105"/>
      <c r="F168" s="105"/>
      <c r="G168" s="67">
        <f t="shared" si="14"/>
        <v>0</v>
      </c>
    </row>
    <row r="169" spans="3:7" s="62" customFormat="1" ht="15.75" customHeight="1" x14ac:dyDescent="0.35">
      <c r="C169" s="57" t="s">
        <v>521</v>
      </c>
      <c r="D169" s="105"/>
      <c r="E169" s="105"/>
      <c r="F169" s="105"/>
      <c r="G169" s="67">
        <f t="shared" si="14"/>
        <v>0</v>
      </c>
    </row>
    <row r="170" spans="3:7" s="62" customFormat="1" ht="15.75" customHeight="1" x14ac:dyDescent="0.35">
      <c r="C170" s="57" t="s">
        <v>522</v>
      </c>
      <c r="D170" s="105"/>
      <c r="E170" s="105"/>
      <c r="F170" s="105"/>
      <c r="G170" s="67">
        <f t="shared" si="14"/>
        <v>0</v>
      </c>
    </row>
    <row r="171" spans="3:7" s="62" customFormat="1" ht="15.75" customHeight="1" x14ac:dyDescent="0.35">
      <c r="C171" s="57" t="s">
        <v>523</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302" t="s">
        <v>488</v>
      </c>
      <c r="D174" s="303"/>
      <c r="E174" s="303"/>
      <c r="F174" s="303"/>
      <c r="G174" s="304"/>
    </row>
    <row r="175" spans="3:7" s="62" customFormat="1" ht="22.5" customHeight="1" thickBot="1" x14ac:dyDescent="0.4">
      <c r="C175" s="70" t="s">
        <v>545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517</v>
      </c>
      <c r="D176" s="103"/>
      <c r="E176" s="104"/>
      <c r="F176" s="104"/>
      <c r="G176" s="69">
        <f t="shared" si="15"/>
        <v>0</v>
      </c>
    </row>
    <row r="177" spans="3:7" s="62" customFormat="1" ht="15.75" customHeight="1" x14ac:dyDescent="0.35">
      <c r="C177" s="57" t="s">
        <v>518</v>
      </c>
      <c r="D177" s="105"/>
      <c r="E177" s="20"/>
      <c r="F177" s="20"/>
      <c r="G177" s="67">
        <f t="shared" si="15"/>
        <v>0</v>
      </c>
    </row>
    <row r="178" spans="3:7" s="62" customFormat="1" ht="15.75" customHeight="1" x14ac:dyDescent="0.35">
      <c r="C178" s="57" t="s">
        <v>519</v>
      </c>
      <c r="D178" s="105"/>
      <c r="E178" s="105"/>
      <c r="F178" s="105"/>
      <c r="G178" s="67">
        <f t="shared" si="15"/>
        <v>0</v>
      </c>
    </row>
    <row r="179" spans="3:7" s="62" customFormat="1" ht="15.75" customHeight="1" x14ac:dyDescent="0.35">
      <c r="C179" s="58" t="s">
        <v>520</v>
      </c>
      <c r="D179" s="105"/>
      <c r="E179" s="105"/>
      <c r="F179" s="105"/>
      <c r="G179" s="67">
        <f t="shared" si="15"/>
        <v>0</v>
      </c>
    </row>
    <row r="180" spans="3:7" s="62" customFormat="1" ht="15.75" customHeight="1" x14ac:dyDescent="0.35">
      <c r="C180" s="57" t="s">
        <v>521</v>
      </c>
      <c r="D180" s="105"/>
      <c r="E180" s="105"/>
      <c r="F180" s="105"/>
      <c r="G180" s="67">
        <f t="shared" si="15"/>
        <v>0</v>
      </c>
    </row>
    <row r="181" spans="3:7" s="62" customFormat="1" ht="15.75" customHeight="1" x14ac:dyDescent="0.35">
      <c r="C181" s="57" t="s">
        <v>522</v>
      </c>
      <c r="D181" s="105"/>
      <c r="E181" s="105"/>
      <c r="F181" s="105"/>
      <c r="G181" s="67">
        <f t="shared" si="15"/>
        <v>0</v>
      </c>
    </row>
    <row r="182" spans="3:7" s="62" customFormat="1" ht="15.75" customHeight="1" x14ac:dyDescent="0.35">
      <c r="C182" s="57" t="s">
        <v>523</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302" t="s">
        <v>546</v>
      </c>
      <c r="D185" s="303"/>
      <c r="E185" s="303"/>
      <c r="F185" s="303"/>
      <c r="G185" s="304"/>
    </row>
    <row r="186" spans="3:7" s="62" customFormat="1" ht="36" customHeight="1" thickBot="1" x14ac:dyDescent="0.4">
      <c r="C186" s="70" t="s">
        <v>547</v>
      </c>
      <c r="D186" s="71">
        <f>'1) Tableau budgétaire 1'!D179</f>
        <v>382498</v>
      </c>
      <c r="E186" s="71">
        <f>'1) Tableau budgétaire 1'!E179</f>
        <v>223364</v>
      </c>
      <c r="F186" s="71">
        <f>'1) Tableau budgétaire 1'!F179</f>
        <v>73084</v>
      </c>
      <c r="G186" s="72">
        <f t="shared" ref="G186:G191" si="16">SUM(D186:F186)</f>
        <v>678946</v>
      </c>
    </row>
    <row r="187" spans="3:7" s="62" customFormat="1" ht="15.75" customHeight="1" x14ac:dyDescent="0.35">
      <c r="C187" s="68" t="s">
        <v>517</v>
      </c>
      <c r="D187" s="103">
        <v>238054</v>
      </c>
      <c r="E187" s="104">
        <v>142824</v>
      </c>
      <c r="F187" s="104">
        <v>58349</v>
      </c>
      <c r="G187" s="69">
        <f t="shared" si="16"/>
        <v>439227</v>
      </c>
    </row>
    <row r="188" spans="3:7" s="62" customFormat="1" ht="15.75" customHeight="1" x14ac:dyDescent="0.35">
      <c r="C188" s="57" t="s">
        <v>518</v>
      </c>
      <c r="D188" s="105">
        <v>0</v>
      </c>
      <c r="E188" s="20">
        <v>13341</v>
      </c>
      <c r="F188" s="20"/>
      <c r="G188" s="67">
        <f t="shared" si="16"/>
        <v>13341</v>
      </c>
    </row>
    <row r="189" spans="3:7" s="62" customFormat="1" ht="15.75" customHeight="1" x14ac:dyDescent="0.35">
      <c r="C189" s="57" t="s">
        <v>519</v>
      </c>
      <c r="D189" s="105">
        <v>0</v>
      </c>
      <c r="E189" s="105">
        <v>14400</v>
      </c>
      <c r="F189" s="105"/>
      <c r="G189" s="67">
        <f t="shared" si="16"/>
        <v>14400</v>
      </c>
    </row>
    <row r="190" spans="3:7" s="62" customFormat="1" ht="15.75" customHeight="1" x14ac:dyDescent="0.35">
      <c r="C190" s="58" t="s">
        <v>520</v>
      </c>
      <c r="D190" s="105">
        <v>0</v>
      </c>
      <c r="E190" s="105">
        <v>30000</v>
      </c>
      <c r="F190" s="105">
        <v>10000</v>
      </c>
      <c r="G190" s="67">
        <f t="shared" si="16"/>
        <v>40000</v>
      </c>
    </row>
    <row r="191" spans="3:7" s="62" customFormat="1" ht="15.75" customHeight="1" x14ac:dyDescent="0.35">
      <c r="C191" s="57" t="s">
        <v>521</v>
      </c>
      <c r="D191" s="105">
        <v>0</v>
      </c>
      <c r="E191" s="105">
        <v>7200</v>
      </c>
      <c r="F191" s="105"/>
      <c r="G191" s="67">
        <f t="shared" si="16"/>
        <v>7200</v>
      </c>
    </row>
    <row r="192" spans="3:7" s="62" customFormat="1" ht="15.75" customHeight="1" x14ac:dyDescent="0.35">
      <c r="C192" s="57" t="s">
        <v>522</v>
      </c>
      <c r="D192" s="105"/>
      <c r="E192" s="105"/>
      <c r="F192" s="105"/>
      <c r="G192" s="67">
        <f t="shared" ref="G192" si="17">SUM(D192:F192)</f>
        <v>0</v>
      </c>
    </row>
    <row r="193" spans="3:13" s="62" customFormat="1" ht="15.75" customHeight="1" x14ac:dyDescent="0.35">
      <c r="C193" s="57" t="s">
        <v>523</v>
      </c>
      <c r="D193" s="105">
        <v>144443</v>
      </c>
      <c r="E193" s="105">
        <v>15600</v>
      </c>
      <c r="F193" s="105">
        <v>4735</v>
      </c>
      <c r="G193" s="67">
        <f>SUM(D193:F193)</f>
        <v>164778</v>
      </c>
    </row>
    <row r="194" spans="3:13" s="62" customFormat="1" ht="15.75" customHeight="1" x14ac:dyDescent="0.35">
      <c r="C194" s="61" t="s">
        <v>14</v>
      </c>
      <c r="D194" s="73">
        <f>SUM(D187:D193)</f>
        <v>382497</v>
      </c>
      <c r="E194" s="73">
        <f>SUM(E187:E193)</f>
        <v>223365</v>
      </c>
      <c r="F194" s="73">
        <f>SUM(F187:F193)</f>
        <v>73084</v>
      </c>
      <c r="G194" s="67">
        <f>SUM(D194:F194)</f>
        <v>678946</v>
      </c>
    </row>
    <row r="195" spans="3:13" s="62" customFormat="1" ht="15.75" customHeight="1" thickBot="1" x14ac:dyDescent="0.4">
      <c r="C195" s="59"/>
      <c r="D195" s="60"/>
      <c r="E195" s="60"/>
      <c r="F195" s="60"/>
      <c r="G195" s="59"/>
    </row>
    <row r="196" spans="3:13" s="62" customFormat="1" ht="19.5" customHeight="1" thickBot="1" x14ac:dyDescent="0.4">
      <c r="C196" s="308" t="s">
        <v>513</v>
      </c>
      <c r="D196" s="309"/>
      <c r="E196" s="309"/>
      <c r="F196" s="309"/>
      <c r="G196" s="310"/>
    </row>
    <row r="197" spans="3:13" s="62" customFormat="1" ht="51.75" customHeight="1" x14ac:dyDescent="0.35">
      <c r="C197" s="81"/>
      <c r="D197" s="203" t="str">
        <f>'1) Tableau budgétaire 1'!D5</f>
        <v xml:space="preserve">  Organisation recipiendiaire 1 (budget en USD)  FAO MALI</v>
      </c>
      <c r="E197" s="203" t="str">
        <f>'1) Tableau budgétaire 1'!E5</f>
        <v xml:space="preserve"> Organisation recipiendiaire 2 (budget en USD) IOM MALI</v>
      </c>
      <c r="F197" s="203" t="str">
        <f>'1) Tableau budgétaire 1'!F5</f>
        <v>Organisation recipiendiaire 3 (budget en USD) UNESCO MALI</v>
      </c>
      <c r="G197" s="198" t="s">
        <v>513</v>
      </c>
    </row>
    <row r="198" spans="3:13" s="62" customFormat="1" ht="19.5" customHeight="1" x14ac:dyDescent="0.35">
      <c r="C198" s="204" t="s">
        <v>517</v>
      </c>
      <c r="D198" s="140">
        <f>SUM(D176,D165,D154,D143,D131,D120,D109,D98,D86,D75,D64,D53,D41,D30,D19,D8,D187)</f>
        <v>283054</v>
      </c>
      <c r="E198" s="140">
        <f t="shared" ref="E198:F204" si="18">SUM(E176,E165,E154,E143,E131,E120,E109,E98,E86,E75,E64,E53,E41,E30,E19,E8,E187)</f>
        <v>142824</v>
      </c>
      <c r="F198" s="140">
        <f t="shared" si="18"/>
        <v>58349</v>
      </c>
      <c r="G198" s="79">
        <f>SUM(D198:F198)</f>
        <v>484227</v>
      </c>
    </row>
    <row r="199" spans="3:13" s="62" customFormat="1" ht="34.5" customHeight="1" x14ac:dyDescent="0.35">
      <c r="C199" s="153" t="s">
        <v>518</v>
      </c>
      <c r="D199" s="82">
        <f>SUM(D177,D166,D155,D144,D132,D121,D110,D99,D87,D76,D65,D54,D42,D31,D20,D9,D188)</f>
        <v>168000</v>
      </c>
      <c r="E199" s="82">
        <f t="shared" si="18"/>
        <v>13341</v>
      </c>
      <c r="F199" s="82">
        <f>SUM(F177,F166,F155,F144,F132,F121,F110,F99,F87,F76,F65,F54,F42,F31,F20,F9,F188)</f>
        <v>25000</v>
      </c>
      <c r="G199" s="80">
        <f>SUM(D199:F199)</f>
        <v>206341</v>
      </c>
    </row>
    <row r="200" spans="3:13" s="62" customFormat="1" ht="48" customHeight="1" x14ac:dyDescent="0.35">
      <c r="C200" s="153" t="s">
        <v>519</v>
      </c>
      <c r="D200" s="82">
        <f t="shared" ref="D200:D204" si="19">SUM(D178,D167,D156,D145,D133,D122,D111,D100,D88,D77,D66,D55,D43,D32,D21,D10,D189)</f>
        <v>45502</v>
      </c>
      <c r="E200" s="82">
        <f t="shared" si="18"/>
        <v>55651</v>
      </c>
      <c r="F200" s="82">
        <f>SUM(F178,F167,F156,F145,F133,F122,F111,F100,F88,F77,F66,F55,F43,F32,F21,F10,F189)</f>
        <v>0</v>
      </c>
      <c r="G200" s="80">
        <f>SUM(D200:F200)</f>
        <v>101153</v>
      </c>
    </row>
    <row r="201" spans="3:13" s="62" customFormat="1" ht="33" customHeight="1" x14ac:dyDescent="0.35">
      <c r="C201" s="154" t="s">
        <v>520</v>
      </c>
      <c r="D201" s="82">
        <f>SUM(D179,D168,D157,D146,D134,D123,D112,D101,D89,D78,D67,D56,D44,D33,D22,D11,D190)</f>
        <v>0</v>
      </c>
      <c r="E201" s="82">
        <f t="shared" si="18"/>
        <v>325000</v>
      </c>
      <c r="F201" s="82">
        <f t="shared" si="18"/>
        <v>201000</v>
      </c>
      <c r="G201" s="80">
        <f>SUM(D201:F201)</f>
        <v>526000</v>
      </c>
    </row>
    <row r="202" spans="3:13" s="62" customFormat="1" ht="21" customHeight="1" x14ac:dyDescent="0.35">
      <c r="C202" s="153" t="s">
        <v>521</v>
      </c>
      <c r="D202" s="82">
        <f t="shared" si="19"/>
        <v>72000</v>
      </c>
      <c r="E202" s="82">
        <f t="shared" si="18"/>
        <v>70950</v>
      </c>
      <c r="F202" s="82">
        <f>SUM(F180,F169,F158,F147,F135,F124,F113,F102,F90,F79,F68,F57,F45,F34,F23,F12,F191)</f>
        <v>5000</v>
      </c>
      <c r="G202" s="80">
        <f>SUM(D202:F202)</f>
        <v>147950</v>
      </c>
      <c r="H202" s="26"/>
      <c r="I202" s="26"/>
      <c r="J202" s="26"/>
      <c r="K202" s="26"/>
      <c r="L202" s="26"/>
      <c r="M202" s="25"/>
    </row>
    <row r="203" spans="3:13" s="62" customFormat="1" ht="39.75" customHeight="1" x14ac:dyDescent="0.35">
      <c r="C203" s="153" t="s">
        <v>522</v>
      </c>
      <c r="D203" s="82">
        <f t="shared" si="19"/>
        <v>630000</v>
      </c>
      <c r="E203" s="82">
        <f t="shared" si="18"/>
        <v>0</v>
      </c>
      <c r="F203" s="82">
        <f>SUM(F181,F170,F159,F148,F136,F125,F114,F103,F91,F80,F69,F58,F46,F35,F24,F13,F192)</f>
        <v>10000</v>
      </c>
      <c r="G203" s="80">
        <f t="shared" ref="G203" si="20">SUM(D203:F203)</f>
        <v>640000</v>
      </c>
      <c r="H203" s="26"/>
      <c r="I203" s="26"/>
      <c r="J203" s="26"/>
      <c r="K203" s="26"/>
      <c r="L203" s="26"/>
      <c r="M203" s="25"/>
    </row>
    <row r="204" spans="3:13" s="62" customFormat="1" ht="39.75" customHeight="1" x14ac:dyDescent="0.35">
      <c r="C204" s="153" t="s">
        <v>523</v>
      </c>
      <c r="D204" s="140">
        <f t="shared" si="19"/>
        <v>201443</v>
      </c>
      <c r="E204" s="140">
        <f t="shared" si="18"/>
        <v>15600</v>
      </c>
      <c r="F204" s="140">
        <f>SUM(F182,F171,F160,F149,F137,F126,F115,F104,F92,F81,F70,F59,F47,F36,F25,F14,F193)</f>
        <v>13735</v>
      </c>
      <c r="G204" s="80">
        <f>SUM(D204:F204)</f>
        <v>230778</v>
      </c>
      <c r="H204" s="26"/>
      <c r="I204" s="26"/>
      <c r="J204" s="26"/>
      <c r="K204" s="26"/>
      <c r="L204" s="26"/>
      <c r="M204" s="25"/>
    </row>
    <row r="205" spans="3:13" s="62" customFormat="1" ht="22.5" customHeight="1" x14ac:dyDescent="0.35">
      <c r="C205" s="125" t="s">
        <v>505</v>
      </c>
      <c r="D205" s="141">
        <f>SUM(D198:D204)</f>
        <v>1399999</v>
      </c>
      <c r="E205" s="141">
        <f>SUM(E198:E204)</f>
        <v>623366</v>
      </c>
      <c r="F205" s="141">
        <f>SUM(F198:F204)</f>
        <v>313084</v>
      </c>
      <c r="G205" s="142">
        <f>SUM(D205:F205)</f>
        <v>2336449</v>
      </c>
      <c r="H205" s="26"/>
      <c r="I205" s="26"/>
      <c r="J205" s="26"/>
      <c r="K205" s="26"/>
      <c r="L205" s="26"/>
      <c r="M205" s="25"/>
    </row>
    <row r="206" spans="3:13" s="62" customFormat="1" ht="26.25" customHeight="1" thickBot="1" x14ac:dyDescent="0.4">
      <c r="C206" s="125" t="s">
        <v>506</v>
      </c>
      <c r="D206" s="84">
        <f>D205*0.07</f>
        <v>97999.930000000008</v>
      </c>
      <c r="E206" s="84">
        <f t="shared" ref="E206" si="21">E205*0.07</f>
        <v>43635.62</v>
      </c>
      <c r="F206" s="84">
        <f>F205*0.07</f>
        <v>21915.88</v>
      </c>
      <c r="G206" s="145">
        <f>G205*0.07</f>
        <v>163551.43000000002</v>
      </c>
      <c r="H206" s="38"/>
      <c r="I206" s="38"/>
      <c r="J206" s="38"/>
      <c r="K206" s="38"/>
      <c r="L206" s="63"/>
      <c r="M206" s="60"/>
    </row>
    <row r="207" spans="3:13" s="62" customFormat="1" ht="23.25" customHeight="1" thickBot="1" x14ac:dyDescent="0.4">
      <c r="C207" s="143" t="s">
        <v>364</v>
      </c>
      <c r="D207" s="144">
        <f>SUM(D205:D206)</f>
        <v>1497998.93</v>
      </c>
      <c r="E207" s="144">
        <f t="shared" ref="E207" si="22">SUM(E205:E206)</f>
        <v>667001.62</v>
      </c>
      <c r="F207" s="144">
        <f>SUM(F205:F206)</f>
        <v>334999.88</v>
      </c>
      <c r="G207" s="83">
        <f>SUM(G205:G206)</f>
        <v>2500000.4300000002</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90625" defaultRowHeight="14.5" x14ac:dyDescent="0.35"/>
  <cols>
    <col min="2" max="2" width="73.36328125" customWidth="1"/>
  </cols>
  <sheetData>
    <row r="1" spans="2:6" ht="15" thickBot="1" x14ac:dyDescent="0.4"/>
    <row r="2" spans="2:6" ht="15" thickBot="1" x14ac:dyDescent="0.4">
      <c r="B2" s="158" t="s">
        <v>548</v>
      </c>
      <c r="C2" s="1"/>
      <c r="D2" s="1"/>
      <c r="E2" s="1"/>
      <c r="F2" s="1"/>
    </row>
    <row r="3" spans="2:6" ht="70.5" customHeight="1" x14ac:dyDescent="0.35">
      <c r="B3" s="159" t="s">
        <v>555</v>
      </c>
    </row>
    <row r="4" spans="2:6" ht="58" x14ac:dyDescent="0.35">
      <c r="B4" s="156" t="s">
        <v>549</v>
      </c>
    </row>
    <row r="5" spans="2:6" x14ac:dyDescent="0.35">
      <c r="B5" s="156"/>
    </row>
    <row r="6" spans="2:6" ht="58" x14ac:dyDescent="0.35">
      <c r="B6" s="155" t="s">
        <v>550</v>
      </c>
    </row>
    <row r="7" spans="2:6" x14ac:dyDescent="0.35">
      <c r="B7" s="156"/>
    </row>
    <row r="8" spans="2:6" ht="72.5" x14ac:dyDescent="0.35">
      <c r="B8" s="155" t="s">
        <v>556</v>
      </c>
    </row>
    <row r="9" spans="2:6" x14ac:dyDescent="0.35">
      <c r="B9" s="156"/>
    </row>
    <row r="10" spans="2:6" ht="29" x14ac:dyDescent="0.35">
      <c r="B10" s="156" t="s">
        <v>551</v>
      </c>
    </row>
    <row r="11" spans="2:6" x14ac:dyDescent="0.35">
      <c r="B11" s="156"/>
    </row>
    <row r="12" spans="2:6" ht="72.5" x14ac:dyDescent="0.35">
      <c r="B12" s="155" t="s">
        <v>557</v>
      </c>
    </row>
    <row r="13" spans="2:6" x14ac:dyDescent="0.35">
      <c r="B13" s="156"/>
    </row>
    <row r="14" spans="2:6" ht="58.5" thickBot="1" x14ac:dyDescent="0.4">
      <c r="B14" s="157" t="s">
        <v>552</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1" zoomScale="80" zoomScaleNormal="80" zoomScaleSheetLayoutView="70" workbookViewId="0"/>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324" t="s">
        <v>365</v>
      </c>
      <c r="C2" s="325"/>
      <c r="D2" s="326"/>
    </row>
    <row r="3" spans="2:4" ht="15" thickBot="1" x14ac:dyDescent="0.4">
      <c r="B3" s="327"/>
      <c r="C3" s="328"/>
      <c r="D3" s="329"/>
    </row>
    <row r="4" spans="2:4" ht="15" thickBot="1" x14ac:dyDescent="0.4"/>
    <row r="5" spans="2:4" x14ac:dyDescent="0.35">
      <c r="B5" s="315" t="s">
        <v>15</v>
      </c>
      <c r="C5" s="316"/>
      <c r="D5" s="317"/>
    </row>
    <row r="6" spans="2:4" ht="15" thickBot="1" x14ac:dyDescent="0.4">
      <c r="B6" s="318"/>
      <c r="C6" s="319"/>
      <c r="D6" s="320"/>
    </row>
    <row r="7" spans="2:4" x14ac:dyDescent="0.35">
      <c r="B7" s="92" t="s">
        <v>16</v>
      </c>
      <c r="C7" s="313">
        <f>SUM('1) Tableau budgétaire 1'!D16:F16,'1) Tableau budgétaire 1'!D26:F26,'1) Tableau budgétaire 1'!D36:F36,'1) Tableau budgétaire 1'!D46:F46)</f>
        <v>314000</v>
      </c>
      <c r="D7" s="314"/>
    </row>
    <row r="8" spans="2:4" x14ac:dyDescent="0.35">
      <c r="B8" s="92" t="s">
        <v>363</v>
      </c>
      <c r="C8" s="311">
        <f>SUM(D10:D14)</f>
        <v>0</v>
      </c>
      <c r="D8" s="312"/>
    </row>
    <row r="9" spans="2:4" x14ac:dyDescent="0.35">
      <c r="B9" s="93" t="s">
        <v>357</v>
      </c>
      <c r="C9" s="94" t="s">
        <v>358</v>
      </c>
      <c r="D9" s="95" t="s">
        <v>359</v>
      </c>
    </row>
    <row r="10" spans="2:4" ht="35.15" customHeight="1" x14ac:dyDescent="0.35">
      <c r="B10" s="118"/>
      <c r="C10" s="97"/>
      <c r="D10" s="98">
        <f>$C$7*C10</f>
        <v>0</v>
      </c>
    </row>
    <row r="11" spans="2:4" ht="35.15" customHeight="1" x14ac:dyDescent="0.35">
      <c r="B11" s="118"/>
      <c r="C11" s="97"/>
      <c r="D11" s="98">
        <f>C7*C11</f>
        <v>0</v>
      </c>
    </row>
    <row r="12" spans="2:4" ht="35.15" customHeight="1" x14ac:dyDescent="0.35">
      <c r="B12" s="119"/>
      <c r="C12" s="97"/>
      <c r="D12" s="98">
        <f>C7*C12</f>
        <v>0</v>
      </c>
    </row>
    <row r="13" spans="2:4" ht="35.15" customHeight="1" x14ac:dyDescent="0.35">
      <c r="B13" s="119"/>
      <c r="C13" s="97"/>
      <c r="D13" s="98">
        <f>C7*C13</f>
        <v>0</v>
      </c>
    </row>
    <row r="14" spans="2:4" ht="35.15" customHeight="1" thickBot="1" x14ac:dyDescent="0.4">
      <c r="B14" s="120"/>
      <c r="C14" s="97"/>
      <c r="D14" s="102">
        <f>C7*C14</f>
        <v>0</v>
      </c>
    </row>
    <row r="15" spans="2:4" ht="15" thickBot="1" x14ac:dyDescent="0.4"/>
    <row r="16" spans="2:4" x14ac:dyDescent="0.35">
      <c r="B16" s="315" t="s">
        <v>360</v>
      </c>
      <c r="C16" s="316"/>
      <c r="D16" s="317"/>
    </row>
    <row r="17" spans="2:4" ht="15" thickBot="1" x14ac:dyDescent="0.4">
      <c r="B17" s="321"/>
      <c r="C17" s="322"/>
      <c r="D17" s="323"/>
    </row>
    <row r="18" spans="2:4" x14ac:dyDescent="0.35">
      <c r="B18" s="92" t="s">
        <v>16</v>
      </c>
      <c r="C18" s="313">
        <f>SUM('1) Tableau budgétaire 1'!D58:F58,'1) Tableau budgétaire 1'!D68:F68,'1) Tableau budgétaire 1'!D78:F78,'1) Tableau budgétaire 1'!D88:F88)</f>
        <v>793412</v>
      </c>
      <c r="D18" s="314"/>
    </row>
    <row r="19" spans="2:4" x14ac:dyDescent="0.35">
      <c r="B19" s="92" t="s">
        <v>363</v>
      </c>
      <c r="C19" s="311">
        <f>SUM(D21:D25)</f>
        <v>0</v>
      </c>
      <c r="D19" s="312"/>
    </row>
    <row r="20" spans="2:4" x14ac:dyDescent="0.35">
      <c r="B20" s="93" t="s">
        <v>357</v>
      </c>
      <c r="C20" s="94" t="s">
        <v>358</v>
      </c>
      <c r="D20" s="95" t="s">
        <v>359</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315" t="s">
        <v>361</v>
      </c>
      <c r="C27" s="316"/>
      <c r="D27" s="317"/>
    </row>
    <row r="28" spans="2:4" ht="15" thickBot="1" x14ac:dyDescent="0.4">
      <c r="B28" s="318"/>
      <c r="C28" s="319"/>
      <c r="D28" s="320"/>
    </row>
    <row r="29" spans="2:4" x14ac:dyDescent="0.35">
      <c r="B29" s="92" t="s">
        <v>16</v>
      </c>
      <c r="C29" s="313">
        <f>SUM('1) Tableau budgétaire 1'!D100:F100,'1) Tableau budgétaire 1'!D110:F110,'1) Tableau budgétaire 1'!D120:F120,'1) Tableau budgétaire 1'!D130:F130)</f>
        <v>550091</v>
      </c>
      <c r="D29" s="314"/>
    </row>
    <row r="30" spans="2:4" x14ac:dyDescent="0.35">
      <c r="B30" s="92" t="s">
        <v>363</v>
      </c>
      <c r="C30" s="311">
        <f>SUM(D32:D36)</f>
        <v>0</v>
      </c>
      <c r="D30" s="312"/>
    </row>
    <row r="31" spans="2:4" x14ac:dyDescent="0.35">
      <c r="B31" s="93" t="s">
        <v>357</v>
      </c>
      <c r="C31" s="94" t="s">
        <v>358</v>
      </c>
      <c r="D31" s="95" t="s">
        <v>359</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315" t="s">
        <v>362</v>
      </c>
      <c r="C38" s="316"/>
      <c r="D38" s="317"/>
    </row>
    <row r="39" spans="2:4" ht="15" thickBot="1" x14ac:dyDescent="0.4">
      <c r="B39" s="318"/>
      <c r="C39" s="319"/>
      <c r="D39" s="320"/>
    </row>
    <row r="40" spans="2:4" x14ac:dyDescent="0.35">
      <c r="B40" s="92" t="s">
        <v>16</v>
      </c>
      <c r="C40" s="313">
        <f>SUM('1) Tableau budgétaire 1'!D142:F142,'1) Tableau budgétaire 1'!D152:F152,'1) Tableau budgétaire 1'!D162:F162,'1) Tableau budgétaire 1'!D172:F172)</f>
        <v>0</v>
      </c>
      <c r="D40" s="314"/>
    </row>
    <row r="41" spans="2:4" x14ac:dyDescent="0.35">
      <c r="B41" s="92" t="s">
        <v>363</v>
      </c>
      <c r="C41" s="311">
        <f>SUM(D43:D47)</f>
        <v>0</v>
      </c>
      <c r="D41" s="312"/>
    </row>
    <row r="42" spans="2:4" x14ac:dyDescent="0.35">
      <c r="B42" s="93" t="s">
        <v>357</v>
      </c>
      <c r="C42" s="94" t="s">
        <v>358</v>
      </c>
      <c r="D42" s="95" t="s">
        <v>359</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K24"/>
  <sheetViews>
    <sheetView showGridLines="0" topLeftCell="A19" zoomScale="80" zoomScaleNormal="80" workbookViewId="0">
      <selection activeCell="G22" sqref="G22"/>
    </sheetView>
  </sheetViews>
  <sheetFormatPr baseColWidth="10" defaultColWidth="23.36328125" defaultRowHeight="14.5" x14ac:dyDescent="0.35"/>
  <sheetData>
    <row r="1" spans="2:6" ht="15" thickBot="1" x14ac:dyDescent="0.4"/>
    <row r="2" spans="2:6" s="85" customFormat="1" ht="15.5" x14ac:dyDescent="0.35">
      <c r="B2" s="334" t="s">
        <v>12</v>
      </c>
      <c r="C2" s="335"/>
      <c r="D2" s="335"/>
      <c r="E2" s="335"/>
      <c r="F2" s="336"/>
    </row>
    <row r="3" spans="2:6" s="85" customFormat="1" ht="16" thickBot="1" x14ac:dyDescent="0.4">
      <c r="B3" s="337"/>
      <c r="C3" s="338"/>
      <c r="D3" s="338"/>
      <c r="E3" s="338"/>
      <c r="F3" s="339"/>
    </row>
    <row r="4" spans="2:6" s="85" customFormat="1" ht="16" thickBot="1" x14ac:dyDescent="0.4"/>
    <row r="5" spans="2:6" s="85" customFormat="1" ht="16" thickBot="1" x14ac:dyDescent="0.4">
      <c r="B5" s="308" t="s">
        <v>6</v>
      </c>
      <c r="C5" s="309"/>
      <c r="D5" s="309"/>
      <c r="E5" s="309"/>
      <c r="F5" s="333"/>
    </row>
    <row r="6" spans="2:6" s="85" customFormat="1" ht="52.5" customHeight="1" x14ac:dyDescent="0.35">
      <c r="B6" s="81"/>
      <c r="C6" s="66" t="str">
        <f>'1) Tableau budgétaire 1'!D5</f>
        <v xml:space="preserve">  Organisation recipiendiaire 1 (budget en USD)  FAO MALI</v>
      </c>
      <c r="D6" s="66" t="str">
        <f>'1) Tableau budgétaire 1'!E5</f>
        <v xml:space="preserve"> Organisation recipiendiaire 2 (budget en USD) IOM MALI</v>
      </c>
      <c r="E6" s="66" t="str">
        <f>'1) Tableau budgétaire 1'!F5</f>
        <v>Organisation recipiendiaire 3 (budget en USD) UNESCO MALI</v>
      </c>
      <c r="F6" s="29" t="s">
        <v>6</v>
      </c>
    </row>
    <row r="7" spans="2:6" s="85" customFormat="1" ht="31" x14ac:dyDescent="0.35">
      <c r="B7" s="22" t="s">
        <v>0</v>
      </c>
      <c r="C7" s="82">
        <f>'2) Tableau budgétaire 2'!D198</f>
        <v>283054</v>
      </c>
      <c r="D7" s="82">
        <f>'2) Tableau budgétaire 2'!E198</f>
        <v>142824</v>
      </c>
      <c r="E7" s="82">
        <f>'2) Tableau budgétaire 2'!F198</f>
        <v>58349</v>
      </c>
      <c r="F7" s="79">
        <f t="shared" ref="F7:F14" si="0">SUM(C7:E7)</f>
        <v>484227</v>
      </c>
    </row>
    <row r="8" spans="2:6" s="85" customFormat="1" ht="31" x14ac:dyDescent="0.35">
      <c r="B8" s="22" t="s">
        <v>1</v>
      </c>
      <c r="C8" s="82">
        <f>'2) Tableau budgétaire 2'!D199</f>
        <v>168000</v>
      </c>
      <c r="D8" s="82">
        <f>'2) Tableau budgétaire 2'!E199</f>
        <v>13341</v>
      </c>
      <c r="E8" s="82">
        <f>'2) Tableau budgétaire 2'!F199</f>
        <v>25000</v>
      </c>
      <c r="F8" s="80">
        <f t="shared" si="0"/>
        <v>206341</v>
      </c>
    </row>
    <row r="9" spans="2:6" s="85" customFormat="1" ht="46.5" x14ac:dyDescent="0.35">
      <c r="B9" s="22" t="s">
        <v>2</v>
      </c>
      <c r="C9" s="82">
        <f>'2) Tableau budgétaire 2'!D200</f>
        <v>45502</v>
      </c>
      <c r="D9" s="82">
        <f>'2) Tableau budgétaire 2'!E200</f>
        <v>55651</v>
      </c>
      <c r="E9" s="82">
        <f>'2) Tableau budgétaire 2'!F200</f>
        <v>0</v>
      </c>
      <c r="F9" s="80">
        <f t="shared" si="0"/>
        <v>101153</v>
      </c>
    </row>
    <row r="10" spans="2:6" s="85" customFormat="1" ht="15.5" x14ac:dyDescent="0.35">
      <c r="B10" s="36" t="s">
        <v>3</v>
      </c>
      <c r="C10" s="82">
        <f>'2) Tableau budgétaire 2'!D201</f>
        <v>0</v>
      </c>
      <c r="D10" s="82">
        <f>'2) Tableau budgétaire 2'!E201</f>
        <v>325000</v>
      </c>
      <c r="E10" s="82">
        <f>'2) Tableau budgétaire 2'!F201</f>
        <v>201000</v>
      </c>
      <c r="F10" s="80">
        <f t="shared" si="0"/>
        <v>526000</v>
      </c>
    </row>
    <row r="11" spans="2:6" s="85" customFormat="1" ht="15.5" x14ac:dyDescent="0.35">
      <c r="B11" s="22" t="s">
        <v>5</v>
      </c>
      <c r="C11" s="82">
        <f>'2) Tableau budgétaire 2'!D202</f>
        <v>72000</v>
      </c>
      <c r="D11" s="82">
        <f>'2) Tableau budgétaire 2'!E202</f>
        <v>70950</v>
      </c>
      <c r="E11" s="82">
        <f>'2) Tableau budgétaire 2'!F202</f>
        <v>5000</v>
      </c>
      <c r="F11" s="80">
        <f t="shared" si="0"/>
        <v>147950</v>
      </c>
    </row>
    <row r="12" spans="2:6" s="85" customFormat="1" ht="31" x14ac:dyDescent="0.35">
      <c r="B12" s="22" t="s">
        <v>4</v>
      </c>
      <c r="C12" s="82">
        <f>'2) Tableau budgétaire 2'!D203</f>
        <v>630000</v>
      </c>
      <c r="D12" s="82">
        <f>'2) Tableau budgétaire 2'!E203</f>
        <v>0</v>
      </c>
      <c r="E12" s="82">
        <f>'2) Tableau budgétaire 2'!F203</f>
        <v>10000</v>
      </c>
      <c r="F12" s="80">
        <f t="shared" si="0"/>
        <v>640000</v>
      </c>
    </row>
    <row r="13" spans="2:6" s="85" customFormat="1" ht="31.5" thickBot="1" x14ac:dyDescent="0.4">
      <c r="B13" s="165" t="s">
        <v>13</v>
      </c>
      <c r="C13" s="166">
        <f>'2) Tableau budgétaire 2'!D204</f>
        <v>201443</v>
      </c>
      <c r="D13" s="166">
        <f>'2) Tableau budgétaire 2'!E204</f>
        <v>15600</v>
      </c>
      <c r="E13" s="166">
        <f>'2) Tableau budgétaire 2'!F204</f>
        <v>13735</v>
      </c>
      <c r="F13" s="167">
        <f t="shared" si="0"/>
        <v>230778</v>
      </c>
    </row>
    <row r="14" spans="2:6" s="85" customFormat="1" ht="30" customHeight="1" x14ac:dyDescent="0.35">
      <c r="B14" s="170" t="s">
        <v>559</v>
      </c>
      <c r="C14" s="171">
        <f>SUM(C7:C13)</f>
        <v>1399999</v>
      </c>
      <c r="D14" s="171">
        <f>SUM(D7:D13)</f>
        <v>623366</v>
      </c>
      <c r="E14" s="171">
        <f>SUM(E7:E13)</f>
        <v>313084</v>
      </c>
      <c r="F14" s="172">
        <f t="shared" si="0"/>
        <v>2336449</v>
      </c>
    </row>
    <row r="15" spans="2:6" s="85" customFormat="1" ht="22.5" customHeight="1" x14ac:dyDescent="0.35">
      <c r="B15" s="161" t="s">
        <v>558</v>
      </c>
      <c r="C15" s="162">
        <f>C14*0.07</f>
        <v>97999.930000000008</v>
      </c>
      <c r="D15" s="162">
        <f t="shared" ref="D15:F15" si="1">D14*0.07</f>
        <v>43635.62</v>
      </c>
      <c r="E15" s="162">
        <f t="shared" si="1"/>
        <v>21915.88</v>
      </c>
      <c r="F15" s="168">
        <f t="shared" si="1"/>
        <v>163551.43000000002</v>
      </c>
    </row>
    <row r="16" spans="2:6" s="85" customFormat="1" ht="30" customHeight="1" thickBot="1" x14ac:dyDescent="0.4">
      <c r="B16" s="163" t="s">
        <v>11</v>
      </c>
      <c r="C16" s="164">
        <f>C14+C15</f>
        <v>1497998.93</v>
      </c>
      <c r="D16" s="164">
        <f t="shared" ref="D16:F16" si="2">D14+D15</f>
        <v>667001.62</v>
      </c>
      <c r="E16" s="164">
        <f t="shared" si="2"/>
        <v>334999.88</v>
      </c>
      <c r="F16" s="169">
        <f t="shared" si="2"/>
        <v>2500000.4300000002</v>
      </c>
    </row>
    <row r="17" spans="2:11" s="85" customFormat="1" ht="16" thickBot="1" x14ac:dyDescent="0.4">
      <c r="K17" s="255" t="s">
        <v>575</v>
      </c>
    </row>
    <row r="18" spans="2:11" s="85" customFormat="1" ht="15.5" x14ac:dyDescent="0.35">
      <c r="B18" s="330" t="s">
        <v>7</v>
      </c>
      <c r="C18" s="331"/>
      <c r="D18" s="331"/>
      <c r="E18" s="331"/>
      <c r="F18" s="332"/>
    </row>
    <row r="19" spans="2:11" ht="48" customHeight="1" x14ac:dyDescent="0.35">
      <c r="B19" s="31"/>
      <c r="C19" s="29" t="str">
        <f>'1) Tableau budgétaire 1'!D5</f>
        <v xml:space="preserve">  Organisation recipiendiaire 1 (budget en USD)  FAO MALI</v>
      </c>
      <c r="D19" s="29" t="str">
        <f>'1) Tableau budgétaire 1'!E5</f>
        <v xml:space="preserve"> Organisation recipiendiaire 2 (budget en USD) IOM MALI</v>
      </c>
      <c r="E19" s="29" t="str">
        <f>'1) Tableau budgétaire 1'!F5</f>
        <v>Organisation recipiendiaire 3 (budget en USD) UNESCO MALI</v>
      </c>
      <c r="F19" s="32" t="s">
        <v>364</v>
      </c>
      <c r="G19" s="249" t="s">
        <v>611</v>
      </c>
      <c r="H19" s="259" t="s">
        <v>612</v>
      </c>
      <c r="I19" s="260" t="s">
        <v>613</v>
      </c>
    </row>
    <row r="20" spans="2:11" ht="23.25" customHeight="1" x14ac:dyDescent="0.35">
      <c r="B20" s="30" t="s">
        <v>8</v>
      </c>
      <c r="C20" s="28">
        <f>'1) Tableau budgétaire 1'!D196</f>
        <v>1063696.0006260001</v>
      </c>
      <c r="D20" s="28">
        <f>'1) Tableau budgétaire 1'!E196</f>
        <v>348500.1005938616</v>
      </c>
      <c r="E20" s="28">
        <f>'1) Tableau budgétaire 1'!F196</f>
        <v>235000.00382086402</v>
      </c>
      <c r="F20" s="247">
        <f>'1) Tableau budgétaire 1'!G196</f>
        <v>1647196.1050407258</v>
      </c>
      <c r="G20" s="248">
        <f>'1) Tableau budgétaire 1'!H196</f>
        <v>0.71007743700000003</v>
      </c>
      <c r="H20" s="256">
        <f>D20*100/D23</f>
        <v>52.24886221058096</v>
      </c>
      <c r="I20" s="256">
        <f>E20*100/E23</f>
        <v>70.149254746268298</v>
      </c>
    </row>
    <row r="21" spans="2:11" ht="24.75" customHeight="1" x14ac:dyDescent="0.35">
      <c r="B21" s="30" t="s">
        <v>10</v>
      </c>
      <c r="C21" s="28">
        <f>'1) Tableau budgétaire 1'!D197</f>
        <v>434303.99937400001</v>
      </c>
      <c r="D21" s="28">
        <f>'1) Tableau budgétaire 1'!E197</f>
        <v>318500.26237918425</v>
      </c>
      <c r="E21" s="28">
        <f>'1) Tableau budgétaire 1'!F197</f>
        <v>99999.996779092806</v>
      </c>
      <c r="F21" s="247">
        <f>'1) Tableau budgétaire 1'!G197</f>
        <v>852804.25853227708</v>
      </c>
      <c r="G21" s="251">
        <f>'1) Tableau budgétaire 1'!H197</f>
        <v>0.28992256300000002</v>
      </c>
      <c r="H21" s="257">
        <f>D21*100/D23</f>
        <v>47.75113778941904</v>
      </c>
      <c r="I21" s="257">
        <f>E21*100/E23</f>
        <v>29.850745253731709</v>
      </c>
    </row>
    <row r="22" spans="2:11" ht="24.75" customHeight="1" x14ac:dyDescent="0.35">
      <c r="B22" s="30" t="s">
        <v>566</v>
      </c>
      <c r="C22" s="28">
        <f>'1) Tableau budgétaire 1'!D198</f>
        <v>0</v>
      </c>
      <c r="D22" s="28">
        <f>'1) Tableau budgétaire 1'!E198</f>
        <v>0</v>
      </c>
      <c r="E22" s="28">
        <f>'1) Tableau budgétaire 1'!F198</f>
        <v>0</v>
      </c>
      <c r="F22" s="192">
        <f>'1) Tableau budgétaire 1'!G198</f>
        <v>0</v>
      </c>
      <c r="G22" s="254">
        <f>'1) Tableau budgétaire 1'!H198</f>
        <v>0</v>
      </c>
      <c r="H22" s="258"/>
      <c r="I22" s="258"/>
    </row>
    <row r="23" spans="2:11" ht="16" thickBot="1" x14ac:dyDescent="0.4">
      <c r="B23" s="9" t="s">
        <v>364</v>
      </c>
      <c r="C23" s="193">
        <f>'1) Tableau budgétaire 1'!D199</f>
        <v>1498000</v>
      </c>
      <c r="D23" s="193">
        <f>'1) Tableau budgétaire 1'!E199</f>
        <v>667000.36297304579</v>
      </c>
      <c r="E23" s="193">
        <f>'1) Tableau budgétaire 1'!F199</f>
        <v>335000.00059995684</v>
      </c>
      <c r="F23" s="253">
        <f>'1) Tableau budgétaire 1'!G199</f>
        <v>2500000.3635730026</v>
      </c>
      <c r="G23" s="261">
        <f>G20+G21</f>
        <v>1</v>
      </c>
      <c r="H23" s="262">
        <f>H20+H21</f>
        <v>100</v>
      </c>
      <c r="I23" s="262">
        <f>I20+I21</f>
        <v>100</v>
      </c>
    </row>
    <row r="24" spans="2:11" x14ac:dyDescent="0.35">
      <c r="F24" s="250"/>
      <c r="G24" s="252"/>
      <c r="H24" s="252"/>
      <c r="I24" s="252"/>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90625" defaultRowHeight="14.5" x14ac:dyDescent="0.35"/>
  <sheetData>
    <row r="1" spans="1:1" x14ac:dyDescent="0.35">
      <c r="A1" s="146">
        <v>0</v>
      </c>
    </row>
    <row r="2" spans="1:1" x14ac:dyDescent="0.35">
      <c r="A2" s="146">
        <v>0.2</v>
      </c>
    </row>
    <row r="3" spans="1:1" x14ac:dyDescent="0.35">
      <c r="A3" s="146">
        <v>0.4</v>
      </c>
    </row>
    <row r="4" spans="1:1" x14ac:dyDescent="0.35">
      <c r="A4" s="146">
        <v>0.6</v>
      </c>
    </row>
    <row r="5" spans="1:1" x14ac:dyDescent="0.35">
      <c r="A5" s="146">
        <v>0.8</v>
      </c>
    </row>
    <row r="6" spans="1:1" x14ac:dyDescent="0.35">
      <c r="A6" s="146">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schemas.openxmlformats.org/package/2006/metadata/core-properties"/>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21fb9ebc-f164-48a4-a575-69ac2ec8a7af"/>
    <ds:schemaRef ds:uri="d3bde562-cccc-435c-b398-6926fef3078e"/>
    <ds:schemaRef ds:uri="http://purl.org/dc/elements/1.1/"/>
  </ds:schemaRefs>
</ds:datastoreItem>
</file>

<file path=customXml/itemProps2.xml><?xml version="1.0" encoding="utf-8"?>
<ds:datastoreItem xmlns:ds="http://schemas.openxmlformats.org/officeDocument/2006/customXml" ds:itemID="{84D432E5-E681-47C9-8EE4-6184D709D254}"/>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Mali_00130046_Finance Report_nov22.xlsx</dc:title>
  <dc:creator>Jelena Zelenovic</dc:creator>
  <cp:lastModifiedBy>Kone, Salimata (FAOML)</cp:lastModifiedBy>
  <cp:lastPrinted>2021-10-14T13:20:25Z</cp:lastPrinted>
  <dcterms:created xsi:type="dcterms:W3CDTF">2017-11-15T21:17:43Z</dcterms:created>
  <dcterms:modified xsi:type="dcterms:W3CDTF">2022-11-15T15:38:10Z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2021-10-14T08:12:39Z</vt:lpwstr>
  </property>
  <property fmtid="{D5CDD505-2E9C-101B-9397-08002B2CF9AE}" pid="6" name="MSIP_Label_2059aa38-f392-4105-be92-628035578272_Method">
    <vt:lpwstr>Standard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099061eb-89f5-4a4b-9501-71912c392d18</vt:lpwstr>
  </property>
  <property fmtid="{D5CDD505-2E9C-101B-9397-08002B2CF9AE}" pid="10" name="MSIP_Label_2059aa38-f392-4105-be92-628035578272_ContentBits">
    <vt:lpwstr>0</vt:lpwstr>
  </property>
</Properties>
</file>