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20490" windowHeight="7350" firstSheet="1" activeTab="1"/>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 l="1"/>
  <c r="D69" i="1"/>
  <c r="F54" i="1" l="1"/>
  <c r="G10" i="1"/>
  <c r="G9" i="1"/>
  <c r="G8" i="1"/>
  <c r="D53" i="1"/>
  <c r="D19" i="4"/>
  <c r="E19" i="4"/>
  <c r="C19" i="4"/>
  <c r="D6" i="4"/>
  <c r="E6" i="4"/>
  <c r="C6" i="4"/>
  <c r="E197" i="5"/>
  <c r="F197" i="5"/>
  <c r="D197" i="5"/>
  <c r="E4" i="5"/>
  <c r="F4" i="5"/>
  <c r="D4" i="5"/>
  <c r="E53" i="1"/>
  <c r="F53" i="1"/>
  <c r="E60" i="1"/>
  <c r="F60" i="1"/>
  <c r="D60" i="1"/>
  <c r="G22" i="4"/>
  <c r="G21" i="4"/>
  <c r="G20" i="4"/>
  <c r="I44" i="1"/>
  <c r="I37" i="1"/>
  <c r="I32" i="1"/>
  <c r="I25" i="1"/>
  <c r="I19" i="1"/>
  <c r="I11" i="1"/>
  <c r="F203" i="5"/>
  <c r="E12" i="4" s="1"/>
  <c r="E14" i="4" s="1"/>
  <c r="H64" i="1"/>
  <c r="D198" i="5"/>
  <c r="E204" i="5"/>
  <c r="D13" i="4" s="1"/>
  <c r="F204" i="5"/>
  <c r="E203" i="5"/>
  <c r="E202" i="5"/>
  <c r="F202" i="5"/>
  <c r="E201" i="5"/>
  <c r="D10" i="4" s="1"/>
  <c r="F201" i="5"/>
  <c r="E200" i="5"/>
  <c r="F200" i="5"/>
  <c r="E199" i="5"/>
  <c r="D8" i="4" s="1"/>
  <c r="F199" i="5"/>
  <c r="D200" i="5"/>
  <c r="D201" i="5"/>
  <c r="D202" i="5"/>
  <c r="C11" i="4" s="1"/>
  <c r="D203" i="5"/>
  <c r="C12" i="4" s="1"/>
  <c r="D204" i="5"/>
  <c r="D199" i="5"/>
  <c r="C8" i="4" s="1"/>
  <c r="E198" i="5"/>
  <c r="D7" i="4" s="1"/>
  <c r="F198" i="5"/>
  <c r="E153" i="5"/>
  <c r="G41" i="1"/>
  <c r="G42" i="1"/>
  <c r="G43" i="1"/>
  <c r="G40" i="1"/>
  <c r="G36" i="1"/>
  <c r="G35" i="1"/>
  <c r="G34" i="1"/>
  <c r="G31" i="1"/>
  <c r="G30" i="1"/>
  <c r="G29" i="1"/>
  <c r="G24" i="1"/>
  <c r="G23" i="1"/>
  <c r="G22" i="1"/>
  <c r="G21" i="1"/>
  <c r="G14" i="1"/>
  <c r="G16" i="1"/>
  <c r="G17" i="1"/>
  <c r="G18" i="1"/>
  <c r="G13" i="1"/>
  <c r="F194" i="5"/>
  <c r="E194" i="5"/>
  <c r="D194" i="5"/>
  <c r="G193" i="5"/>
  <c r="G192" i="5"/>
  <c r="G191" i="5"/>
  <c r="G190" i="5"/>
  <c r="G189" i="5"/>
  <c r="G188" i="5"/>
  <c r="G187" i="5"/>
  <c r="E44" i="1"/>
  <c r="E186" i="5" s="1"/>
  <c r="F44" i="1"/>
  <c r="F186" i="5" s="1"/>
  <c r="D44" i="1"/>
  <c r="D186" i="5" s="1"/>
  <c r="E13" i="4"/>
  <c r="E11" i="4"/>
  <c r="E10" i="4"/>
  <c r="E9" i="4"/>
  <c r="E8" i="4"/>
  <c r="C9" i="4"/>
  <c r="E7" i="4"/>
  <c r="C7" i="4"/>
  <c r="G154" i="5"/>
  <c r="G155" i="5"/>
  <c r="G156" i="5"/>
  <c r="G157" i="5"/>
  <c r="G158" i="5"/>
  <c r="G159" i="5"/>
  <c r="G160" i="5"/>
  <c r="D161" i="5"/>
  <c r="E161" i="5"/>
  <c r="G161" i="5" s="1"/>
  <c r="F161" i="5"/>
  <c r="G165" i="5"/>
  <c r="G166" i="5"/>
  <c r="G167" i="5"/>
  <c r="G168" i="5"/>
  <c r="G169" i="5"/>
  <c r="G170" i="5"/>
  <c r="G171" i="5"/>
  <c r="D172" i="5"/>
  <c r="E172" i="5"/>
  <c r="G172" i="5" s="1"/>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116" i="5"/>
  <c r="G150" i="5"/>
  <c r="G138" i="5"/>
  <c r="G183" i="5"/>
  <c r="G105" i="5"/>
  <c r="G93" i="5"/>
  <c r="G48" i="5"/>
  <c r="E175" i="5"/>
  <c r="F175" i="5"/>
  <c r="E164" i="5"/>
  <c r="F164" i="5"/>
  <c r="F153" i="5"/>
  <c r="E142" i="5"/>
  <c r="F142" i="5"/>
  <c r="E130" i="5"/>
  <c r="F130" i="5"/>
  <c r="E119" i="5"/>
  <c r="F119" i="5"/>
  <c r="E108" i="5"/>
  <c r="F108" i="5"/>
  <c r="E97" i="5"/>
  <c r="F97" i="5"/>
  <c r="E85" i="5"/>
  <c r="F85" i="5"/>
  <c r="E74" i="5"/>
  <c r="F74" i="5"/>
  <c r="E37" i="1"/>
  <c r="E63" i="5" s="1"/>
  <c r="F37" i="1"/>
  <c r="F63" i="5" s="1"/>
  <c r="E32" i="1"/>
  <c r="E52" i="5" s="1"/>
  <c r="F32" i="1"/>
  <c r="F52" i="5" s="1"/>
  <c r="E40" i="5"/>
  <c r="F40" i="5"/>
  <c r="E25" i="1"/>
  <c r="E29" i="5" s="1"/>
  <c r="F25" i="1"/>
  <c r="F29" i="5" s="1"/>
  <c r="E19" i="1"/>
  <c r="E18" i="5" s="1"/>
  <c r="F19" i="1"/>
  <c r="F18" i="5" s="1"/>
  <c r="D19" i="1"/>
  <c r="D18" i="5" s="1"/>
  <c r="F11" i="1"/>
  <c r="E11" i="1"/>
  <c r="E7" i="5" s="1"/>
  <c r="D175" i="5"/>
  <c r="D164" i="5"/>
  <c r="D153" i="5"/>
  <c r="D142" i="5"/>
  <c r="D130" i="5"/>
  <c r="D119" i="5"/>
  <c r="D108" i="5"/>
  <c r="D97" i="5"/>
  <c r="D85" i="5"/>
  <c r="D74" i="5"/>
  <c r="D37" i="1"/>
  <c r="D63" i="5" s="1"/>
  <c r="D32" i="1"/>
  <c r="D52" i="5" s="1"/>
  <c r="D40" i="5"/>
  <c r="D25" i="1"/>
  <c r="D29" i="5" s="1"/>
  <c r="D11" i="1"/>
  <c r="D7" i="5" s="1"/>
  <c r="E15" i="4" l="1"/>
  <c r="E16" i="4" s="1"/>
  <c r="F205" i="5"/>
  <c r="I66" i="1"/>
  <c r="H37" i="1"/>
  <c r="G198" i="5"/>
  <c r="F7" i="4"/>
  <c r="G201" i="5"/>
  <c r="C10" i="4"/>
  <c r="E54" i="1"/>
  <c r="E55" i="1" s="1"/>
  <c r="E56" i="1" s="1"/>
  <c r="H11" i="1"/>
  <c r="D54" i="1"/>
  <c r="D55" i="1" s="1"/>
  <c r="H32" i="1"/>
  <c r="H25" i="1"/>
  <c r="G153" i="5"/>
  <c r="H19" i="1"/>
  <c r="G175" i="5"/>
  <c r="G142" i="5"/>
  <c r="G40" i="5"/>
  <c r="C40" i="6"/>
  <c r="D43" i="6" s="1"/>
  <c r="G85" i="5"/>
  <c r="F7" i="5"/>
  <c r="G7" i="5" s="1"/>
  <c r="G164" i="5"/>
  <c r="G130" i="5"/>
  <c r="C29" i="6"/>
  <c r="D35" i="6" s="1"/>
  <c r="G108" i="5"/>
  <c r="G119" i="5"/>
  <c r="G97" i="5"/>
  <c r="F55" i="1"/>
  <c r="F56" i="1" s="1"/>
  <c r="G44" i="1"/>
  <c r="G37" i="5"/>
  <c r="G15" i="5"/>
  <c r="G194" i="5"/>
  <c r="G82" i="5"/>
  <c r="G71" i="5"/>
  <c r="G60" i="5"/>
  <c r="G200" i="5"/>
  <c r="G26" i="5"/>
  <c r="G203" i="5"/>
  <c r="G204" i="5"/>
  <c r="F10" i="4"/>
  <c r="G202" i="5"/>
  <c r="F8" i="4"/>
  <c r="G186" i="5"/>
  <c r="H44" i="1"/>
  <c r="G63" i="5"/>
  <c r="G37" i="1"/>
  <c r="G52" i="5"/>
  <c r="G32" i="1"/>
  <c r="G25" i="1"/>
  <c r="G29" i="5"/>
  <c r="G19" i="1"/>
  <c r="C7" i="6"/>
  <c r="D10" i="6" s="1"/>
  <c r="G18" i="5"/>
  <c r="G11" i="1"/>
  <c r="C18" i="6"/>
  <c r="D24" i="6" s="1"/>
  <c r="G74" i="5"/>
  <c r="C13" i="4"/>
  <c r="C14" i="4" s="1"/>
  <c r="D205" i="5"/>
  <c r="G199" i="5"/>
  <c r="D11" i="4"/>
  <c r="F11" i="4" s="1"/>
  <c r="D9" i="4"/>
  <c r="F9" i="4" s="1"/>
  <c r="E205" i="5"/>
  <c r="D12" i="4"/>
  <c r="F206" i="5" l="1"/>
  <c r="F207" i="5" s="1"/>
  <c r="D66" i="1"/>
  <c r="D46" i="6"/>
  <c r="D45" i="6"/>
  <c r="D44" i="6"/>
  <c r="D47" i="6"/>
  <c r="D32" i="6"/>
  <c r="D36" i="6"/>
  <c r="D33" i="6"/>
  <c r="D34" i="6"/>
  <c r="F62" i="1"/>
  <c r="E21" i="4" s="1"/>
  <c r="F63" i="1"/>
  <c r="E22" i="4" s="1"/>
  <c r="F61" i="1"/>
  <c r="F13" i="4"/>
  <c r="D22" i="6"/>
  <c r="D12" i="6"/>
  <c r="D11" i="6"/>
  <c r="D14" i="6"/>
  <c r="D13" i="6"/>
  <c r="D56" i="1"/>
  <c r="D62" i="1" s="1"/>
  <c r="G54" i="1"/>
  <c r="G55" i="1" s="1"/>
  <c r="G56" i="1" s="1"/>
  <c r="D70" i="1" s="1"/>
  <c r="D23" i="6"/>
  <c r="D25" i="6"/>
  <c r="D21" i="6"/>
  <c r="E63" i="1"/>
  <c r="D22" i="4" s="1"/>
  <c r="E61" i="1"/>
  <c r="E62" i="1"/>
  <c r="D21" i="4" s="1"/>
  <c r="D206" i="5"/>
  <c r="D207" i="5" s="1"/>
  <c r="C15" i="4"/>
  <c r="C16" i="4" s="1"/>
  <c r="G205" i="5"/>
  <c r="E206" i="5"/>
  <c r="E207" i="5" s="1"/>
  <c r="D14" i="4"/>
  <c r="F12" i="4"/>
  <c r="C41" i="6" l="1"/>
  <c r="C30" i="6"/>
  <c r="E20" i="4"/>
  <c r="F64" i="1"/>
  <c r="E23" i="4" s="1"/>
  <c r="C19" i="6"/>
  <c r="C8" i="6"/>
  <c r="D63" i="1"/>
  <c r="G63" i="1" s="1"/>
  <c r="F22" i="4" s="1"/>
  <c r="D67" i="1"/>
  <c r="D61" i="1"/>
  <c r="C20" i="4" s="1"/>
  <c r="I67" i="1"/>
  <c r="D20" i="4"/>
  <c r="E64" i="1"/>
  <c r="D23" i="4" s="1"/>
  <c r="G62" i="1"/>
  <c r="F21" i="4" s="1"/>
  <c r="C21" i="4"/>
  <c r="G206" i="5"/>
  <c r="G207" i="5" s="1"/>
  <c r="F14" i="4"/>
  <c r="D15" i="4"/>
  <c r="D16" i="4" s="1"/>
  <c r="D64" i="1" l="1"/>
  <c r="C23" i="4" s="1"/>
  <c r="C22" i="4"/>
  <c r="G61" i="1"/>
  <c r="F20" i="4" s="1"/>
  <c r="F15" i="4"/>
  <c r="F16" i="4" s="1"/>
  <c r="G64" i="1" l="1"/>
  <c r="F23" i="4" s="1"/>
</calcChain>
</file>

<file path=xl/sharedStrings.xml><?xml version="1.0" encoding="utf-8"?>
<sst xmlns="http://schemas.openxmlformats.org/spreadsheetml/2006/main" count="699" uniqueCount="519">
  <si>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</si>
  <si>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</si>
  <si>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</si>
  <si>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</si>
  <si>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</si>
  <si>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</si>
  <si>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</si>
  <si>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</si>
  <si>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</si>
  <si>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</si>
  <si>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</si>
  <si>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</si>
  <si>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</si>
  <si>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</si>
  <si>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</si>
  <si>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</si>
  <si>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</si>
  <si>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</si>
  <si>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</si>
  <si>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</si>
  <si>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</si>
  <si>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</si>
  <si>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</si>
  <si>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</si>
  <si>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</si>
  <si>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</si>
  <si>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</si>
  <si>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</si>
  <si>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</si>
  <si>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</si>
  <si>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</si>
  <si>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</si>
  <si>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</si>
  <si>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</si>
  <si>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</si>
  <si>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</si>
  <si>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</si>
  <si>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</si>
  <si>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</si>
  <si>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</si>
  <si>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</si>
  <si>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</si>
  <si>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</si>
  <si>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</si>
  <si>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</si>
  <si>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</si>
  <si>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</si>
  <si>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</si>
  <si>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</si>
  <si>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</si>
  <si>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</si>
  <si>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</si>
  <si>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</si>
  <si>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</si>
  <si>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</si>
  <si>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</si>
  <si>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</si>
  <si>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</si>
  <si>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</si>
  <si>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</si>
  <si>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</si>
  <si>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</si>
  <si>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</si>
  <si>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</si>
  <si>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</si>
  <si>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</si>
  <si>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</si>
  <si>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</si>
  <si>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</si>
  <si>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</si>
  <si>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</si>
  <si>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</si>
  <si>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</si>
  <si>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</si>
  <si>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</si>
  <si>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</si>
  <si>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</si>
  <si>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</si>
  <si>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</si>
  <si>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</si>
  <si>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</si>
  <si>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</si>
  <si>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</si>
  <si>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</si>
  <si>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</si>
  <si>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</si>
  <si>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</si>
  <si>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</si>
  <si>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</si>
  <si>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</si>
  <si>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</si>
  <si>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</si>
  <si>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</si>
  <si>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</si>
  <si>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</si>
  <si>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</si>
  <si>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</si>
  <si>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</si>
  <si>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</si>
  <si>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</si>
  <si>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</si>
  <si>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</si>
  <si>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</si>
  <si>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</si>
  <si>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</si>
  <si>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</si>
  <si>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</si>
  <si>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</si>
  <si>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</si>
  <si>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</si>
  <si>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</si>
  <si>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</si>
  <si>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</si>
  <si>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</si>
  <si>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</si>
  <si>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</si>
  <si>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</si>
  <si>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</si>
  <si>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</si>
  <si>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</si>
  <si>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</si>
  <si>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</si>
  <si>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</si>
  <si>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</si>
  <si>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</si>
  <si>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</si>
  <si>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</si>
  <si>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</si>
  <si>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</si>
  <si>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</si>
  <si>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</si>
  <si>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</si>
  <si>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</si>
  <si>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</si>
  <si>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</si>
  <si>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</si>
  <si>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</si>
  <si>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</si>
  <si>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</si>
  <si>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</si>
  <si>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</si>
  <si>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</si>
  <si>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</si>
  <si>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</si>
  <si>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</si>
  <si>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</si>
  <si>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</si>
  <si>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</si>
  <si>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</si>
  <si>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</si>
  <si>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</si>
  <si>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</si>
  <si>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</si>
  <si>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</si>
  <si>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</si>
  <si>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</si>
  <si>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</si>
  <si>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</si>
  <si>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</si>
  <si>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</si>
  <si>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</si>
  <si>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</si>
  <si>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</si>
  <si>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</si>
  <si>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</si>
  <si>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</si>
  <si>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</si>
  <si>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</si>
  <si>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</si>
  <si>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</si>
  <si>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</si>
  <si>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</si>
  <si>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</si>
  <si>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</si>
  <si>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</si>
  <si>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</si>
  <si>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</si>
  <si>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</si>
  <si>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</si>
  <si>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</si>
  <si>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</si>
  <si>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</si>
  <si>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</si>
  <si>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</si>
  <si>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</si>
  <si>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</si>
  <si>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</si>
  <si>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</si>
  <si>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</si>
  <si>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</si>
  <si>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</si>
  <si>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</si>
  <si>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</si>
  <si>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</si>
  <si>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</si>
  <si>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</si>
  <si>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</si>
  <si>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</si>
  <si>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</si>
  <si>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</si>
  <si>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</si>
  <si>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</si>
  <si>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</si>
  <si>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</si>
  <si>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</si>
  <si>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</si>
  <si>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</si>
  <si>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</si>
  <si>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</si>
  <si>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</si>
  <si>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</si>
  <si>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</si>
  <si>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</si>
  <si>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</si>
  <si>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</si>
  <si>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</si>
  <si>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</si>
  <si>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</si>
  <si>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</si>
  <si>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</si>
  <si>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</si>
  <si>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</si>
  <si>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</si>
  <si>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</si>
  <si>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</si>
  <si>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</si>
  <si>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</si>
  <si>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</si>
  <si>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</si>
  <si>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</si>
  <si>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</si>
  <si>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</si>
  <si>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</si>
  <si>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</si>
  <si>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</si>
  <si>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</si>
  <si>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</si>
  <si>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</si>
  <si>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</si>
  <si>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</si>
  <si>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</si>
  <si>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</si>
  <si>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</si>
  <si>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</si>
  <si>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</si>
  <si>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</si>
  <si>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</si>
  <si>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</si>
  <si>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</si>
  <si>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</si>
  <si>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</si>
  <si>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</si>
  <si>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</si>
  <si>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</si>
  <si>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</si>
  <si>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</si>
  <si>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</si>
  <si>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</si>
  <si>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</si>
  <si>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</si>
  <si>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</si>
  <si>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</si>
  <si>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</si>
  <si>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</si>
  <si>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</si>
  <si>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</si>
  <si>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</si>
  <si>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</si>
  <si>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</si>
  <si>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</si>
  <si>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</si>
  <si>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</si>
  <si>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</si>
  <si>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</si>
  <si>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</si>
  <si>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</si>
  <si>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</si>
  <si>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</si>
  <si>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</si>
  <si>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</si>
  <si>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</si>
  <si>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</si>
  <si>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</si>
  <si>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</si>
  <si>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</si>
  <si>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</si>
  <si>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</si>
  <si>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</si>
  <si>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</si>
  <si>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</si>
  <si>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</si>
  <si>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</si>
  <si>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</si>
  <si>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</si>
  <si>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</si>
  <si>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</si>
  <si>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</si>
  <si>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</si>
  <si>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</si>
  <si>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</si>
  <si>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</si>
  <si>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</si>
  <si>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</si>
  <si>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</si>
  <si>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</si>
  <si>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</si>
  <si>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</si>
  <si>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</si>
  <si>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</si>
  <si>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</si>
  <si>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</si>
  <si>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</si>
  <si>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</si>
  <si>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</si>
  <si>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</si>
  <si>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</si>
  <si>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</si>
  <si>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</si>
  <si>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</si>
  <si>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</si>
  <si>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</si>
  <si>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</si>
  <si>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</si>
  <si>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</si>
  <si>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</si>
  <si>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</si>
  <si>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</si>
  <si>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</si>
  <si>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</si>
  <si>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</si>
  <si>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</si>
  <si>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</si>
  <si>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</si>
  <si>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</si>
  <si>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</si>
  <si>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</si>
  <si>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</si>
  <si>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</si>
  <si>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</si>
  <si>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</si>
  <si>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</si>
  <si>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</si>
  <si>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</si>
  <si>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</si>
  <si>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</si>
  <si>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</si>
  <si>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</si>
  <si>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</si>
  <si>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</si>
  <si>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</si>
  <si>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</si>
  <si>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</si>
  <si>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</si>
  <si>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</si>
  <si>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</si>
  <si>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</si>
  <si>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</si>
  <si>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</si>
  <si>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</si>
  <si>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</si>
  <si>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</si>
  <si>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</si>
  <si>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</si>
  <si>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</si>
  <si>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</si>
  <si>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</si>
  <si>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</si>
  <si>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</si>
  <si>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</si>
  <si>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</si>
  <si>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</si>
  <si>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</si>
  <si>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</si>
  <si>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Produit 1.2:</t>
  </si>
  <si>
    <t>Activite 1.2.1</t>
  </si>
  <si>
    <t>Activite 1.2.2</t>
  </si>
  <si>
    <t>Activite 1.2.3</t>
  </si>
  <si>
    <t>Activite 1.2.4</t>
  </si>
  <si>
    <t>Activite 1.2.5</t>
  </si>
  <si>
    <t>Activite 1.2.6</t>
  </si>
  <si>
    <t>Produit 1.3:</t>
  </si>
  <si>
    <t>Activite 1.3.1</t>
  </si>
  <si>
    <t>Activite 1.3.2</t>
  </si>
  <si>
    <t>Activite 1.3.3</t>
  </si>
  <si>
    <t>Activite 1.3.4</t>
  </si>
  <si>
    <t xml:space="preserve">RESULTAT 2: </t>
  </si>
  <si>
    <t>Produit 2.1</t>
  </si>
  <si>
    <t>Activite 2.1.1</t>
  </si>
  <si>
    <t>Activite 2.1.2</t>
  </si>
  <si>
    <t>Activite 2.1.3</t>
  </si>
  <si>
    <t>Produit 2.2</t>
  </si>
  <si>
    <t>Activite 2.2.1</t>
  </si>
  <si>
    <t>Activite' 2.2.2</t>
  </si>
  <si>
    <t>Activite 2.2.3</t>
  </si>
  <si>
    <t>Produit 2.3</t>
  </si>
  <si>
    <t>Produit 2.4</t>
  </si>
  <si>
    <t>Produit 3.1</t>
  </si>
  <si>
    <t>Produit 3.3</t>
  </si>
  <si>
    <t>Produit 3.4</t>
  </si>
  <si>
    <t>Produit 4.1</t>
  </si>
  <si>
    <t>Produit 4.2</t>
  </si>
  <si>
    <t>Produit 4.3</t>
  </si>
  <si>
    <t>Produit 4.4</t>
  </si>
  <si>
    <t>Cout de personnel du projet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</si>
  <si>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</si>
  <si>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</si>
  <si>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</si>
  <si>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</si>
  <si>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</si>
  <si>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</si>
  <si>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</si>
  <si>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</si>
  <si>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</si>
  <si>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</si>
  <si>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</si>
  <si>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</si>
  <si>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</si>
  <si>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</si>
  <si>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</si>
  <si>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</si>
  <si>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</si>
  <si>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</si>
  <si>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</si>
  <si>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</si>
  <si>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</si>
  <si>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</si>
  <si>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</si>
  <si>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</si>
  <si>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</si>
  <si>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</si>
  <si>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</si>
  <si>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</si>
  <si>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</si>
  <si>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</si>
  <si>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</si>
  <si>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</si>
  <si>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</si>
  <si>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</si>
  <si>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</si>
  <si>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</si>
  <si>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</si>
  <si>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</si>
  <si>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</si>
  <si>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</si>
  <si>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</si>
  <si>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</si>
  <si>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</si>
  <si>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</si>
  <si>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</si>
  <si>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</si>
  <si>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</si>
  <si>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</si>
  <si>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</si>
  <si>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</si>
  <si>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</si>
  <si>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</si>
  <si>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</si>
  <si>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</si>
  <si>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</si>
  <si>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</si>
  <si>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</si>
  <si>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</si>
  <si>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</si>
  <si>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</si>
  <si>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</si>
  <si>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</si>
  <si>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</si>
  <si>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</si>
  <si>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</si>
  <si>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</si>
  <si>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</si>
  <si>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</si>
  <si>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</si>
  <si>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</si>
  <si>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</si>
  <si>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</si>
  <si>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</si>
  <si>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</si>
  <si>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PNUD</t>
  </si>
  <si>
    <t>ONU FEMMES</t>
  </si>
  <si>
    <t>Evaluation incluant recommandations sur les projets d'egalite des sexes dans la gestion des ressources naturelles</t>
  </si>
  <si>
    <t>Activites incluant des seances d'echanges sur la prise en compte du genre</t>
  </si>
  <si>
    <t>Implication des femmes mediateurs etsuivi des violences a l'egard des femmes</t>
  </si>
  <si>
    <t>Activite pour la promotion de l'egalite des sexes dans la participation politique</t>
  </si>
  <si>
    <t xml:space="preserve">Appui pour la protection des droits des femmes </t>
  </si>
  <si>
    <t>Les acteurs politiques et sociaux, specialement les femmes et les jeunes, sont engagés pour participer activement et paisiblement aux operations de vote dans le respect des principes democratiques et contribuer a un dialogue politique apaise</t>
  </si>
  <si>
    <t>Le dialogue et la concertation entrte les OSC, médias et l'administration électorale et les forces de sécurité pour encourager la confiance durant les scrutins sont renforcés</t>
  </si>
  <si>
    <t>Elaboration d'un accord-cadre sur les modalités  de réponse aux menaces de violences liées aux élections en période électorale</t>
  </si>
  <si>
    <t xml:space="preserve">Appuyer les médias dans l'organisation  des 8 Tables ronde médiatisée au niveau national </t>
  </si>
  <si>
    <t>Les OSC, les partis politiques signataire du code de bonne conduite et les acteurs de la securite electorale sont formes afin de renforcer leur role specifique de prevention de conflit et de mediation durant les processus electoraux</t>
  </si>
  <si>
    <t xml:space="preserve">Elaborer un programme de formation dedie aux institutions du secteur de la securite sur les specificites de l'engagement securitaire pendant les processus electoraux. </t>
  </si>
  <si>
    <t>Appuyer et former (6 formations dont 5 en region)les organisations féminines de suivi des élections (pré campagnes et campagnes électorales) sur les droits de l’Homme et les mesures de mitigation des violences électorales, incluant un programme de formation/coaching des femmes leaders en participation politique.</t>
  </si>
  <si>
    <t xml:space="preserve">12 formations pour les mouvements de jeunes et femmes affiliées aux partis politiques de toutes tendances </t>
  </si>
  <si>
    <t xml:space="preserve">Appuyer les OSCs dans la conception et mise en œuvre de programme de formation (6 formations prévues en région) sur la médiation électorale et éducation civique dédiées aux acteurs régionaux </t>
  </si>
  <si>
    <t>Organiser 6 séances de formation avec les professionnels des médias sur la gestion des rumeurs, les fakenews, et particulièrement le journalisme sensible au conflit et au genre en période électorale et développer un groupe clé des médias ‘fact checkeurs’.</t>
  </si>
  <si>
    <t>Les OSCs (surtout les médias) sont impliques dans la sensibilisation et la vulgarisation de messages d'information sur le processus electoral</t>
  </si>
  <si>
    <t xml:space="preserve">Accompagner les organisations et associations des femmes dans le lancement de 10 causeries-débats/dialogues communautaires et conduire des 6 séances de sensibilisation de proximité avec les acteurs politiques parmi les jeunes et les femmes </t>
  </si>
  <si>
    <t xml:space="preserve">Appuyer le développement de spots radios (12), émissions culturelles et éducatives (10) et de page de journaux (5 journaux) sur le processus électoral et les droits et devoirs des électeurs. </t>
  </si>
  <si>
    <t xml:space="preserve">Mettre en place un numéro vert d’appel gratuit pour toutes informations concernant le processus électoral. </t>
  </si>
  <si>
    <t>Lancer une campagne régionale d’affichage et de d’émissions de radios communautaires (16)</t>
  </si>
  <si>
    <t>Un cadre d'alerte précoce inclusif permet de consolider et promouvoir l'espace civique en période électorale et de réduire les atteintes aux droits humains en vue d'assurer le respect et la garantie des droits et libertés fondamentales démocratiques</t>
  </si>
  <si>
    <t>Le mecanisme existant de monitoring des droits humains avant, pendant et après la période électorale est renforcé et permet une meilleure collecte de données sur les violences électorales</t>
  </si>
  <si>
    <t xml:space="preserve">Former (5 formations) et appuyer les OSCs pour la mise en place d’un système de collecte de données liées aux élections incluant la participation des organisations des jeunes et des femmes </t>
  </si>
  <si>
    <t>Mise en place d’un Situation Room au sein de la CNDH au niveau national pour recevoir et documenter les cas de violations des droits humains et d'abus liés au processus électoral venant des régions.</t>
  </si>
  <si>
    <t>Développer et déployer des cours de formation (6) pour les acteurs impliqués, notamment les jeunes et des femmes, et institutions pour la transmission et le traitement des informations collectées sur la base du système de monitoring</t>
  </si>
  <si>
    <t>Les risques de violences électorales sont mieux identifiés et atténués à travers une capacité accrue d'analyse et de reporting des OSC sur les incidents électoraux</t>
  </si>
  <si>
    <t>Développer un outil conjoint de suivi des indicateurs: Crisis Risk Dashboard</t>
  </si>
  <si>
    <t>Appuyer la mise en place du Groupe conjoint d’analyse des données,</t>
  </si>
  <si>
    <t xml:space="preserve">Organiser 10 rencontres d'échanges et de dialogue en amont du scrutin entre les autorites en charge de l'administration électorale, les partis politiques signataires du code de bonne conduite et les représentants des populations. </t>
  </si>
  <si>
    <t>Programme de formation incluant des modules sur les mesures de protection specifiques aux femmes</t>
  </si>
  <si>
    <t xml:space="preserve">Plaidoyer pour la protection des droits des femmes et meilleure participation politique </t>
  </si>
  <si>
    <t>Renforcement des capacites des femmes des partis politiques</t>
  </si>
  <si>
    <t>Formation incluant des modules sur la prevention des violences a l'egard des femmes</t>
  </si>
  <si>
    <t>Numero vert incluant des specialistes dediee aux violences a l'egard des femmes</t>
  </si>
  <si>
    <t>Campagne incluant des informations sur les droits des femmes en periode electorale</t>
  </si>
  <si>
    <t>Organiser 10 seances de formation du programme de formation dedie aux institutions du secteur de la securite</t>
  </si>
  <si>
    <t>Couts operationnels si pas inclus dans les activites ci-dessus</t>
  </si>
  <si>
    <t>Suivi de l'integration du genre dans les activites</t>
  </si>
  <si>
    <t xml:space="preserve">10  Ateliers de développement et de revue des indicateurs conjoints sur les risques de violences électorales, incluant des indicateurs spécifiques aux violences à l’égard des femmes, afin de développer un cadre de suivi et d’analyse conjoint adapté aux élections.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</si>
</sst>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409]#,##0"/>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9">
    <xf numFmtId="0" fontId="0" fillId="0" borderId="0" xfId="0"/>
    <xf numFmtId="0" fontId="0" fillId="0" borderId="0" xfId="0" applyBorder="1"/>
    <xf numFmtId="0" fontId="7" fillId="0" borderId="0" xfId="0"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lignment horizontal="center" vertical="center" wrapText="1"/>
    </xf>
    <xf numFmtId="164" fontId="6" fillId="3" borderId="3"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164" fontId="3" fillId="3" borderId="0" xfId="0" applyNumberFormat="1" applyFont="1" applyFill="1" applyBorder="1" applyAlignment="1">
      <alignment vertical="center" wrapText="1"/>
    </xf>
    <xf numFmtId="0" fontId="14" fillId="0" borderId="0" xfId="0" applyFont="1" applyBorder="1" applyAlignment="1">
      <alignment wrapText="1"/>
    </xf>
    <xf numFmtId="0" fontId="15" fillId="0" borderId="0" xfId="0" applyFont="1" applyBorder="1" applyAlignment="1">
      <alignment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8"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6" fillId="2" borderId="8" xfId="0" applyFont="1" applyFill="1" applyBorder="1" applyAlignment="1" applyProtection="1">
      <alignment vertical="center"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0" fontId="3" fillId="2" borderId="31" xfId="0" applyFont="1" applyFill="1" applyBorder="1" applyAlignment="1">
      <alignment wrapText="1"/>
    </xf>
    <xf numFmtId="164" fontId="3" fillId="2" borderId="32" xfId="0" applyNumberFormat="1" applyFont="1" applyFill="1" applyBorder="1" applyAlignment="1">
      <alignment wrapText="1"/>
    </xf>
    <xf numFmtId="9" fontId="0" fillId="0" borderId="0" xfId="2" applyFont="1"/>
    <xf numFmtId="164" fontId="3" fillId="4" borderId="5" xfId="1" applyFont="1" applyFill="1" applyBorder="1" applyAlignment="1" applyProtection="1">
      <alignment wrapText="1"/>
    </xf>
    <xf numFmtId="164" fontId="3"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8" fillId="2" borderId="50" xfId="0" applyFont="1" applyFill="1" applyBorder="1" applyAlignment="1" applyProtection="1">
      <alignment vertical="center" wrapText="1"/>
    </xf>
    <xf numFmtId="0" fontId="8" fillId="2" borderId="50" xfId="0" applyFont="1" applyFill="1" applyBorder="1" applyAlignment="1" applyProtection="1">
      <alignment vertical="center" wrapText="1"/>
      <protection locked="0"/>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164" fontId="6" fillId="2" borderId="8" xfId="1" applyFont="1" applyFill="1" applyBorder="1" applyAlignment="1" applyProtection="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3" fillId="2" borderId="30" xfId="0" applyNumberFormat="1" applyFont="1" applyFill="1" applyBorder="1" applyAlignment="1">
      <alignment wrapText="1"/>
    </xf>
    <xf numFmtId="164" fontId="3" fillId="2" borderId="9" xfId="1" applyNumberFormat="1" applyFont="1" applyFill="1" applyBorder="1" applyAlignment="1">
      <alignment wrapText="1"/>
    </xf>
    <xf numFmtId="164" fontId="3"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3" fillId="2" borderId="9" xfId="2"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47" xfId="2" applyFont="1" applyFill="1" applyBorder="1" applyAlignment="1">
      <alignment vertical="center" wrapText="1"/>
    </xf>
    <xf numFmtId="164" fontId="4" fillId="2" borderId="13" xfId="0" applyNumberFormat="1" applyFont="1" applyFill="1" applyBorder="1"/>
    <xf numFmtId="0" fontId="3" fillId="2" borderId="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2" fillId="5" borderId="6" xfId="0" applyFont="1" applyFill="1" applyBorder="1" applyAlignment="1">
      <alignment vertical="top" wrapText="1"/>
    </xf>
    <xf numFmtId="164" fontId="3" fillId="2" borderId="3" xfId="1" applyFont="1" applyFill="1" applyBorder="1" applyAlignment="1" applyProtection="1">
      <alignment horizontal="center" vertical="center" wrapText="1"/>
      <protection locked="0"/>
    </xf>
    <xf numFmtId="0" fontId="8" fillId="2" borderId="51" xfId="0" applyFont="1" applyFill="1" applyBorder="1" applyAlignment="1" applyProtection="1">
      <alignment vertical="center" wrapText="1"/>
    </xf>
    <xf numFmtId="0" fontId="14" fillId="0" borderId="0" xfId="0" applyFont="1" applyFill="1" applyBorder="1" applyAlignment="1">
      <alignment wrapText="1"/>
    </xf>
    <xf numFmtId="0" fontId="15" fillId="0" borderId="0" xfId="0" applyFont="1" applyFill="1" applyBorder="1" applyAlignment="1">
      <alignment wrapText="1"/>
    </xf>
    <xf numFmtId="164" fontId="15" fillId="0" borderId="0" xfId="1" applyFont="1" applyFill="1" applyBorder="1" applyAlignment="1">
      <alignment wrapText="1"/>
    </xf>
    <xf numFmtId="0" fontId="0" fillId="0" borderId="0" xfId="0" applyFont="1" applyFill="1" applyBorder="1" applyAlignment="1">
      <alignment wrapText="1"/>
    </xf>
    <xf numFmtId="164" fontId="13" fillId="0" borderId="0" xfId="1" applyFont="1" applyFill="1" applyBorder="1" applyAlignment="1">
      <alignment horizontal="left" wrapText="1"/>
    </xf>
    <xf numFmtId="0" fontId="0" fillId="0" borderId="0" xfId="0" applyFont="1" applyFill="1" applyBorder="1" applyAlignment="1">
      <alignment horizontal="center" wrapText="1"/>
    </xf>
    <xf numFmtId="164" fontId="0" fillId="0" borderId="0" xfId="1" applyFont="1" applyFill="1" applyBorder="1" applyAlignment="1">
      <alignment wrapText="1"/>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xf>
    <xf numFmtId="0" fontId="3" fillId="0" borderId="3" xfId="0" applyFont="1" applyFill="1" applyBorder="1" applyAlignment="1" applyProtection="1">
      <alignment vertical="center" wrapText="1"/>
    </xf>
    <xf numFmtId="164" fontId="11" fillId="0" borderId="0" xfId="1" applyFont="1" applyFill="1" applyBorder="1" applyAlignment="1" applyProtection="1">
      <alignment vertical="center" wrapText="1"/>
    </xf>
    <xf numFmtId="164" fontId="3" fillId="0" borderId="0" xfId="1" applyFont="1" applyFill="1" applyBorder="1" applyAlignment="1" applyProtection="1">
      <alignment vertical="center" wrapText="1"/>
    </xf>
    <xf numFmtId="0" fontId="6" fillId="0" borderId="3" xfId="0" applyFont="1" applyFill="1" applyBorder="1" applyAlignment="1" applyProtection="1">
      <alignment vertical="center" wrapText="1"/>
    </xf>
    <xf numFmtId="0" fontId="2" fillId="0" borderId="3" xfId="0" applyFont="1" applyFill="1" applyBorder="1" applyAlignment="1" applyProtection="1">
      <alignment horizontal="left" vertical="top" wrapText="1"/>
      <protection locked="0"/>
    </xf>
    <xf numFmtId="164" fontId="6" fillId="0" borderId="3" xfId="1" applyNumberFormat="1" applyFont="1" applyFill="1" applyBorder="1" applyAlignment="1" applyProtection="1">
      <alignment horizontal="center" vertical="center" wrapText="1"/>
      <protection locked="0"/>
    </xf>
    <xf numFmtId="9" fontId="6" fillId="0" borderId="3" xfId="2" applyFont="1" applyFill="1" applyBorder="1" applyAlignment="1" applyProtection="1">
      <alignment horizontal="center" vertical="center" wrapText="1"/>
      <protection locked="0"/>
    </xf>
    <xf numFmtId="49" fontId="6" fillId="0" borderId="3" xfId="1" applyNumberFormat="1" applyFont="1" applyFill="1" applyBorder="1" applyAlignment="1" applyProtection="1">
      <alignment horizontal="left" wrapText="1"/>
      <protection locked="0"/>
    </xf>
    <xf numFmtId="164" fontId="6" fillId="0" borderId="0" xfId="1" applyNumberFormat="1" applyFont="1" applyFill="1" applyBorder="1" applyAlignment="1" applyProtection="1">
      <alignment horizontal="center" vertical="center" wrapText="1"/>
    </xf>
    <xf numFmtId="164" fontId="3" fillId="0" borderId="3" xfId="1" applyNumberFormat="1" applyFont="1" applyFill="1" applyBorder="1" applyAlignment="1" applyProtection="1">
      <alignment horizontal="center" vertical="center" wrapText="1"/>
    </xf>
    <xf numFmtId="164" fontId="3" fillId="0" borderId="3"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164" fontId="3" fillId="0" borderId="5" xfId="1"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top" wrapText="1"/>
      <protection locked="0"/>
    </xf>
    <xf numFmtId="164" fontId="6" fillId="0" borderId="0" xfId="1" applyFont="1" applyFill="1" applyBorder="1" applyAlignment="1" applyProtection="1">
      <alignment horizontal="center" vertical="center" wrapText="1"/>
      <protection locked="0"/>
    </xf>
    <xf numFmtId="164" fontId="6" fillId="0" borderId="0" xfId="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164" fontId="6" fillId="0" borderId="0"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9" fontId="6" fillId="0" borderId="3" xfId="2" applyFont="1" applyFill="1" applyBorder="1" applyAlignment="1" applyProtection="1">
      <alignment vertical="center" wrapText="1"/>
      <protection locked="0"/>
    </xf>
    <xf numFmtId="49" fontId="6" fillId="0" borderId="3" xfId="0" applyNumberFormat="1" applyFont="1" applyFill="1" applyBorder="1" applyAlignment="1" applyProtection="1">
      <alignment horizontal="left" wrapText="1"/>
      <protection locked="0"/>
    </xf>
    <xf numFmtId="0" fontId="6" fillId="0" borderId="2" xfId="0" applyFont="1" applyFill="1" applyBorder="1" applyAlignment="1" applyProtection="1">
      <alignment vertical="center" wrapText="1"/>
      <protection locked="0"/>
    </xf>
    <xf numFmtId="0" fontId="3" fillId="0" borderId="38" xfId="0" applyFont="1" applyFill="1" applyBorder="1" applyAlignment="1" applyProtection="1">
      <alignment vertical="center" wrapText="1"/>
    </xf>
    <xf numFmtId="0" fontId="3" fillId="0" borderId="3" xfId="0" applyFont="1" applyFill="1" applyBorder="1" applyAlignment="1" applyProtection="1">
      <alignment vertical="center" wrapText="1"/>
      <protection locked="0"/>
    </xf>
    <xf numFmtId="164" fontId="3" fillId="0" borderId="3" xfId="1" applyFont="1" applyFill="1" applyBorder="1" applyAlignment="1" applyProtection="1">
      <alignment vertical="center" wrapText="1"/>
    </xf>
    <xf numFmtId="164" fontId="3" fillId="0" borderId="0" xfId="1" applyFont="1" applyFill="1" applyBorder="1" applyAlignment="1" applyProtection="1">
      <alignment vertical="center" wrapText="1"/>
      <protection locked="0"/>
    </xf>
    <xf numFmtId="0" fontId="6" fillId="0" borderId="34" xfId="0" applyFont="1" applyFill="1" applyBorder="1" applyAlignment="1" applyProtection="1">
      <alignment horizontal="center" vertical="center" wrapText="1"/>
    </xf>
    <xf numFmtId="164" fontId="3" fillId="0" borderId="3" xfId="1" applyFont="1" applyFill="1" applyBorder="1" applyAlignment="1" applyProtection="1">
      <alignment horizontal="center" vertical="center" wrapText="1"/>
      <protection locked="0"/>
    </xf>
    <xf numFmtId="164" fontId="3" fillId="0" borderId="30" xfId="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8" xfId="0" applyFont="1" applyFill="1" applyBorder="1" applyAlignment="1" applyProtection="1">
      <alignment vertical="center" wrapText="1"/>
    </xf>
    <xf numFmtId="164" fontId="6" fillId="0" borderId="3" xfId="0" applyNumberFormat="1" applyFont="1" applyFill="1" applyBorder="1" applyAlignment="1" applyProtection="1">
      <alignment vertical="center" wrapText="1"/>
    </xf>
    <xf numFmtId="0" fontId="6" fillId="0" borderId="0" xfId="0" applyFont="1" applyFill="1" applyBorder="1" applyAlignment="1">
      <alignment vertical="center" wrapText="1"/>
    </xf>
    <xf numFmtId="0" fontId="2"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164" fontId="3" fillId="0" borderId="13" xfId="1" applyFont="1" applyFill="1" applyBorder="1" applyAlignment="1" applyProtection="1">
      <alignment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164" fontId="3" fillId="0" borderId="0" xfId="1" applyFont="1" applyFill="1" applyBorder="1" applyAlignment="1">
      <alignment vertical="center" wrapText="1"/>
    </xf>
    <xf numFmtId="0" fontId="3" fillId="0" borderId="8"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8" xfId="0" applyFont="1" applyFill="1" applyBorder="1" applyAlignment="1" applyProtection="1">
      <alignment vertical="center" wrapText="1"/>
    </xf>
    <xf numFmtId="164" fontId="3" fillId="0" borderId="4" xfId="1" applyFont="1" applyFill="1" applyBorder="1" applyAlignment="1" applyProtection="1">
      <alignment vertical="center" wrapText="1"/>
    </xf>
    <xf numFmtId="9" fontId="3" fillId="0" borderId="9" xfId="2" applyFont="1" applyFill="1" applyBorder="1" applyAlignment="1" applyProtection="1">
      <alignment vertical="center" wrapText="1"/>
      <protection locked="0"/>
    </xf>
    <xf numFmtId="0" fontId="3" fillId="0" borderId="34" xfId="0" applyFont="1" applyFill="1" applyBorder="1" applyAlignment="1" applyProtection="1">
      <alignment vertical="center" wrapText="1"/>
    </xf>
    <xf numFmtId="9" fontId="3" fillId="0" borderId="30" xfId="2" applyFont="1" applyFill="1" applyBorder="1" applyAlignment="1" applyProtection="1">
      <alignment vertical="center" wrapText="1"/>
      <protection locked="0"/>
    </xf>
    <xf numFmtId="9" fontId="3" fillId="0" borderId="30" xfId="2" applyFont="1" applyFill="1" applyBorder="1" applyAlignment="1" applyProtection="1">
      <alignment horizontal="right" vertical="center" wrapText="1"/>
      <protection locked="0"/>
    </xf>
    <xf numFmtId="164" fontId="3" fillId="0" borderId="0" xfId="1" applyFont="1" applyFill="1" applyBorder="1" applyAlignment="1" applyProtection="1">
      <alignment horizontal="right" vertical="center" wrapText="1"/>
      <protection locked="0"/>
    </xf>
    <xf numFmtId="9" fontId="3" fillId="0" borderId="14" xfId="2" applyFont="1" applyFill="1" applyBorder="1" applyAlignment="1" applyProtection="1">
      <alignment vertical="center" wrapText="1"/>
    </xf>
    <xf numFmtId="0" fontId="4" fillId="0" borderId="27" xfId="0" applyFont="1" applyFill="1" applyBorder="1" applyAlignment="1" applyProtection="1">
      <alignment horizontal="left" vertical="center" wrapText="1"/>
    </xf>
    <xf numFmtId="164" fontId="3" fillId="0" borderId="27" xfId="0" applyNumberFormat="1" applyFont="1" applyFill="1" applyBorder="1" applyAlignment="1">
      <alignment vertical="center" wrapText="1"/>
    </xf>
    <xf numFmtId="164" fontId="0" fillId="0" borderId="16" xfId="1" applyFont="1" applyFill="1" applyBorder="1" applyAlignment="1">
      <alignment vertical="center" wrapText="1"/>
    </xf>
    <xf numFmtId="164" fontId="0" fillId="0" borderId="0" xfId="1" applyFont="1" applyFill="1" applyBorder="1" applyAlignment="1">
      <alignment vertical="center" wrapText="1"/>
    </xf>
    <xf numFmtId="0" fontId="4" fillId="0" borderId="8" xfId="0" applyFont="1" applyFill="1" applyBorder="1" applyAlignment="1" applyProtection="1">
      <alignment horizontal="left" vertical="center" wrapText="1"/>
    </xf>
    <xf numFmtId="9" fontId="3" fillId="0" borderId="0" xfId="2" applyFont="1" applyFill="1" applyBorder="1" applyAlignment="1">
      <alignment wrapText="1"/>
    </xf>
    <xf numFmtId="0" fontId="0" fillId="0" borderId="12" xfId="0" applyFont="1" applyFill="1" applyBorder="1" applyAlignment="1">
      <alignment wrapText="1"/>
    </xf>
    <xf numFmtId="9" fontId="0" fillId="0" borderId="14" xfId="2" applyFont="1" applyFill="1" applyBorder="1" applyAlignment="1">
      <alignment wrapText="1"/>
    </xf>
    <xf numFmtId="9" fontId="0" fillId="0" borderId="0" xfId="2" applyFont="1" applyFill="1" applyBorder="1" applyAlignment="1">
      <alignment wrapText="1"/>
    </xf>
    <xf numFmtId="0" fontId="4" fillId="0" borderId="0" xfId="0" applyFont="1" applyFill="1" applyBorder="1" applyAlignment="1">
      <alignment horizontal="center" vertical="center" wrapText="1"/>
    </xf>
    <xf numFmtId="164" fontId="3"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164" fontId="2"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vertical="center" wrapText="1"/>
      <protection locked="0"/>
    </xf>
    <xf numFmtId="0" fontId="2" fillId="0" borderId="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165" fontId="6" fillId="0" borderId="3" xfId="1" applyNumberFormat="1" applyFont="1" applyFill="1" applyBorder="1" applyAlignment="1" applyProtection="1">
      <alignment horizontal="center" vertical="center" wrapText="1"/>
      <protection locked="0"/>
    </xf>
    <xf numFmtId="165" fontId="3" fillId="0" borderId="3" xfId="1" applyNumberFormat="1" applyFont="1" applyFill="1" applyBorder="1" applyAlignment="1" applyProtection="1">
      <alignment horizontal="center" vertical="center" wrapText="1"/>
      <protection locked="0"/>
    </xf>
    <xf numFmtId="165" fontId="3" fillId="0" borderId="3" xfId="1" applyNumberFormat="1" applyFont="1" applyFill="1" applyBorder="1" applyAlignment="1" applyProtection="1">
      <alignment horizontal="center" vertical="center" wrapText="1"/>
    </xf>
    <xf numFmtId="165" fontId="6" fillId="0" borderId="3" xfId="1" applyNumberFormat="1" applyFont="1" applyFill="1" applyBorder="1" applyAlignment="1" applyProtection="1">
      <alignment horizontal="center" vertical="center" wrapText="1"/>
    </xf>
    <xf numFmtId="0" fontId="4" fillId="0" borderId="0" xfId="0" applyFont="1" applyFill="1" applyBorder="1" applyAlignment="1">
      <alignment wrapText="1"/>
    </xf>
    <xf numFmtId="165" fontId="3" fillId="0" borderId="5" xfId="1" applyNumberFormat="1" applyFont="1" applyFill="1" applyBorder="1" applyAlignment="1" applyProtection="1">
      <alignment horizontal="center" vertical="center" wrapText="1"/>
    </xf>
    <xf numFmtId="49" fontId="3" fillId="0" borderId="3" xfId="1" applyNumberFormat="1" applyFont="1" applyFill="1" applyBorder="1" applyAlignment="1" applyProtection="1">
      <alignment horizontal="left" wrapText="1"/>
      <protection locked="0"/>
    </xf>
    <xf numFmtId="165" fontId="6" fillId="0" borderId="3" xfId="1" applyNumberFormat="1" applyFont="1" applyFill="1" applyBorder="1" applyAlignment="1" applyProtection="1">
      <alignment vertical="center" wrapText="1"/>
      <protection locked="0"/>
    </xf>
    <xf numFmtId="165" fontId="3" fillId="0" borderId="3" xfId="1" applyNumberFormat="1" applyFont="1" applyFill="1" applyBorder="1" applyAlignment="1" applyProtection="1">
      <alignment vertical="center" wrapText="1"/>
    </xf>
    <xf numFmtId="165" fontId="6" fillId="0" borderId="3" xfId="1" applyNumberFormat="1" applyFont="1" applyFill="1" applyBorder="1" applyAlignment="1" applyProtection="1">
      <alignment vertical="center" wrapText="1"/>
    </xf>
    <xf numFmtId="165" fontId="6" fillId="0" borderId="3" xfId="0" applyNumberFormat="1" applyFont="1" applyFill="1" applyBorder="1" applyAlignment="1" applyProtection="1">
      <alignment vertical="center" wrapText="1"/>
    </xf>
    <xf numFmtId="165" fontId="3" fillId="0" borderId="13" xfId="1" applyNumberFormat="1" applyFont="1" applyFill="1" applyBorder="1" applyAlignment="1" applyProtection="1">
      <alignment vertical="center" wrapText="1"/>
    </xf>
    <xf numFmtId="165" fontId="6" fillId="0" borderId="9" xfId="0" applyNumberFormat="1" applyFont="1" applyFill="1" applyBorder="1" applyAlignment="1" applyProtection="1">
      <alignment vertical="center" wrapText="1"/>
    </xf>
    <xf numFmtId="165" fontId="3" fillId="0" borderId="14" xfId="1" applyNumberFormat="1" applyFont="1" applyFill="1" applyBorder="1" applyAlignment="1" applyProtection="1">
      <alignment vertical="center" wrapText="1"/>
    </xf>
    <xf numFmtId="165" fontId="3" fillId="0" borderId="4" xfId="1" applyNumberFormat="1" applyFont="1" applyFill="1" applyBorder="1" applyAlignment="1" applyProtection="1">
      <alignment vertical="center" wrapText="1"/>
    </xf>
    <xf numFmtId="165" fontId="3" fillId="0" borderId="39" xfId="1" applyNumberFormat="1" applyFont="1" applyFill="1" applyBorder="1" applyAlignment="1" applyProtection="1">
      <alignment vertical="center" wrapText="1"/>
    </xf>
    <xf numFmtId="165" fontId="3" fillId="0" borderId="16" xfId="0" applyNumberFormat="1" applyFont="1" applyFill="1" applyBorder="1" applyAlignment="1" applyProtection="1">
      <alignment vertical="center" wrapText="1"/>
    </xf>
    <xf numFmtId="9" fontId="3" fillId="0" borderId="9" xfId="2" applyNumberFormat="1" applyFont="1" applyFill="1" applyBorder="1" applyAlignment="1" applyProtection="1">
      <alignment wrapText="1"/>
    </xf>
    <xf numFmtId="165" fontId="3" fillId="0" borderId="9" xfId="2" applyNumberFormat="1" applyFont="1" applyFill="1" applyBorder="1" applyAlignment="1" applyProtection="1">
      <alignment wrapText="1"/>
    </xf>
    <xf numFmtId="165" fontId="3" fillId="2" borderId="13" xfId="0" applyNumberFormat="1" applyFont="1" applyFill="1" applyBorder="1" applyAlignment="1">
      <alignment horizontal="center" wrapText="1"/>
    </xf>
    <xf numFmtId="165" fontId="6" fillId="0" borderId="38" xfId="0" applyNumberFormat="1" applyFont="1" applyBorder="1" applyAlignment="1" applyProtection="1">
      <alignment wrapText="1"/>
      <protection locked="0"/>
    </xf>
    <xf numFmtId="165" fontId="6" fillId="3" borderId="38"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165" fontId="6" fillId="3" borderId="3" xfId="1" applyNumberFormat="1" applyFont="1" applyFill="1" applyBorder="1" applyAlignment="1" applyProtection="1">
      <alignment horizontal="center" vertical="center" wrapText="1"/>
      <protection locked="0"/>
    </xf>
    <xf numFmtId="165" fontId="3" fillId="4" borderId="3" xfId="1" applyNumberFormat="1" applyFont="1" applyFill="1" applyBorder="1" applyAlignment="1">
      <alignment wrapText="1"/>
    </xf>
    <xf numFmtId="165" fontId="3" fillId="2" borderId="13" xfId="0" applyNumberFormat="1" applyFont="1" applyFill="1" applyBorder="1" applyAlignment="1">
      <alignment wrapText="1"/>
    </xf>
    <xf numFmtId="165" fontId="3" fillId="2" borderId="38" xfId="0" applyNumberFormat="1" applyFont="1" applyFill="1" applyBorder="1" applyAlignment="1">
      <alignment wrapText="1"/>
    </xf>
    <xf numFmtId="165" fontId="3" fillId="2" borderId="3" xfId="0" applyNumberFormat="1" applyFont="1" applyFill="1" applyBorder="1" applyAlignment="1">
      <alignment wrapText="1"/>
    </xf>
    <xf numFmtId="165" fontId="3" fillId="2" borderId="4" xfId="0" applyNumberFormat="1" applyFont="1" applyFill="1" applyBorder="1" applyAlignment="1">
      <alignment wrapText="1"/>
    </xf>
    <xf numFmtId="165" fontId="3" fillId="4" borderId="5" xfId="1" applyNumberFormat="1" applyFont="1" applyFill="1" applyBorder="1" applyAlignment="1">
      <alignment wrapText="1"/>
    </xf>
    <xf numFmtId="165" fontId="6" fillId="3" borderId="3" xfId="1" applyNumberFormat="1" applyFont="1" applyFill="1" applyBorder="1" applyAlignment="1" applyProtection="1">
      <alignment horizontal="right" vertical="center" wrapText="1"/>
      <protection locked="0"/>
    </xf>
    <xf numFmtId="165" fontId="3" fillId="2" borderId="5" xfId="0" applyNumberFormat="1" applyFont="1" applyFill="1" applyBorder="1" applyAlignment="1">
      <alignment wrapText="1"/>
    </xf>
    <xf numFmtId="165" fontId="3" fillId="2" borderId="13" xfId="0" applyNumberFormat="1" applyFont="1" applyFill="1" applyBorder="1" applyAlignment="1">
      <alignment horizontal="right" wrapText="1"/>
    </xf>
    <xf numFmtId="165" fontId="6" fillId="0" borderId="38" xfId="0" applyNumberFormat="1" applyFont="1" applyBorder="1" applyAlignment="1" applyProtection="1">
      <alignment horizontal="right" wrapText="1"/>
      <protection locked="0"/>
    </xf>
    <xf numFmtId="165" fontId="6" fillId="0" borderId="3" xfId="0" applyNumberFormat="1" applyFont="1" applyBorder="1" applyAlignment="1" applyProtection="1">
      <alignment horizontal="right" wrapText="1"/>
      <protection locked="0"/>
    </xf>
    <xf numFmtId="165" fontId="3" fillId="4" borderId="3" xfId="1" applyNumberFormat="1" applyFont="1" applyFill="1" applyBorder="1" applyAlignment="1">
      <alignment horizontal="right" wrapText="1"/>
    </xf>
    <xf numFmtId="165" fontId="6" fillId="3" borderId="38" xfId="1" applyNumberFormat="1" applyFont="1" applyFill="1" applyBorder="1" applyAlignment="1" applyProtection="1">
      <alignment horizontal="right" vertical="center" wrapText="1"/>
      <protection locked="0"/>
    </xf>
    <xf numFmtId="165" fontId="2" fillId="0" borderId="3" xfId="0" applyNumberFormat="1" applyFont="1" applyBorder="1" applyAlignment="1" applyProtection="1">
      <alignment horizontal="right" wrapText="1"/>
      <protection locked="0"/>
    </xf>
    <xf numFmtId="165" fontId="6" fillId="2" borderId="3" xfId="0" applyNumberFormat="1" applyFont="1" applyFill="1" applyBorder="1" applyAlignment="1">
      <alignment wrapText="1"/>
    </xf>
    <xf numFmtId="165" fontId="6" fillId="2" borderId="38" xfId="0" applyNumberFormat="1" applyFont="1" applyFill="1" applyBorder="1" applyAlignment="1">
      <alignment wrapText="1"/>
    </xf>
    <xf numFmtId="165" fontId="6" fillId="2" borderId="3" xfId="1" applyNumberFormat="1" applyFont="1" applyFill="1" applyBorder="1" applyAlignment="1">
      <alignment wrapText="1"/>
    </xf>
    <xf numFmtId="165" fontId="6" fillId="2" borderId="13" xfId="0" applyNumberFormat="1" applyFont="1" applyFill="1" applyBorder="1" applyAlignment="1">
      <alignment wrapText="1"/>
    </xf>
    <xf numFmtId="165" fontId="3" fillId="2" borderId="32" xfId="0" applyNumberFormat="1" applyFont="1" applyFill="1" applyBorder="1" applyAlignment="1">
      <alignment wrapText="1"/>
    </xf>
    <xf numFmtId="165" fontId="3" fillId="2" borderId="37" xfId="0" applyNumberFormat="1" applyFont="1" applyFill="1" applyBorder="1" applyAlignment="1">
      <alignment wrapText="1"/>
    </xf>
    <xf numFmtId="165" fontId="3" fillId="2" borderId="9" xfId="0" applyNumberFormat="1" applyFont="1" applyFill="1" applyBorder="1" applyAlignment="1">
      <alignment wrapText="1"/>
    </xf>
    <xf numFmtId="165" fontId="6" fillId="2" borderId="9" xfId="0" applyNumberFormat="1" applyFont="1" applyFill="1" applyBorder="1" applyAlignment="1">
      <alignment wrapText="1"/>
    </xf>
    <xf numFmtId="165" fontId="6" fillId="2" borderId="14" xfId="0" applyNumberFormat="1" applyFont="1" applyFill="1" applyBorder="1" applyAlignment="1">
      <alignment wrapText="1"/>
    </xf>
    <xf numFmtId="165" fontId="3" fillId="2" borderId="33" xfId="0" applyNumberFormat="1" applyFont="1" applyFill="1" applyBorder="1" applyAlignment="1">
      <alignment wrapText="1"/>
    </xf>
    <xf numFmtId="164" fontId="6" fillId="6" borderId="3" xfId="1" applyFont="1" applyFill="1" applyBorder="1" applyAlignment="1" applyProtection="1">
      <alignment horizontal="center" vertical="center" wrapText="1"/>
      <protection locked="0"/>
    </xf>
    <xf numFmtId="0" fontId="18" fillId="0" borderId="0" xfId="0" applyFont="1" applyAlignment="1">
      <alignment horizontal="left" vertical="top" wrapText="1"/>
    </xf>
    <xf numFmtId="0" fontId="3" fillId="0" borderId="0" xfId="0" applyFont="1" applyFill="1" applyBorder="1" applyAlignment="1">
      <alignment horizontal="center" vertical="center" wrapText="1"/>
    </xf>
    <xf numFmtId="0" fontId="3" fillId="0" borderId="27"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wrapText="1"/>
    </xf>
    <xf numFmtId="0" fontId="2" fillId="0" borderId="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164" fontId="6" fillId="0" borderId="3" xfId="1" applyFont="1" applyFill="1" applyBorder="1" applyAlignment="1" applyProtection="1">
      <alignment horizontal="left" vertical="top" wrapText="1"/>
      <protection locked="0"/>
    </xf>
    <xf numFmtId="49" fontId="3" fillId="0" borderId="3" xfId="0" applyNumberFormat="1" applyFont="1" applyFill="1" applyBorder="1" applyAlignment="1" applyProtection="1">
      <alignment horizontal="left" vertical="top" wrapText="1"/>
      <protection locked="0"/>
    </xf>
    <xf numFmtId="164" fontId="3" fillId="0" borderId="3" xfId="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23" fillId="0" borderId="0" xfId="0" applyFont="1" applyFill="1" applyBorder="1" applyAlignment="1">
      <alignment horizontal="left" wrapText="1"/>
    </xf>
    <xf numFmtId="49" fontId="2" fillId="0" borderId="3"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pplyProtection="1">
      <alignment horizontal="left" vertical="top" wrapText="1"/>
      <protection locked="0"/>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18" fillId="0" borderId="0" xfId="0" applyFont="1" applyBorder="1" applyAlignment="1">
      <alignment horizontal="left" vertical="top" wrapText="1"/>
    </xf>
    <xf numFmtId="0" fontId="22" fillId="0" borderId="48" xfId="0" applyFont="1" applyFill="1" applyBorder="1" applyAlignment="1">
      <alignment horizontal="left" wrapText="1"/>
    </xf>
    <xf numFmtId="0" fontId="3" fillId="2" borderId="43" xfId="0" applyFont="1" applyFill="1" applyBorder="1" applyAlignment="1">
      <alignment horizontal="left" wrapText="1"/>
    </xf>
    <xf numFmtId="0" fontId="3" fillId="2" borderId="48" xfId="0" applyFont="1" applyFill="1" applyBorder="1" applyAlignment="1">
      <alignment horizontal="left" wrapText="1"/>
    </xf>
    <xf numFmtId="0" fontId="3" fillId="2" borderId="49" xfId="0" applyFont="1" applyFill="1" applyBorder="1" applyAlignment="1">
      <alignment horizontal="left" wrapText="1"/>
    </xf>
    <xf numFmtId="0" fontId="4" fillId="5" borderId="17"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0" xfId="0" applyFont="1" applyFill="1" applyBorder="1" applyAlignment="1">
      <alignment horizontal="center" vertical="center"/>
    </xf>
    <xf numFmtId="164" fontId="4" fillId="2" borderId="43" xfId="0" applyNumberFormat="1" applyFont="1" applyFill="1" applyBorder="1" applyAlignment="1">
      <alignment horizontal="center"/>
    </xf>
    <xf numFmtId="164" fontId="4"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wrapText="1"/>
    </xf>
    <xf numFmtId="0" fontId="3" fillId="5" borderId="1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0" xfId="0" applyFont="1" applyFill="1" applyBorder="1" applyAlignment="1">
      <alignment horizontal="center" vertical="center"/>
    </xf>
    <xf numFmtId="164" fontId="6" fillId="3" borderId="3" xfId="1" applyFont="1" applyFill="1" applyBorder="1" applyAlignment="1" applyProtection="1">
      <alignment horizontal="center" vertical="center" wrapText="1"/>
      <protection locked="0"/>
    </xf>
    <xf numFmtId="164" fontId="3" fillId="3" borderId="3" xfId="1" applyFont="1" applyFill="1" applyBorder="1" applyAlignment="1" applyProtection="1">
      <alignment horizontal="center" vertical="center" wrapText="1"/>
    </xf>
    <xf numFmtId="164" fontId="6" fillId="3" borderId="3" xfId="1" applyFont="1" applyFill="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164" fontId="1" fillId="6" borderId="3" xfId="1" applyFont="1" applyFill="1" applyBorder="1" applyAlignment="1" applyProtection="1">
      <alignment horizontal="center" vertical="center" wrapText="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heetViews>
  <sheetFormatPr baseColWidth="10" defaultColWidth="8.7109375" defaultRowHeight="15" x14ac:dyDescent="0.25"/>
  <cols>
    <col min="2" max="2" width="133.42578125" customWidth="1"/>
  </cols>
  <sheetData>
    <row r="2" spans="2:5" ht="36.75" customHeight="1" thickBot="1" x14ac:dyDescent="0.3">
      <c r="B2" s="241" t="s">
        <v>474</v>
      </c>
      <c r="C2" s="241"/>
      <c r="D2" s="241"/>
      <c r="E2" s="241"/>
    </row>
    <row r="3" spans="2:5" ht="361.5" customHeight="1" thickBot="1" x14ac:dyDescent="0.3">
      <c r="B3" s="109" t="s">
        <v>475</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L136"/>
  <sheetViews>
    <sheetView showGridLines="0" showZeros="0" tabSelected="1" zoomScale="70" zoomScaleNormal="70" workbookViewId="0">
      <pane ySplit="5" topLeftCell="A64" activePane="bottomLeft" state="frozen"/>
      <selection pane="bottomLeft" activeCell="I41" sqref="I41"/>
    </sheetView>
  </sheetViews>
  <sheetFormatPr baseColWidth="10" defaultColWidth="9.140625" defaultRowHeight="15" x14ac:dyDescent="0.25"/>
  <cols>
    <col min="1" max="1" width="4.140625" style="115" customWidth="1"/>
    <col min="2" max="2" width="30.7109375" style="115" customWidth="1"/>
    <col min="3" max="3" width="32.42578125" style="115" customWidth="1"/>
    <col min="4" max="7" width="23.140625" style="115" customWidth="1"/>
    <col min="8" max="8" width="22.42578125" style="115" customWidth="1"/>
    <col min="9" max="9" width="22.42578125" style="118" customWidth="1"/>
    <col min="10" max="10" width="29.42578125" style="118" customWidth="1"/>
    <col min="11" max="11" width="30.140625" style="115" customWidth="1"/>
    <col min="12" max="12" width="18.7109375" style="115" customWidth="1"/>
    <col min="13" max="13" width="9.140625" style="115"/>
    <col min="14" max="14" width="17.7109375" style="115" customWidth="1"/>
    <col min="15" max="15" width="26.42578125" style="115" customWidth="1"/>
    <col min="16" max="16" width="22.42578125" style="115" customWidth="1"/>
    <col min="17" max="17" width="29.7109375" style="115" customWidth="1"/>
    <col min="18" max="18" width="23.42578125" style="115" customWidth="1"/>
    <col min="19" max="19" width="18.42578125" style="115" customWidth="1"/>
    <col min="20" max="20" width="17.42578125" style="115" customWidth="1"/>
    <col min="21" max="21" width="25.140625" style="115" customWidth="1"/>
    <col min="22" max="16384" width="9.140625" style="115"/>
  </cols>
  <sheetData>
    <row r="2" spans="2:12" ht="29.25" customHeight="1" x14ac:dyDescent="0.7">
      <c r="B2" s="260" t="s">
        <v>406</v>
      </c>
      <c r="C2" s="260"/>
      <c r="D2" s="260"/>
      <c r="E2" s="260"/>
      <c r="F2" s="112"/>
      <c r="G2" s="112"/>
      <c r="H2" s="113"/>
      <c r="I2" s="114"/>
      <c r="J2" s="114"/>
      <c r="K2" s="113"/>
    </row>
    <row r="3" spans="2:12" ht="24" customHeight="1" x14ac:dyDescent="0.4">
      <c r="B3" s="261" t="s">
        <v>366</v>
      </c>
      <c r="C3" s="261"/>
      <c r="D3" s="261"/>
      <c r="E3" s="261"/>
      <c r="F3" s="261"/>
      <c r="G3" s="261"/>
      <c r="H3" s="261"/>
      <c r="I3" s="116"/>
      <c r="J3" s="116"/>
    </row>
    <row r="4" spans="2:12" ht="6.75" customHeight="1" x14ac:dyDescent="0.25">
      <c r="D4" s="117"/>
      <c r="E4" s="117"/>
      <c r="F4" s="117"/>
      <c r="G4" s="117"/>
    </row>
    <row r="5" spans="2:12" ht="148.5" customHeight="1" x14ac:dyDescent="0.25">
      <c r="B5" s="119" t="s">
        <v>367</v>
      </c>
      <c r="C5" s="119" t="s">
        <v>407</v>
      </c>
      <c r="D5" s="120" t="s">
        <v>478</v>
      </c>
      <c r="E5" s="120" t="s">
        <v>479</v>
      </c>
      <c r="F5" s="120" t="s">
        <v>408</v>
      </c>
      <c r="G5" s="119" t="s">
        <v>11</v>
      </c>
      <c r="H5" s="119" t="s">
        <v>409</v>
      </c>
      <c r="I5" s="119" t="s">
        <v>468</v>
      </c>
      <c r="J5" s="119" t="s">
        <v>476</v>
      </c>
      <c r="K5" s="119" t="s">
        <v>477</v>
      </c>
      <c r="L5" s="121"/>
    </row>
    <row r="6" spans="2:12" ht="51" customHeight="1" x14ac:dyDescent="0.25">
      <c r="B6" s="122" t="s">
        <v>368</v>
      </c>
      <c r="C6" s="257" t="s">
        <v>485</v>
      </c>
      <c r="D6" s="257"/>
      <c r="E6" s="257"/>
      <c r="F6" s="257"/>
      <c r="G6" s="257"/>
      <c r="H6" s="257"/>
      <c r="I6" s="258"/>
      <c r="J6" s="258"/>
      <c r="K6" s="257"/>
      <c r="L6" s="123"/>
    </row>
    <row r="7" spans="2:12" ht="51" customHeight="1" x14ac:dyDescent="0.25">
      <c r="B7" s="122" t="s">
        <v>369</v>
      </c>
      <c r="C7" s="262" t="s">
        <v>486</v>
      </c>
      <c r="D7" s="263"/>
      <c r="E7" s="263"/>
      <c r="F7" s="263"/>
      <c r="G7" s="263"/>
      <c r="H7" s="263"/>
      <c r="I7" s="256"/>
      <c r="J7" s="256"/>
      <c r="K7" s="263"/>
      <c r="L7" s="124"/>
    </row>
    <row r="8" spans="2:12" ht="148.15" customHeight="1" x14ac:dyDescent="0.25">
      <c r="B8" s="125" t="s">
        <v>370</v>
      </c>
      <c r="C8" s="126" t="s">
        <v>487</v>
      </c>
      <c r="D8" s="192">
        <v>30000</v>
      </c>
      <c r="E8" s="192">
        <v>15000</v>
      </c>
      <c r="F8" s="127"/>
      <c r="G8" s="195">
        <f>SUM(D8:F8)</f>
        <v>45000</v>
      </c>
      <c r="H8" s="128">
        <v>0.3</v>
      </c>
      <c r="I8" s="240">
        <v>25000</v>
      </c>
      <c r="J8" s="187" t="s">
        <v>481</v>
      </c>
      <c r="K8" s="129"/>
      <c r="L8" s="130"/>
    </row>
    <row r="9" spans="2:12" ht="138.4" customHeight="1" x14ac:dyDescent="0.25">
      <c r="B9" s="125" t="s">
        <v>371</v>
      </c>
      <c r="C9" s="126" t="s">
        <v>508</v>
      </c>
      <c r="D9" s="192">
        <v>60000</v>
      </c>
      <c r="E9" s="192">
        <v>45000</v>
      </c>
      <c r="F9" s="127"/>
      <c r="G9" s="195">
        <f t="shared" ref="G9:G10" si="0">SUM(D9:F9)</f>
        <v>105000</v>
      </c>
      <c r="H9" s="128">
        <v>0.5</v>
      </c>
      <c r="I9" s="240">
        <v>48000</v>
      </c>
      <c r="J9" s="187" t="s">
        <v>482</v>
      </c>
      <c r="K9" s="129"/>
      <c r="L9" s="130"/>
    </row>
    <row r="10" spans="2:12" ht="70.900000000000006" customHeight="1" x14ac:dyDescent="0.25">
      <c r="B10" s="125" t="s">
        <v>372</v>
      </c>
      <c r="C10" s="189" t="s">
        <v>488</v>
      </c>
      <c r="D10" s="192">
        <v>48000</v>
      </c>
      <c r="E10" s="192">
        <v>30000</v>
      </c>
      <c r="F10" s="127"/>
      <c r="G10" s="195">
        <f t="shared" si="0"/>
        <v>78000</v>
      </c>
      <c r="H10" s="128">
        <v>0.3</v>
      </c>
      <c r="I10" s="308">
        <v>32132.68</v>
      </c>
      <c r="J10" s="187" t="s">
        <v>481</v>
      </c>
      <c r="K10" s="129"/>
      <c r="L10" s="130"/>
    </row>
    <row r="11" spans="2:12" ht="15.75" x14ac:dyDescent="0.25">
      <c r="C11" s="122" t="s">
        <v>410</v>
      </c>
      <c r="D11" s="194">
        <f>SUM(D8:D10)</f>
        <v>138000</v>
      </c>
      <c r="E11" s="194">
        <f>SUM(E8:E10)</f>
        <v>90000</v>
      </c>
      <c r="F11" s="131">
        <f>SUM(F8:F10)</f>
        <v>0</v>
      </c>
      <c r="G11" s="194">
        <f>SUM(G8:G10)</f>
        <v>228000</v>
      </c>
      <c r="H11" s="194">
        <f>(H8*G8)+(H9*G9)+(H10*G10)</f>
        <v>89400</v>
      </c>
      <c r="I11" s="132">
        <f>SUM(I8:I10)</f>
        <v>105132.68</v>
      </c>
      <c r="J11" s="132"/>
      <c r="K11" s="129"/>
      <c r="L11" s="133"/>
    </row>
    <row r="12" spans="2:12" ht="51" customHeight="1" x14ac:dyDescent="0.25">
      <c r="B12" s="122" t="s">
        <v>373</v>
      </c>
      <c r="C12" s="254" t="s">
        <v>489</v>
      </c>
      <c r="D12" s="255"/>
      <c r="E12" s="255"/>
      <c r="F12" s="255"/>
      <c r="G12" s="255"/>
      <c r="H12" s="255"/>
      <c r="I12" s="256"/>
      <c r="J12" s="256"/>
      <c r="K12" s="255"/>
      <c r="L12" s="124"/>
    </row>
    <row r="13" spans="2:12" ht="148.9" customHeight="1" x14ac:dyDescent="0.25">
      <c r="B13" s="125" t="s">
        <v>374</v>
      </c>
      <c r="C13" s="126" t="s">
        <v>490</v>
      </c>
      <c r="D13" s="192">
        <v>25000</v>
      </c>
      <c r="E13" s="192">
        <v>15000</v>
      </c>
      <c r="F13" s="127"/>
      <c r="G13" s="192">
        <f>SUM(D13:F13)</f>
        <v>40000</v>
      </c>
      <c r="H13" s="128">
        <v>0.5</v>
      </c>
      <c r="I13" s="240">
        <v>25000</v>
      </c>
      <c r="J13" s="187" t="s">
        <v>509</v>
      </c>
      <c r="K13" s="129"/>
      <c r="L13" s="130"/>
    </row>
    <row r="14" spans="2:12" ht="70.900000000000006" customHeight="1" x14ac:dyDescent="0.25">
      <c r="B14" s="125" t="s">
        <v>375</v>
      </c>
      <c r="C14" s="126" t="s">
        <v>515</v>
      </c>
      <c r="D14" s="192">
        <v>52000</v>
      </c>
      <c r="E14" s="192">
        <v>20000</v>
      </c>
      <c r="F14" s="127"/>
      <c r="G14" s="192">
        <f t="shared" ref="G14:G18" si="1">SUM(D14:F14)</f>
        <v>72000</v>
      </c>
      <c r="H14" s="128">
        <v>0.5</v>
      </c>
      <c r="I14" s="240">
        <v>35132.68</v>
      </c>
      <c r="J14" s="187" t="s">
        <v>509</v>
      </c>
      <c r="K14" s="129"/>
      <c r="L14" s="130"/>
    </row>
    <row r="15" spans="2:12" ht="192.4" customHeight="1" x14ac:dyDescent="0.25">
      <c r="B15" s="125" t="s">
        <v>376</v>
      </c>
      <c r="C15" s="191" t="s">
        <v>491</v>
      </c>
      <c r="D15" s="192">
        <v>15000</v>
      </c>
      <c r="E15" s="192">
        <v>50000</v>
      </c>
      <c r="F15" s="127"/>
      <c r="G15" s="192">
        <f>SUM(D15:F15)</f>
        <v>65000</v>
      </c>
      <c r="H15" s="128">
        <v>1</v>
      </c>
      <c r="I15" s="304">
        <v>24532</v>
      </c>
      <c r="J15" s="187" t="s">
        <v>510</v>
      </c>
      <c r="K15" s="129"/>
      <c r="L15" s="130"/>
    </row>
    <row r="16" spans="2:12" ht="70.900000000000006" customHeight="1" x14ac:dyDescent="0.25">
      <c r="B16" s="125" t="s">
        <v>377</v>
      </c>
      <c r="C16" s="191" t="s">
        <v>492</v>
      </c>
      <c r="D16" s="192">
        <v>30000</v>
      </c>
      <c r="E16" s="192">
        <v>30000</v>
      </c>
      <c r="F16" s="127"/>
      <c r="G16" s="192">
        <f t="shared" si="1"/>
        <v>60000</v>
      </c>
      <c r="H16" s="128">
        <v>0.6</v>
      </c>
      <c r="I16" s="304"/>
      <c r="J16" s="187" t="s">
        <v>511</v>
      </c>
      <c r="K16" s="129"/>
      <c r="L16" s="130"/>
    </row>
    <row r="17" spans="2:12" ht="118.9" customHeight="1" x14ac:dyDescent="0.25">
      <c r="B17" s="125" t="s">
        <v>378</v>
      </c>
      <c r="C17" s="190" t="s">
        <v>493</v>
      </c>
      <c r="D17" s="192">
        <v>30000</v>
      </c>
      <c r="E17" s="192">
        <v>12000</v>
      </c>
      <c r="F17" s="127"/>
      <c r="G17" s="192">
        <f t="shared" si="1"/>
        <v>42000</v>
      </c>
      <c r="H17" s="128">
        <v>0.5</v>
      </c>
      <c r="I17" s="240">
        <v>25000</v>
      </c>
      <c r="J17" s="187" t="s">
        <v>512</v>
      </c>
      <c r="K17" s="129"/>
      <c r="L17" s="130"/>
    </row>
    <row r="18" spans="2:12" ht="145.9" customHeight="1" x14ac:dyDescent="0.25">
      <c r="B18" s="125" t="s">
        <v>379</v>
      </c>
      <c r="C18" s="191" t="s">
        <v>494</v>
      </c>
      <c r="D18" s="192">
        <v>30000</v>
      </c>
      <c r="E18" s="192">
        <v>25000</v>
      </c>
      <c r="F18" s="127"/>
      <c r="G18" s="192">
        <f t="shared" si="1"/>
        <v>55000</v>
      </c>
      <c r="H18" s="128">
        <v>0.3</v>
      </c>
      <c r="I18" s="240">
        <v>25000</v>
      </c>
      <c r="J18" s="187" t="s">
        <v>512</v>
      </c>
      <c r="K18" s="129"/>
      <c r="L18" s="130"/>
    </row>
    <row r="19" spans="2:12" s="196" customFormat="1" ht="15.75" x14ac:dyDescent="0.25">
      <c r="C19" s="122" t="s">
        <v>410</v>
      </c>
      <c r="D19" s="197">
        <f>SUM(D13:D18)</f>
        <v>182000</v>
      </c>
      <c r="E19" s="193">
        <f>SUM(E13:E18)</f>
        <v>152000</v>
      </c>
      <c r="F19" s="134">
        <f>SUM(F13:F18)</f>
        <v>0</v>
      </c>
      <c r="G19" s="193">
        <f>SUM(G13:G18)</f>
        <v>334000</v>
      </c>
      <c r="H19" s="193">
        <f>(H13*G13)+(H14*G14)+(H15*G15)+(H16*G16)+(H17*G17)+(H18*G18)</f>
        <v>194500</v>
      </c>
      <c r="I19" s="132">
        <f>SUM(I13:I18)</f>
        <v>134664.68</v>
      </c>
      <c r="J19" s="132"/>
      <c r="K19" s="198"/>
      <c r="L19" s="133"/>
    </row>
    <row r="20" spans="2:12" ht="51" customHeight="1" x14ac:dyDescent="0.25">
      <c r="B20" s="122" t="s">
        <v>380</v>
      </c>
      <c r="C20" s="254" t="s">
        <v>495</v>
      </c>
      <c r="D20" s="255"/>
      <c r="E20" s="255"/>
      <c r="F20" s="255"/>
      <c r="G20" s="255"/>
      <c r="H20" s="255"/>
      <c r="I20" s="256"/>
      <c r="J20" s="256"/>
      <c r="K20" s="255"/>
      <c r="L20" s="124"/>
    </row>
    <row r="21" spans="2:12" ht="144" customHeight="1" x14ac:dyDescent="0.25">
      <c r="B21" s="125" t="s">
        <v>381</v>
      </c>
      <c r="C21" s="191" t="s">
        <v>496</v>
      </c>
      <c r="D21" s="192">
        <v>38000</v>
      </c>
      <c r="E21" s="192">
        <v>47000</v>
      </c>
      <c r="F21" s="127"/>
      <c r="G21" s="195">
        <f>SUM(D21:F21)</f>
        <v>85000</v>
      </c>
      <c r="H21" s="128">
        <v>0.5</v>
      </c>
      <c r="I21" s="304">
        <v>22116</v>
      </c>
      <c r="J21" s="187" t="s">
        <v>481</v>
      </c>
      <c r="K21" s="129"/>
      <c r="L21" s="130"/>
    </row>
    <row r="22" spans="2:12" ht="106.9" customHeight="1" x14ac:dyDescent="0.25">
      <c r="B22" s="125" t="s">
        <v>382</v>
      </c>
      <c r="C22" s="191" t="s">
        <v>497</v>
      </c>
      <c r="D22" s="192">
        <v>20000</v>
      </c>
      <c r="E22" s="192">
        <v>20000</v>
      </c>
      <c r="F22" s="127"/>
      <c r="G22" s="195">
        <f t="shared" ref="G22:G24" si="2">SUM(D22:F22)</f>
        <v>40000</v>
      </c>
      <c r="H22" s="128">
        <v>0.5</v>
      </c>
      <c r="I22" s="240">
        <v>15000</v>
      </c>
      <c r="J22" s="187" t="s">
        <v>483</v>
      </c>
      <c r="K22" s="129"/>
      <c r="L22" s="130"/>
    </row>
    <row r="23" spans="2:12" ht="74.650000000000006" customHeight="1" x14ac:dyDescent="0.25">
      <c r="B23" s="125" t="s">
        <v>383</v>
      </c>
      <c r="C23" s="191" t="s">
        <v>498</v>
      </c>
      <c r="D23" s="192">
        <v>15000</v>
      </c>
      <c r="E23" s="192">
        <v>15000</v>
      </c>
      <c r="F23" s="127"/>
      <c r="G23" s="195">
        <f t="shared" si="2"/>
        <v>30000</v>
      </c>
      <c r="H23" s="128">
        <v>0.3</v>
      </c>
      <c r="I23" s="304"/>
      <c r="J23" s="187" t="s">
        <v>513</v>
      </c>
      <c r="K23" s="129"/>
      <c r="L23" s="130"/>
    </row>
    <row r="24" spans="2:12" ht="61.9" customHeight="1" x14ac:dyDescent="0.25">
      <c r="B24" s="125" t="s">
        <v>384</v>
      </c>
      <c r="C24" s="191" t="s">
        <v>499</v>
      </c>
      <c r="D24" s="192">
        <v>50000</v>
      </c>
      <c r="E24" s="192">
        <v>50000</v>
      </c>
      <c r="F24" s="127"/>
      <c r="G24" s="195">
        <f t="shared" si="2"/>
        <v>100000</v>
      </c>
      <c r="H24" s="128">
        <v>0.3</v>
      </c>
      <c r="I24" s="240">
        <v>35000</v>
      </c>
      <c r="J24" s="187" t="s">
        <v>514</v>
      </c>
      <c r="K24" s="129"/>
      <c r="L24" s="130"/>
    </row>
    <row r="25" spans="2:12" s="196" customFormat="1" ht="15.75" x14ac:dyDescent="0.25">
      <c r="C25" s="122" t="s">
        <v>410</v>
      </c>
      <c r="D25" s="194">
        <f>SUM(D21:D24)</f>
        <v>123000</v>
      </c>
      <c r="E25" s="194">
        <f>SUM(E21:E24)</f>
        <v>132000</v>
      </c>
      <c r="F25" s="131">
        <f>SUM(F21:F24)</f>
        <v>0</v>
      </c>
      <c r="G25" s="194">
        <f>SUM(G21:G24)</f>
        <v>255000</v>
      </c>
      <c r="H25" s="194">
        <f>(H21*G21)+(H22*G22)+(H23*G23)+(H24*G24)</f>
        <v>101500</v>
      </c>
      <c r="I25" s="305">
        <f>SUM(I21:I24)</f>
        <v>72116</v>
      </c>
      <c r="J25" s="132"/>
      <c r="K25" s="198"/>
      <c r="L25" s="133"/>
    </row>
    <row r="26" spans="2:12" ht="15.75" x14ac:dyDescent="0.25">
      <c r="B26" s="135"/>
      <c r="C26" s="136"/>
      <c r="D26" s="137"/>
      <c r="E26" s="137"/>
      <c r="F26" s="137"/>
      <c r="G26" s="137"/>
      <c r="H26" s="137"/>
      <c r="I26" s="137"/>
      <c r="J26" s="137"/>
      <c r="K26" s="137"/>
      <c r="L26" s="138"/>
    </row>
    <row r="27" spans="2:12" ht="51" customHeight="1" x14ac:dyDescent="0.25">
      <c r="B27" s="122" t="s">
        <v>385</v>
      </c>
      <c r="C27" s="259" t="s">
        <v>500</v>
      </c>
      <c r="D27" s="259"/>
      <c r="E27" s="259"/>
      <c r="F27" s="259"/>
      <c r="G27" s="259"/>
      <c r="H27" s="259"/>
      <c r="I27" s="258"/>
      <c r="J27" s="258"/>
      <c r="K27" s="259"/>
      <c r="L27" s="123"/>
    </row>
    <row r="28" spans="2:12" ht="51" customHeight="1" x14ac:dyDescent="0.25">
      <c r="B28" s="122" t="s">
        <v>386</v>
      </c>
      <c r="C28" s="254" t="s">
        <v>501</v>
      </c>
      <c r="D28" s="255"/>
      <c r="E28" s="255"/>
      <c r="F28" s="255"/>
      <c r="G28" s="255"/>
      <c r="H28" s="255"/>
      <c r="I28" s="256"/>
      <c r="J28" s="256"/>
      <c r="K28" s="255"/>
      <c r="L28" s="124"/>
    </row>
    <row r="29" spans="2:12" ht="117" customHeight="1" x14ac:dyDescent="0.25">
      <c r="B29" s="125" t="s">
        <v>387</v>
      </c>
      <c r="C29" s="191" t="s">
        <v>502</v>
      </c>
      <c r="D29" s="192">
        <v>42000</v>
      </c>
      <c r="E29" s="192">
        <v>37000</v>
      </c>
      <c r="F29" s="127"/>
      <c r="G29" s="195">
        <f>SUM(D29:F29)</f>
        <v>79000</v>
      </c>
      <c r="H29" s="128">
        <v>0.5</v>
      </c>
      <c r="I29" s="240">
        <v>42000</v>
      </c>
      <c r="J29" s="187" t="s">
        <v>484</v>
      </c>
      <c r="K29" s="129"/>
      <c r="L29" s="130"/>
    </row>
    <row r="30" spans="2:12" ht="126" customHeight="1" x14ac:dyDescent="0.25">
      <c r="B30" s="125" t="s">
        <v>388</v>
      </c>
      <c r="C30" s="191" t="s">
        <v>503</v>
      </c>
      <c r="D30" s="192">
        <v>30000</v>
      </c>
      <c r="E30" s="192">
        <v>30000</v>
      </c>
      <c r="F30" s="127"/>
      <c r="G30" s="195">
        <f t="shared" ref="G30:G31" si="3">SUM(D30:F30)</f>
        <v>60000</v>
      </c>
      <c r="H30" s="128">
        <v>0.5</v>
      </c>
      <c r="I30" s="240">
        <v>25000</v>
      </c>
      <c r="J30" s="187" t="s">
        <v>481</v>
      </c>
      <c r="K30" s="129"/>
      <c r="L30" s="130"/>
    </row>
    <row r="31" spans="2:12" ht="130.15" customHeight="1" x14ac:dyDescent="0.25">
      <c r="B31" s="125" t="s">
        <v>389</v>
      </c>
      <c r="C31" s="191" t="s">
        <v>504</v>
      </c>
      <c r="D31" s="192">
        <v>50000</v>
      </c>
      <c r="E31" s="192">
        <v>30000</v>
      </c>
      <c r="F31" s="127"/>
      <c r="G31" s="195">
        <f t="shared" si="3"/>
        <v>80000</v>
      </c>
      <c r="H31" s="128">
        <v>0.5</v>
      </c>
      <c r="I31" s="308">
        <v>49599.32</v>
      </c>
      <c r="J31" s="187" t="s">
        <v>484</v>
      </c>
      <c r="K31" s="129"/>
      <c r="L31" s="130"/>
    </row>
    <row r="32" spans="2:12" ht="15.75" x14ac:dyDescent="0.25">
      <c r="C32" s="122" t="s">
        <v>410</v>
      </c>
      <c r="D32" s="194">
        <f>SUM(D29:D31)</f>
        <v>122000</v>
      </c>
      <c r="E32" s="194">
        <f>SUM(E29:E31)</f>
        <v>97000</v>
      </c>
      <c r="F32" s="131">
        <f>SUM(F29:F31)</f>
        <v>0</v>
      </c>
      <c r="G32" s="197">
        <f>SUM(G29:G31)</f>
        <v>219000</v>
      </c>
      <c r="H32" s="194">
        <f>(H29*G29)+(H30*G30)+(H31*G31)</f>
        <v>109500</v>
      </c>
      <c r="I32" s="132">
        <f>SUM(I29:I31)</f>
        <v>116599.32</v>
      </c>
      <c r="J32" s="132"/>
      <c r="K32" s="129"/>
      <c r="L32" s="133"/>
    </row>
    <row r="33" spans="2:12" ht="51" customHeight="1" x14ac:dyDescent="0.25">
      <c r="B33" s="122" t="s">
        <v>390</v>
      </c>
      <c r="C33" s="254" t="s">
        <v>505</v>
      </c>
      <c r="D33" s="255"/>
      <c r="E33" s="255"/>
      <c r="F33" s="255"/>
      <c r="G33" s="255"/>
      <c r="H33" s="255"/>
      <c r="I33" s="256"/>
      <c r="J33" s="256"/>
      <c r="K33" s="255"/>
      <c r="L33" s="124"/>
    </row>
    <row r="34" spans="2:12" ht="148.9" customHeight="1" x14ac:dyDescent="0.25">
      <c r="B34" s="125" t="s">
        <v>391</v>
      </c>
      <c r="C34" s="191" t="s">
        <v>518</v>
      </c>
      <c r="D34" s="192">
        <v>50000</v>
      </c>
      <c r="E34" s="192">
        <v>30000</v>
      </c>
      <c r="F34" s="127"/>
      <c r="G34" s="195">
        <f>SUM(D34:F34)</f>
        <v>80000</v>
      </c>
      <c r="H34" s="128">
        <v>0.5</v>
      </c>
      <c r="I34" s="240">
        <v>45000</v>
      </c>
      <c r="J34" s="187" t="s">
        <v>484</v>
      </c>
      <c r="K34" s="129"/>
      <c r="L34" s="130"/>
    </row>
    <row r="35" spans="2:12" ht="114.4" customHeight="1" x14ac:dyDescent="0.25">
      <c r="B35" s="125" t="s">
        <v>392</v>
      </c>
      <c r="C35" s="191" t="s">
        <v>506</v>
      </c>
      <c r="D35" s="192">
        <v>45000</v>
      </c>
      <c r="E35" s="192">
        <v>45000</v>
      </c>
      <c r="F35" s="127"/>
      <c r="G35" s="195">
        <f t="shared" ref="G35:G36" si="4">SUM(D35:F35)</f>
        <v>90000</v>
      </c>
      <c r="H35" s="128">
        <v>0.5</v>
      </c>
      <c r="I35" s="240">
        <v>35000</v>
      </c>
      <c r="J35" s="187" t="s">
        <v>481</v>
      </c>
      <c r="K35" s="129"/>
      <c r="L35" s="130"/>
    </row>
    <row r="36" spans="2:12" ht="112.15" customHeight="1" x14ac:dyDescent="0.25">
      <c r="B36" s="125" t="s">
        <v>393</v>
      </c>
      <c r="C36" s="191" t="s">
        <v>507</v>
      </c>
      <c r="D36" s="192">
        <v>42000</v>
      </c>
      <c r="E36" s="192">
        <v>22000</v>
      </c>
      <c r="F36" s="127"/>
      <c r="G36" s="195">
        <f t="shared" si="4"/>
        <v>64000</v>
      </c>
      <c r="H36" s="128">
        <v>0.5</v>
      </c>
      <c r="I36" s="240">
        <v>28401</v>
      </c>
      <c r="J36" s="187" t="s">
        <v>481</v>
      </c>
      <c r="K36" s="129"/>
      <c r="L36" s="130"/>
    </row>
    <row r="37" spans="2:12" ht="15.75" x14ac:dyDescent="0.25">
      <c r="C37" s="122" t="s">
        <v>410</v>
      </c>
      <c r="D37" s="194">
        <f>SUM(D34:D36)</f>
        <v>137000</v>
      </c>
      <c r="E37" s="194">
        <f>SUM(E34:E36)</f>
        <v>97000</v>
      </c>
      <c r="F37" s="131">
        <f>SUM(F34:F36)</f>
        <v>0</v>
      </c>
      <c r="G37" s="194">
        <f>SUM(G34:G36)</f>
        <v>234000</v>
      </c>
      <c r="H37" s="194">
        <f>(H34*G34)+(H35*G35)+(H36*G36)</f>
        <v>117000</v>
      </c>
      <c r="I37" s="132">
        <f>SUM(I34:I36)</f>
        <v>108401</v>
      </c>
      <c r="J37" s="132"/>
      <c r="K37" s="129"/>
      <c r="L37" s="133"/>
    </row>
    <row r="38" spans="2:12" ht="15.75" customHeight="1" x14ac:dyDescent="0.25">
      <c r="B38" s="139"/>
      <c r="C38" s="135"/>
      <c r="D38" s="140"/>
      <c r="E38" s="140"/>
      <c r="F38" s="140"/>
      <c r="G38" s="140"/>
      <c r="H38" s="140"/>
      <c r="I38" s="140"/>
      <c r="J38" s="140"/>
      <c r="K38" s="135"/>
      <c r="L38" s="141"/>
    </row>
    <row r="39" spans="2:12" ht="15.75" customHeight="1" x14ac:dyDescent="0.25">
      <c r="B39" s="139"/>
      <c r="C39" s="135"/>
      <c r="D39" s="140"/>
      <c r="E39" s="140"/>
      <c r="F39" s="140"/>
      <c r="G39" s="140"/>
      <c r="H39" s="140"/>
      <c r="I39" s="140"/>
      <c r="J39" s="140"/>
      <c r="K39" s="135"/>
      <c r="L39" s="141"/>
    </row>
    <row r="40" spans="2:12" ht="63.75" customHeight="1" x14ac:dyDescent="0.25">
      <c r="B40" s="122" t="s">
        <v>403</v>
      </c>
      <c r="C40" s="142"/>
      <c r="D40" s="199">
        <v>195771</v>
      </c>
      <c r="E40" s="199">
        <v>111985</v>
      </c>
      <c r="F40" s="143"/>
      <c r="G40" s="201">
        <f>SUM(D40:F40)</f>
        <v>307756</v>
      </c>
      <c r="H40" s="144">
        <v>0.5</v>
      </c>
      <c r="I40" s="307">
        <v>24301.73</v>
      </c>
      <c r="J40" s="188"/>
      <c r="K40" s="145"/>
      <c r="L40" s="133"/>
    </row>
    <row r="41" spans="2:12" ht="69.75" customHeight="1" x14ac:dyDescent="0.25">
      <c r="B41" s="122" t="s">
        <v>516</v>
      </c>
      <c r="C41" s="142"/>
      <c r="D41" s="199">
        <v>93244</v>
      </c>
      <c r="E41" s="199">
        <v>88158.88</v>
      </c>
      <c r="F41" s="143"/>
      <c r="G41" s="201">
        <f>SUM(D41:F41)</f>
        <v>181402.88</v>
      </c>
      <c r="H41" s="144"/>
      <c r="I41" s="306">
        <v>22994.639999999999</v>
      </c>
      <c r="J41" s="143"/>
      <c r="K41" s="145"/>
      <c r="L41" s="133"/>
    </row>
    <row r="42" spans="2:12" ht="57" customHeight="1" x14ac:dyDescent="0.25">
      <c r="B42" s="122" t="s">
        <v>404</v>
      </c>
      <c r="C42" s="146"/>
      <c r="D42" s="199">
        <v>45000</v>
      </c>
      <c r="E42" s="199">
        <v>20000</v>
      </c>
      <c r="F42" s="143"/>
      <c r="G42" s="201">
        <f>SUM(D42:F42)</f>
        <v>65000</v>
      </c>
      <c r="H42" s="144">
        <v>0.5</v>
      </c>
      <c r="I42" s="306"/>
      <c r="J42" s="188" t="s">
        <v>517</v>
      </c>
      <c r="K42" s="145"/>
      <c r="L42" s="133"/>
    </row>
    <row r="43" spans="2:12" ht="78.75" x14ac:dyDescent="0.25">
      <c r="B43" s="147" t="s">
        <v>405</v>
      </c>
      <c r="C43" s="142"/>
      <c r="D43" s="199">
        <v>45000</v>
      </c>
      <c r="E43" s="199"/>
      <c r="F43" s="143"/>
      <c r="G43" s="201">
        <f>SUM(D43:F43)</f>
        <v>45000</v>
      </c>
      <c r="H43" s="144">
        <v>0.3</v>
      </c>
      <c r="I43" s="306"/>
      <c r="J43" s="188" t="s">
        <v>480</v>
      </c>
      <c r="K43" s="145"/>
      <c r="L43" s="133"/>
    </row>
    <row r="44" spans="2:12" ht="38.25" customHeight="1" x14ac:dyDescent="0.25">
      <c r="B44" s="139"/>
      <c r="C44" s="148" t="s">
        <v>411</v>
      </c>
      <c r="D44" s="200">
        <f>SUM(D40:D43)</f>
        <v>379015</v>
      </c>
      <c r="E44" s="200">
        <f>SUM(E40:E43)</f>
        <v>220143.88</v>
      </c>
      <c r="F44" s="149">
        <f>SUM(F40:F43)</f>
        <v>0</v>
      </c>
      <c r="G44" s="200">
        <f>SUM(G40:G43)</f>
        <v>599158.88</v>
      </c>
      <c r="H44" s="194">
        <f>(H40*G40)+(H41*G41)+(H42*G42)+(H43*G43)</f>
        <v>199878</v>
      </c>
      <c r="I44" s="305">
        <f>SUM(I40:I43)</f>
        <v>47296.369999999995</v>
      </c>
      <c r="J44" s="132"/>
      <c r="K44" s="142"/>
      <c r="L44" s="141"/>
    </row>
    <row r="45" spans="2:12" ht="15.75" customHeight="1" x14ac:dyDescent="0.25">
      <c r="B45" s="139"/>
      <c r="C45" s="135"/>
      <c r="D45" s="140"/>
      <c r="E45" s="140"/>
      <c r="F45" s="140"/>
      <c r="G45" s="140"/>
      <c r="H45" s="140"/>
      <c r="I45" s="140"/>
      <c r="J45" s="140"/>
      <c r="K45" s="135"/>
      <c r="L45" s="141"/>
    </row>
    <row r="46" spans="2:12" ht="15.75" customHeight="1" x14ac:dyDescent="0.25">
      <c r="B46" s="139"/>
      <c r="C46" s="135"/>
      <c r="D46" s="140"/>
      <c r="E46" s="140"/>
      <c r="F46" s="140"/>
      <c r="G46" s="140"/>
      <c r="H46" s="140"/>
      <c r="I46" s="140"/>
      <c r="J46" s="140"/>
      <c r="K46" s="135"/>
      <c r="L46" s="141"/>
    </row>
    <row r="47" spans="2:12" ht="15.75" customHeight="1" x14ac:dyDescent="0.25">
      <c r="B47" s="139"/>
      <c r="C47" s="135"/>
      <c r="D47" s="140"/>
      <c r="E47" s="140"/>
      <c r="F47" s="140"/>
      <c r="G47" s="140"/>
      <c r="H47" s="140"/>
      <c r="I47" s="140"/>
      <c r="J47" s="140"/>
      <c r="K47" s="135"/>
      <c r="L47" s="141"/>
    </row>
    <row r="48" spans="2:12" ht="15.75" customHeight="1" x14ac:dyDescent="0.25">
      <c r="B48" s="139"/>
      <c r="C48" s="135"/>
      <c r="D48" s="140"/>
      <c r="E48" s="140"/>
      <c r="F48" s="140"/>
      <c r="G48" s="140"/>
      <c r="H48" s="140"/>
      <c r="I48" s="140"/>
      <c r="J48" s="140"/>
      <c r="K48" s="135"/>
      <c r="L48" s="141"/>
    </row>
    <row r="49" spans="2:12" ht="15.75" customHeight="1" x14ac:dyDescent="0.25">
      <c r="B49" s="139"/>
      <c r="C49" s="135"/>
      <c r="D49" s="140"/>
      <c r="E49" s="140"/>
      <c r="F49" s="140"/>
      <c r="G49" s="140"/>
      <c r="H49" s="140"/>
      <c r="I49" s="140"/>
      <c r="J49" s="140"/>
      <c r="K49" s="135"/>
      <c r="L49" s="141"/>
    </row>
    <row r="50" spans="2:12" ht="15.75" customHeight="1" x14ac:dyDescent="0.25">
      <c r="B50" s="139"/>
      <c r="C50" s="135"/>
      <c r="D50" s="140"/>
      <c r="E50" s="140"/>
      <c r="F50" s="140"/>
      <c r="G50" s="140"/>
      <c r="H50" s="140"/>
      <c r="I50" s="140"/>
      <c r="J50" s="140"/>
      <c r="K50" s="135"/>
      <c r="L50" s="141"/>
    </row>
    <row r="51" spans="2:12" ht="15.75" customHeight="1" thickBot="1" x14ac:dyDescent="0.3">
      <c r="B51" s="139"/>
      <c r="C51" s="135"/>
      <c r="D51" s="140"/>
      <c r="E51" s="140"/>
      <c r="F51" s="140"/>
      <c r="G51" s="140"/>
      <c r="H51" s="140"/>
      <c r="I51" s="140"/>
      <c r="J51" s="140"/>
      <c r="K51" s="135"/>
      <c r="L51" s="141"/>
    </row>
    <row r="52" spans="2:12" ht="15.75" x14ac:dyDescent="0.25">
      <c r="B52" s="139"/>
      <c r="C52" s="251" t="s">
        <v>420</v>
      </c>
      <c r="D52" s="252"/>
      <c r="E52" s="252"/>
      <c r="F52" s="252"/>
      <c r="G52" s="253"/>
      <c r="H52" s="141"/>
      <c r="I52" s="150"/>
      <c r="J52" s="150"/>
      <c r="K52" s="141"/>
    </row>
    <row r="53" spans="2:12" ht="54.75" customHeight="1" x14ac:dyDescent="0.25">
      <c r="B53" s="139"/>
      <c r="C53" s="151"/>
      <c r="D53" s="152" t="str">
        <f>D5</f>
        <v>PNUD</v>
      </c>
      <c r="E53" s="152" t="str">
        <f t="shared" ref="E53:F53" si="5">E5</f>
        <v>ONU FEMMES</v>
      </c>
      <c r="F53" s="152" t="str">
        <f t="shared" si="5"/>
        <v>Organisation recipiendiaire 3 (budget en USD)</v>
      </c>
      <c r="G53" s="153" t="s">
        <v>11</v>
      </c>
      <c r="H53" s="135"/>
      <c r="I53" s="140"/>
      <c r="J53" s="140"/>
      <c r="K53" s="141"/>
    </row>
    <row r="54" spans="2:12" ht="41.25" customHeight="1" x14ac:dyDescent="0.25">
      <c r="B54" s="154"/>
      <c r="C54" s="155" t="s">
        <v>412</v>
      </c>
      <c r="D54" s="202">
        <f>SUM(D11,D19,D25,D32,D37,D40,D41,D42,D43)</f>
        <v>1081015</v>
      </c>
      <c r="E54" s="202">
        <f>SUM(E11,E19,E25,E32,E37,E40,E41,E42,E43)</f>
        <v>788143.88</v>
      </c>
      <c r="F54" s="156">
        <f>SUM(F11,F19,F25,F32,F37,F40,F41,F42,F43)</f>
        <v>0</v>
      </c>
      <c r="G54" s="204">
        <f>SUM(D54:F54)</f>
        <v>1869158.88</v>
      </c>
      <c r="H54" s="135"/>
      <c r="I54" s="140"/>
      <c r="J54" s="140"/>
      <c r="K54" s="157"/>
    </row>
    <row r="55" spans="2:12" ht="51.75" customHeight="1" x14ac:dyDescent="0.25">
      <c r="B55" s="135"/>
      <c r="C55" s="158" t="s">
        <v>413</v>
      </c>
      <c r="D55" s="202">
        <f>D54*0.07</f>
        <v>75671.05</v>
      </c>
      <c r="E55" s="202">
        <f>E54*0.07</f>
        <v>55170.071600000003</v>
      </c>
      <c r="F55" s="156">
        <f>F54*0.07</f>
        <v>0</v>
      </c>
      <c r="G55" s="204">
        <f>G54*0.07</f>
        <v>130841.1216</v>
      </c>
      <c r="H55" s="135"/>
      <c r="I55" s="140"/>
      <c r="J55" s="140"/>
      <c r="K55" s="157"/>
    </row>
    <row r="56" spans="2:12" ht="51.75" customHeight="1" thickBot="1" x14ac:dyDescent="0.3">
      <c r="B56" s="135"/>
      <c r="C56" s="159" t="s">
        <v>11</v>
      </c>
      <c r="D56" s="203">
        <f>SUM(D54:D55)</f>
        <v>1156686.05</v>
      </c>
      <c r="E56" s="203">
        <f>SUM(E54:E55)</f>
        <v>843313.95160000003</v>
      </c>
      <c r="F56" s="160">
        <f>SUM(F54:F55)</f>
        <v>0</v>
      </c>
      <c r="G56" s="205">
        <f>SUM(G54:G55)</f>
        <v>2000000.0015999998</v>
      </c>
      <c r="H56" s="135"/>
      <c r="I56" s="140"/>
      <c r="J56" s="140"/>
      <c r="K56" s="157"/>
    </row>
    <row r="57" spans="2:12" ht="42" customHeight="1" x14ac:dyDescent="0.25">
      <c r="B57" s="135"/>
      <c r="K57" s="141"/>
      <c r="L57" s="157"/>
    </row>
    <row r="58" spans="2:12" ht="29.25" customHeight="1" thickBot="1" x14ac:dyDescent="0.3">
      <c r="B58" s="135"/>
      <c r="C58" s="161"/>
      <c r="D58" s="162"/>
      <c r="E58" s="162"/>
      <c r="F58" s="162"/>
      <c r="G58" s="162"/>
      <c r="H58" s="162"/>
      <c r="I58" s="163"/>
      <c r="J58" s="163"/>
      <c r="K58" s="141"/>
      <c r="L58" s="157"/>
    </row>
    <row r="59" spans="2:12" ht="23.25" customHeight="1" x14ac:dyDescent="0.25">
      <c r="B59" s="157"/>
      <c r="C59" s="243" t="s">
        <v>414</v>
      </c>
      <c r="D59" s="244"/>
      <c r="E59" s="245"/>
      <c r="F59" s="245"/>
      <c r="G59" s="245"/>
      <c r="H59" s="246"/>
      <c r="I59" s="133"/>
      <c r="J59" s="133"/>
      <c r="K59" s="157"/>
    </row>
    <row r="60" spans="2:12" ht="51.75" customHeight="1" x14ac:dyDescent="0.25">
      <c r="B60" s="157"/>
      <c r="C60" s="164"/>
      <c r="D60" s="152" t="str">
        <f>D5</f>
        <v>PNUD</v>
      </c>
      <c r="E60" s="152" t="str">
        <f t="shared" ref="E60:F60" si="6">E5</f>
        <v>ONU FEMMES</v>
      </c>
      <c r="F60" s="152" t="str">
        <f t="shared" si="6"/>
        <v>Organisation recipiendiaire 3 (budget en USD)</v>
      </c>
      <c r="G60" s="165" t="s">
        <v>11</v>
      </c>
      <c r="H60" s="166" t="s">
        <v>9</v>
      </c>
      <c r="I60" s="133"/>
      <c r="J60" s="133"/>
      <c r="K60" s="157"/>
    </row>
    <row r="61" spans="2:12" ht="55.5" customHeight="1" x14ac:dyDescent="0.25">
      <c r="B61" s="157"/>
      <c r="C61" s="167" t="s">
        <v>415</v>
      </c>
      <c r="D61" s="200">
        <f>$D$56*H61</f>
        <v>578343.02500000002</v>
      </c>
      <c r="E61" s="206">
        <f>$E$56*H61</f>
        <v>421656.97580000001</v>
      </c>
      <c r="F61" s="168">
        <f>$F$56*H61</f>
        <v>0</v>
      </c>
      <c r="G61" s="206">
        <f>SUM(D61:F61)</f>
        <v>1000000.0008</v>
      </c>
      <c r="H61" s="169">
        <v>0.5</v>
      </c>
      <c r="I61" s="150"/>
      <c r="J61" s="150"/>
      <c r="K61" s="157"/>
    </row>
    <row r="62" spans="2:12" ht="57.75" customHeight="1" x14ac:dyDescent="0.25">
      <c r="B62" s="242"/>
      <c r="C62" s="170" t="s">
        <v>416</v>
      </c>
      <c r="D62" s="200">
        <f>$D$56*H62</f>
        <v>347005.815</v>
      </c>
      <c r="E62" s="206">
        <f>$E$56*H62</f>
        <v>252994.18547999999</v>
      </c>
      <c r="F62" s="168">
        <f>$F$56*H62</f>
        <v>0</v>
      </c>
      <c r="G62" s="207">
        <f>SUM(D62:F62)</f>
        <v>600000.00047999993</v>
      </c>
      <c r="H62" s="171">
        <v>0.3</v>
      </c>
      <c r="I62" s="150"/>
      <c r="J62" s="150"/>
    </row>
    <row r="63" spans="2:12" ht="57.75" customHeight="1" x14ac:dyDescent="0.25">
      <c r="B63" s="242"/>
      <c r="C63" s="170" t="s">
        <v>417</v>
      </c>
      <c r="D63" s="200">
        <f>$D$56*H63</f>
        <v>231337.21000000002</v>
      </c>
      <c r="E63" s="206">
        <f>$E$56*H63</f>
        <v>168662.79032000003</v>
      </c>
      <c r="F63" s="168">
        <f>$F$56*H63</f>
        <v>0</v>
      </c>
      <c r="G63" s="207">
        <f>SUM(D63:F63)</f>
        <v>400000.00032000005</v>
      </c>
      <c r="H63" s="172">
        <v>0.2</v>
      </c>
      <c r="I63" s="173"/>
      <c r="J63" s="173"/>
    </row>
    <row r="64" spans="2:12" ht="38.25" customHeight="1" thickBot="1" x14ac:dyDescent="0.3">
      <c r="B64" s="242"/>
      <c r="C64" s="159" t="s">
        <v>11</v>
      </c>
      <c r="D64" s="203">
        <f>SUM(D61:D63)</f>
        <v>1156686.05</v>
      </c>
      <c r="E64" s="203">
        <f>SUM(E61:E63)</f>
        <v>843313.95160000003</v>
      </c>
      <c r="F64" s="160">
        <f>SUM(F61:F63)</f>
        <v>0</v>
      </c>
      <c r="G64" s="203">
        <f>SUM(G61:G63)</f>
        <v>2000000.0016000001</v>
      </c>
      <c r="H64" s="174">
        <f>SUM(H61:H63)</f>
        <v>1</v>
      </c>
      <c r="I64" s="124"/>
      <c r="J64" s="124"/>
    </row>
    <row r="65" spans="2:10" ht="21.75" customHeight="1" thickBot="1" x14ac:dyDescent="0.3">
      <c r="B65" s="242"/>
      <c r="C65" s="161"/>
      <c r="D65" s="162"/>
      <c r="E65" s="162"/>
      <c r="F65" s="162"/>
      <c r="G65" s="162"/>
      <c r="H65" s="162"/>
      <c r="I65" s="163"/>
      <c r="J65" s="163"/>
    </row>
    <row r="66" spans="2:10" ht="49.5" customHeight="1" x14ac:dyDescent="0.25">
      <c r="B66" s="242"/>
      <c r="C66" s="175" t="s">
        <v>469</v>
      </c>
      <c r="D66" s="208">
        <f>SUM(H11,H19,H25,H32,H37,H44)*1.07</f>
        <v>868602.46000000008</v>
      </c>
      <c r="E66" s="162"/>
      <c r="F66" s="162"/>
      <c r="G66" s="162"/>
      <c r="H66" s="176" t="s">
        <v>471</v>
      </c>
      <c r="I66" s="177">
        <f>SUM(I44,I37,I32,I25,I19,I11)</f>
        <v>584210.05000000005</v>
      </c>
      <c r="J66" s="178"/>
    </row>
    <row r="67" spans="2:10" ht="28.5" customHeight="1" thickBot="1" x14ac:dyDescent="0.3">
      <c r="B67" s="242"/>
      <c r="C67" s="179" t="s">
        <v>418</v>
      </c>
      <c r="D67" s="209">
        <f>D66/G56</f>
        <v>0.43430122965255907</v>
      </c>
      <c r="E67" s="180"/>
      <c r="F67" s="180"/>
      <c r="G67" s="180"/>
      <c r="H67" s="181" t="s">
        <v>472</v>
      </c>
      <c r="I67" s="182">
        <f>I66/G54</f>
        <v>0.31255237649995815</v>
      </c>
      <c r="J67" s="183"/>
    </row>
    <row r="68" spans="2:10" ht="28.5" customHeight="1" x14ac:dyDescent="0.25">
      <c r="B68" s="242"/>
      <c r="C68" s="249"/>
      <c r="D68" s="250"/>
      <c r="E68" s="184"/>
      <c r="F68" s="184"/>
      <c r="G68" s="184"/>
    </row>
    <row r="69" spans="2:10" ht="28.5" customHeight="1" x14ac:dyDescent="0.25">
      <c r="B69" s="242"/>
      <c r="C69" s="179" t="s">
        <v>470</v>
      </c>
      <c r="D69" s="210">
        <f>SUM(D42:F43)*1.07</f>
        <v>117700</v>
      </c>
      <c r="E69" s="185"/>
      <c r="F69" s="185"/>
      <c r="G69" s="185"/>
    </row>
    <row r="70" spans="2:10" ht="23.25" customHeight="1" x14ac:dyDescent="0.25">
      <c r="B70" s="242"/>
      <c r="C70" s="179" t="s">
        <v>419</v>
      </c>
      <c r="D70" s="209">
        <f>D69/G56</f>
        <v>5.8849999952920007E-2</v>
      </c>
      <c r="E70" s="185"/>
      <c r="F70" s="185"/>
      <c r="G70" s="185"/>
    </row>
    <row r="71" spans="2:10" ht="66.75" customHeight="1" thickBot="1" x14ac:dyDescent="0.3">
      <c r="B71" s="242"/>
      <c r="C71" s="247" t="s">
        <v>460</v>
      </c>
      <c r="D71" s="248"/>
      <c r="E71" s="186"/>
      <c r="F71" s="186"/>
      <c r="G71" s="186"/>
    </row>
    <row r="72" spans="2:10" ht="55.5" customHeight="1" x14ac:dyDescent="0.25">
      <c r="B72" s="242"/>
    </row>
    <row r="73" spans="2:10" ht="42.75" customHeight="1" x14ac:dyDescent="0.25">
      <c r="B73" s="242"/>
    </row>
    <row r="74" spans="2:10" ht="21.75" customHeight="1" x14ac:dyDescent="0.25">
      <c r="B74" s="242"/>
    </row>
    <row r="75" spans="2:10" ht="21.75" customHeight="1" x14ac:dyDescent="0.25">
      <c r="B75" s="242"/>
    </row>
    <row r="76" spans="2:10" ht="23.25" customHeight="1" x14ac:dyDescent="0.25">
      <c r="B76" s="242"/>
    </row>
    <row r="77" spans="2:10" ht="23.25" customHeight="1" x14ac:dyDescent="0.25"/>
    <row r="78" spans="2:10" ht="21.75" customHeight="1" x14ac:dyDescent="0.25"/>
    <row r="79" spans="2:10" ht="16.5" customHeight="1" x14ac:dyDescent="0.25"/>
    <row r="80" spans="2:10" ht="29.25" customHeight="1" x14ac:dyDescent="0.25"/>
    <row r="81" ht="24.75" customHeight="1" x14ac:dyDescent="0.25"/>
    <row r="82" ht="33" customHeight="1" x14ac:dyDescent="0.25"/>
    <row r="84" ht="15" customHeight="1" x14ac:dyDescent="0.25"/>
    <row r="85" ht="25.5" customHeight="1" x14ac:dyDescent="0.25"/>
    <row r="136" spans="1:1" x14ac:dyDescent="0.25">
      <c r="A136" s="115" t="s">
        <v>467</v>
      </c>
    </row>
  </sheetData>
  <sheetProtection formatCells="0" formatColumns="0" formatRows="0"/>
  <mergeCells count="14">
    <mergeCell ref="C33:K33"/>
    <mergeCell ref="C6:K6"/>
    <mergeCell ref="C27:K27"/>
    <mergeCell ref="C28:K28"/>
    <mergeCell ref="B2:E2"/>
    <mergeCell ref="B3:H3"/>
    <mergeCell ref="C12:K12"/>
    <mergeCell ref="C7:K7"/>
    <mergeCell ref="C20:K20"/>
    <mergeCell ref="B62:B76"/>
    <mergeCell ref="C59:H59"/>
    <mergeCell ref="C71:D71"/>
    <mergeCell ref="C68:D68"/>
    <mergeCell ref="C52:G52"/>
  </mergeCells>
  <conditionalFormatting sqref="D67">
    <cfRule type="cellIs" dxfId="26" priority="46" operator="lessThan">
      <formula>0.15</formula>
    </cfRule>
  </conditionalFormatting>
  <conditionalFormatting sqref="D70">
    <cfRule type="cellIs" dxfId="25" priority="44" operator="lessThan">
      <formula>0.05</formula>
    </cfRule>
  </conditionalFormatting>
  <conditionalFormatting sqref="H64:J64">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67:G67"/>
    <dataValidation allowBlank="1" showInputMessage="1" showErrorMessage="1" prompt="M&amp;E Budget Cannot be Less than 5%_x000a_" sqref="E70:G70"/>
    <dataValidation allowBlank="1" showInputMessage="1" showErrorMessage="1" prompt="Insert *text* description of Outcome here" sqref="C6:K6 C27:K27"/>
    <dataValidation allowBlank="1" showInputMessage="1" showErrorMessage="1" prompt="Insert *text* description of Output here" sqref="C7 C12 C20 C28 C33"/>
    <dataValidation allowBlank="1" showInputMessage="1" showErrorMessage="1" prompt="Insert *text* description of Activity here" sqref="C8 C13 C21 C34"/>
    <dataValidation allowBlank="1" showErrorMessage="1" prompt="% Towards Gender Equality and Women's Empowerment Must be Higher than 15%_x000a_" sqref="D69:G69 D67"/>
  </dataValidations>
  <pageMargins left="0.7" right="0.7" top="0.75" bottom="0.75" header="0.3" footer="0.3"/>
  <pageSetup scale="74" orientation="landscape" r:id="rId1"/>
  <rowBreaks count="1" manualBreakCount="1">
    <brk id="33" max="16383" man="1"/>
  </rowBreaks>
  <ignoredErrors>
    <ignoredError sqref="G19" unlockedFormula="1"/>
    <ignoredError sqref="H11 H19 H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4"/>
  <sheetViews>
    <sheetView showGridLines="0" showZeros="0" zoomScale="80" zoomScaleNormal="80" workbookViewId="0">
      <pane ySplit="4" topLeftCell="A47" activePane="bottomLeft" state="frozen"/>
      <selection pane="bottomLeft" activeCell="F192" sqref="F192"/>
    </sheetView>
  </sheetViews>
  <sheetFormatPr baseColWidth="10" defaultColWidth="9.140625" defaultRowHeight="15.75" x14ac:dyDescent="0.25"/>
  <cols>
    <col min="1" max="1" width="4.42578125" style="23" customWidth="1"/>
    <col min="2" max="2" width="3.140625" style="23" customWidth="1"/>
    <col min="3" max="3" width="51.42578125" style="23" customWidth="1"/>
    <col min="4" max="4" width="34.140625" style="24" customWidth="1"/>
    <col min="5" max="5" width="35" style="24" customWidth="1"/>
    <col min="6" max="6" width="34" style="24" customWidth="1"/>
    <col min="7" max="7" width="25.7109375" style="23" customWidth="1"/>
    <col min="8" max="8" width="21.42578125" style="23" customWidth="1"/>
    <col min="9" max="9" width="16.7109375" style="23" customWidth="1"/>
    <col min="10" max="10" width="19.42578125" style="23" customWidth="1"/>
    <col min="11" max="11" width="19" style="23" customWidth="1"/>
    <col min="12" max="12" width="26" style="23" customWidth="1"/>
    <col min="13" max="13" width="21.140625" style="23" customWidth="1"/>
    <col min="14" max="14" width="7" style="26" customWidth="1"/>
    <col min="15" max="15" width="24.140625" style="23" customWidth="1"/>
    <col min="16" max="16" width="26.42578125" style="23" customWidth="1"/>
    <col min="17" max="17" width="30.140625" style="23" customWidth="1"/>
    <col min="18" max="18" width="33" style="23" customWidth="1"/>
    <col min="19" max="20" width="22.7109375" style="23" customWidth="1"/>
    <col min="21" max="21" width="23.42578125" style="23" customWidth="1"/>
    <col min="22" max="22" width="32.140625" style="23" customWidth="1"/>
    <col min="23" max="23" width="9.140625" style="23"/>
    <col min="24" max="24" width="17.7109375" style="23" customWidth="1"/>
    <col min="25" max="25" width="26.42578125" style="23" customWidth="1"/>
    <col min="26" max="26" width="22.42578125" style="23" customWidth="1"/>
    <col min="27" max="27" width="29.7109375" style="23" customWidth="1"/>
    <col min="28" max="28" width="23.42578125" style="23" customWidth="1"/>
    <col min="29" max="29" width="18.42578125" style="23" customWidth="1"/>
    <col min="30" max="30" width="17.42578125" style="23" customWidth="1"/>
    <col min="31" max="31" width="25.140625" style="23" customWidth="1"/>
    <col min="32" max="16384" width="9.140625" style="23"/>
  </cols>
  <sheetData>
    <row r="1" spans="2:14" ht="33.75" customHeight="1" x14ac:dyDescent="0.7">
      <c r="C1" s="270" t="s">
        <v>406</v>
      </c>
      <c r="D1" s="270"/>
      <c r="E1" s="270"/>
      <c r="F1" s="270"/>
      <c r="G1" s="17"/>
      <c r="H1" s="18"/>
      <c r="I1" s="18"/>
      <c r="L1" s="7"/>
      <c r="M1" s="2"/>
      <c r="N1" s="23"/>
    </row>
    <row r="2" spans="2:14" ht="25.5" customHeight="1" x14ac:dyDescent="0.3">
      <c r="C2" s="271" t="s">
        <v>461</v>
      </c>
      <c r="D2" s="271"/>
      <c r="E2" s="271"/>
      <c r="F2" s="271"/>
      <c r="L2" s="7"/>
      <c r="M2" s="2"/>
      <c r="N2" s="23"/>
    </row>
    <row r="3" spans="2:14" ht="9.75" customHeight="1" x14ac:dyDescent="0.25">
      <c r="C3" s="20"/>
      <c r="D3" s="20"/>
      <c r="E3" s="20"/>
      <c r="F3" s="20"/>
      <c r="L3" s="7"/>
      <c r="M3" s="2"/>
      <c r="N3" s="23"/>
    </row>
    <row r="4" spans="2:14" ht="33.75" customHeight="1" x14ac:dyDescent="0.25">
      <c r="C4" s="20"/>
      <c r="D4" s="110" t="str">
        <f>'1) Tableau budgétaire 1'!D5</f>
        <v>PNUD</v>
      </c>
      <c r="E4" s="110" t="str">
        <f>'1) Tableau budgétaire 1'!E5</f>
        <v>ONU FEMMES</v>
      </c>
      <c r="F4" s="110" t="str">
        <f>'1) Tableau budgétaire 1'!F5</f>
        <v>Organisation recipiendiaire 3 (budget en USD)</v>
      </c>
      <c r="G4" s="107" t="s">
        <v>11</v>
      </c>
      <c r="L4" s="7"/>
      <c r="M4" s="2"/>
      <c r="N4" s="23"/>
    </row>
    <row r="5" spans="2:14" ht="24" customHeight="1" x14ac:dyDescent="0.25">
      <c r="B5" s="267" t="s">
        <v>421</v>
      </c>
      <c r="C5" s="268"/>
      <c r="D5" s="268"/>
      <c r="E5" s="268"/>
      <c r="F5" s="268"/>
      <c r="G5" s="269"/>
      <c r="L5" s="7"/>
      <c r="M5" s="2"/>
      <c r="N5" s="23"/>
    </row>
    <row r="6" spans="2:14" ht="22.5" customHeight="1" x14ac:dyDescent="0.25">
      <c r="C6" s="267" t="s">
        <v>422</v>
      </c>
      <c r="D6" s="268"/>
      <c r="E6" s="268"/>
      <c r="F6" s="268"/>
      <c r="G6" s="269"/>
      <c r="L6" s="7"/>
      <c r="M6" s="2"/>
      <c r="N6" s="23"/>
    </row>
    <row r="7" spans="2:14" ht="24.75" customHeight="1" thickBot="1" x14ac:dyDescent="0.3">
      <c r="C7" s="34" t="s">
        <v>423</v>
      </c>
      <c r="D7" s="211">
        <f>'1) Tableau budgétaire 1'!D11</f>
        <v>138000</v>
      </c>
      <c r="E7" s="211">
        <f>'1) Tableau budgétaire 1'!E11</f>
        <v>90000</v>
      </c>
      <c r="F7" s="35">
        <f>'1) Tableau budgétaire 1'!F11</f>
        <v>0</v>
      </c>
      <c r="G7" s="217">
        <f>SUM(D7:F7)</f>
        <v>228000</v>
      </c>
      <c r="L7" s="7"/>
      <c r="M7" s="2"/>
      <c r="N7" s="23"/>
    </row>
    <row r="8" spans="2:14" ht="21.75" customHeight="1" x14ac:dyDescent="0.25">
      <c r="C8" s="32" t="s">
        <v>424</v>
      </c>
      <c r="D8" s="212"/>
      <c r="E8" s="213"/>
      <c r="F8" s="66"/>
      <c r="G8" s="218">
        <f t="shared" ref="G8:G15" si="0">SUM(D8:F8)</f>
        <v>0</v>
      </c>
      <c r="N8" s="23"/>
    </row>
    <row r="9" spans="2:14" x14ac:dyDescent="0.25">
      <c r="C9" s="21" t="s">
        <v>425</v>
      </c>
      <c r="D9" s="214"/>
      <c r="E9" s="215"/>
      <c r="F9" s="5"/>
      <c r="G9" s="219">
        <f t="shared" si="0"/>
        <v>0</v>
      </c>
      <c r="N9" s="23"/>
    </row>
    <row r="10" spans="2:14" ht="15.75" customHeight="1" x14ac:dyDescent="0.25">
      <c r="C10" s="21" t="s">
        <v>426</v>
      </c>
      <c r="D10" s="214"/>
      <c r="E10" s="214"/>
      <c r="F10" s="67"/>
      <c r="G10" s="219">
        <f t="shared" si="0"/>
        <v>0</v>
      </c>
      <c r="N10" s="23"/>
    </row>
    <row r="11" spans="2:14" x14ac:dyDescent="0.25">
      <c r="C11" s="22" t="s">
        <v>427</v>
      </c>
      <c r="D11" s="214">
        <v>30000</v>
      </c>
      <c r="E11" s="214">
        <v>15000</v>
      </c>
      <c r="F11" s="67"/>
      <c r="G11" s="219">
        <f t="shared" si="0"/>
        <v>45000</v>
      </c>
      <c r="N11" s="23"/>
    </row>
    <row r="12" spans="2:14" x14ac:dyDescent="0.25">
      <c r="C12" s="21" t="s">
        <v>428</v>
      </c>
      <c r="D12" s="214"/>
      <c r="E12" s="214"/>
      <c r="F12" s="67"/>
      <c r="G12" s="219">
        <f t="shared" si="0"/>
        <v>0</v>
      </c>
      <c r="N12" s="23"/>
    </row>
    <row r="13" spans="2:14" ht="21.75" customHeight="1" x14ac:dyDescent="0.25">
      <c r="C13" s="21" t="s">
        <v>429</v>
      </c>
      <c r="D13" s="214"/>
      <c r="E13" s="214"/>
      <c r="F13" s="67"/>
      <c r="G13" s="219">
        <f t="shared" si="0"/>
        <v>0</v>
      </c>
      <c r="N13" s="23"/>
    </row>
    <row r="14" spans="2:14" ht="36.75" customHeight="1" x14ac:dyDescent="0.25">
      <c r="C14" s="21" t="s">
        <v>430</v>
      </c>
      <c r="D14" s="214">
        <v>108000</v>
      </c>
      <c r="E14" s="214">
        <v>75000</v>
      </c>
      <c r="F14" s="67"/>
      <c r="G14" s="219">
        <f t="shared" si="0"/>
        <v>183000</v>
      </c>
      <c r="N14" s="23"/>
    </row>
    <row r="15" spans="2:14" ht="15.75" customHeight="1" x14ac:dyDescent="0.25">
      <c r="C15" s="25" t="s">
        <v>14</v>
      </c>
      <c r="D15" s="216">
        <f>SUM(D8:D14)</f>
        <v>138000</v>
      </c>
      <c r="E15" s="216">
        <f>SUM(E8:E14)</f>
        <v>90000</v>
      </c>
      <c r="F15" s="37">
        <f>SUM(F8:F14)</f>
        <v>0</v>
      </c>
      <c r="G15" s="220">
        <f t="shared" si="0"/>
        <v>228000</v>
      </c>
      <c r="N15" s="23"/>
    </row>
    <row r="16" spans="2:14" s="24" customFormat="1" x14ac:dyDescent="0.25">
      <c r="C16" s="38"/>
      <c r="D16" s="39"/>
      <c r="E16" s="39"/>
      <c r="F16" s="39"/>
      <c r="G16" s="72"/>
    </row>
    <row r="17" spans="3:14" x14ac:dyDescent="0.25">
      <c r="C17" s="267" t="s">
        <v>431</v>
      </c>
      <c r="D17" s="268"/>
      <c r="E17" s="268"/>
      <c r="F17" s="268"/>
      <c r="G17" s="269"/>
      <c r="N17" s="23"/>
    </row>
    <row r="18" spans="3:14" ht="27" customHeight="1" thickBot="1" x14ac:dyDescent="0.3">
      <c r="C18" s="34" t="s">
        <v>432</v>
      </c>
      <c r="D18" s="211">
        <f>'1) Tableau budgétaire 1'!D19</f>
        <v>182000</v>
      </c>
      <c r="E18" s="211">
        <f>'1) Tableau budgétaire 1'!E19</f>
        <v>152000</v>
      </c>
      <c r="F18" s="35">
        <f>'1) Tableau budgétaire 1'!F19</f>
        <v>0</v>
      </c>
      <c r="G18" s="217">
        <f t="shared" ref="G18:G26" si="1">SUM(D18:F18)</f>
        <v>334000</v>
      </c>
      <c r="N18" s="23"/>
    </row>
    <row r="19" spans="3:14" x14ac:dyDescent="0.25">
      <c r="C19" s="32" t="s">
        <v>424</v>
      </c>
      <c r="D19" s="212"/>
      <c r="E19" s="213"/>
      <c r="F19" s="66"/>
      <c r="G19" s="218">
        <f t="shared" si="1"/>
        <v>0</v>
      </c>
      <c r="N19" s="23"/>
    </row>
    <row r="20" spans="3:14" x14ac:dyDescent="0.25">
      <c r="C20" s="21" t="s">
        <v>425</v>
      </c>
      <c r="D20" s="214"/>
      <c r="E20" s="215"/>
      <c r="F20" s="5"/>
      <c r="G20" s="219">
        <f t="shared" si="1"/>
        <v>0</v>
      </c>
      <c r="N20" s="23"/>
    </row>
    <row r="21" spans="3:14" ht="31.5" x14ac:dyDescent="0.25">
      <c r="C21" s="21" t="s">
        <v>426</v>
      </c>
      <c r="D21" s="214"/>
      <c r="E21" s="214"/>
      <c r="F21" s="67"/>
      <c r="G21" s="219">
        <f t="shared" si="1"/>
        <v>0</v>
      </c>
      <c r="N21" s="23"/>
    </row>
    <row r="22" spans="3:14" x14ac:dyDescent="0.25">
      <c r="C22" s="22" t="s">
        <v>427</v>
      </c>
      <c r="D22" s="214">
        <v>25000</v>
      </c>
      <c r="E22" s="214">
        <v>15000</v>
      </c>
      <c r="F22" s="67"/>
      <c r="G22" s="219">
        <f t="shared" si="1"/>
        <v>40000</v>
      </c>
      <c r="N22" s="23"/>
    </row>
    <row r="23" spans="3:14" x14ac:dyDescent="0.25">
      <c r="C23" s="21" t="s">
        <v>428</v>
      </c>
      <c r="D23" s="214"/>
      <c r="E23" s="214"/>
      <c r="F23" s="67"/>
      <c r="G23" s="219">
        <f t="shared" si="1"/>
        <v>0</v>
      </c>
      <c r="N23" s="23"/>
    </row>
    <row r="24" spans="3:14" x14ac:dyDescent="0.25">
      <c r="C24" s="21" t="s">
        <v>429</v>
      </c>
      <c r="D24" s="214">
        <v>130000</v>
      </c>
      <c r="E24" s="214">
        <v>100000</v>
      </c>
      <c r="F24" s="67"/>
      <c r="G24" s="219">
        <f t="shared" si="1"/>
        <v>230000</v>
      </c>
      <c r="N24" s="23"/>
    </row>
    <row r="25" spans="3:14" ht="31.5" x14ac:dyDescent="0.25">
      <c r="C25" s="21" t="s">
        <v>430</v>
      </c>
      <c r="D25" s="214">
        <v>27000</v>
      </c>
      <c r="E25" s="214">
        <v>37000</v>
      </c>
      <c r="F25" s="67"/>
      <c r="G25" s="219">
        <f t="shared" si="1"/>
        <v>64000</v>
      </c>
      <c r="N25" s="23"/>
    </row>
    <row r="26" spans="3:14" x14ac:dyDescent="0.25">
      <c r="C26" s="25" t="s">
        <v>14</v>
      </c>
      <c r="D26" s="216">
        <f>SUM(D19:D25)</f>
        <v>182000</v>
      </c>
      <c r="E26" s="216">
        <f>SUM(E19:E25)</f>
        <v>152000</v>
      </c>
      <c r="F26" s="37">
        <f>SUM(F19:F25)</f>
        <v>0</v>
      </c>
      <c r="G26" s="219">
        <f t="shared" si="1"/>
        <v>334000</v>
      </c>
      <c r="N26" s="23"/>
    </row>
    <row r="27" spans="3:14" s="24" customFormat="1" x14ac:dyDescent="0.25">
      <c r="C27" s="38"/>
      <c r="D27" s="39"/>
      <c r="E27" s="39"/>
      <c r="F27" s="39"/>
      <c r="G27" s="40"/>
    </row>
    <row r="28" spans="3:14" x14ac:dyDescent="0.25">
      <c r="C28" s="267" t="s">
        <v>433</v>
      </c>
      <c r="D28" s="268"/>
      <c r="E28" s="268"/>
      <c r="F28" s="268"/>
      <c r="G28" s="269"/>
      <c r="N28" s="23"/>
    </row>
    <row r="29" spans="3:14" ht="21.75" customHeight="1" thickBot="1" x14ac:dyDescent="0.3">
      <c r="C29" s="34" t="s">
        <v>434</v>
      </c>
      <c r="D29" s="211">
        <f>'1) Tableau budgétaire 1'!D25</f>
        <v>123000</v>
      </c>
      <c r="E29" s="211">
        <f>'1) Tableau budgétaire 1'!E25</f>
        <v>132000</v>
      </c>
      <c r="F29" s="35">
        <f>'1) Tableau budgétaire 1'!F25</f>
        <v>0</v>
      </c>
      <c r="G29" s="217">
        <f t="shared" ref="G29:G37" si="2">SUM(D29:F29)</f>
        <v>255000</v>
      </c>
      <c r="N29" s="23"/>
    </row>
    <row r="30" spans="3:14" x14ac:dyDescent="0.25">
      <c r="C30" s="32" t="s">
        <v>424</v>
      </c>
      <c r="D30" s="212"/>
      <c r="E30" s="213"/>
      <c r="F30" s="66"/>
      <c r="G30" s="218">
        <f t="shared" si="2"/>
        <v>0</v>
      </c>
      <c r="N30" s="23"/>
    </row>
    <row r="31" spans="3:14" s="24" customFormat="1" ht="15.75" customHeight="1" x14ac:dyDescent="0.25">
      <c r="C31" s="21" t="s">
        <v>425</v>
      </c>
      <c r="D31" s="214">
        <v>20000</v>
      </c>
      <c r="E31" s="222">
        <v>35000</v>
      </c>
      <c r="F31" s="5"/>
      <c r="G31" s="219">
        <f t="shared" si="2"/>
        <v>55000</v>
      </c>
    </row>
    <row r="32" spans="3:14" s="24" customFormat="1" ht="31.5" x14ac:dyDescent="0.25">
      <c r="C32" s="21" t="s">
        <v>426</v>
      </c>
      <c r="D32" s="214"/>
      <c r="E32" s="214"/>
      <c r="F32" s="67"/>
      <c r="G32" s="219">
        <f t="shared" si="2"/>
        <v>0</v>
      </c>
    </row>
    <row r="33" spans="3:14" s="24" customFormat="1" x14ac:dyDescent="0.25">
      <c r="C33" s="22" t="s">
        <v>427</v>
      </c>
      <c r="D33" s="214"/>
      <c r="E33" s="214"/>
      <c r="F33" s="67"/>
      <c r="G33" s="219">
        <f t="shared" si="2"/>
        <v>0</v>
      </c>
    </row>
    <row r="34" spans="3:14" x14ac:dyDescent="0.25">
      <c r="C34" s="21" t="s">
        <v>428</v>
      </c>
      <c r="D34" s="214"/>
      <c r="E34" s="214"/>
      <c r="F34" s="67"/>
      <c r="G34" s="219">
        <f t="shared" si="2"/>
        <v>0</v>
      </c>
      <c r="N34" s="23"/>
    </row>
    <row r="35" spans="3:14" x14ac:dyDescent="0.25">
      <c r="C35" s="21" t="s">
        <v>429</v>
      </c>
      <c r="D35" s="214">
        <v>80000</v>
      </c>
      <c r="E35" s="214">
        <v>87000</v>
      </c>
      <c r="F35" s="67"/>
      <c r="G35" s="219">
        <f t="shared" si="2"/>
        <v>167000</v>
      </c>
      <c r="N35" s="23"/>
    </row>
    <row r="36" spans="3:14" ht="31.5" x14ac:dyDescent="0.25">
      <c r="C36" s="21" t="s">
        <v>430</v>
      </c>
      <c r="D36" s="214">
        <v>23000</v>
      </c>
      <c r="E36" s="214">
        <v>10000</v>
      </c>
      <c r="F36" s="67"/>
      <c r="G36" s="219">
        <f t="shared" si="2"/>
        <v>33000</v>
      </c>
      <c r="N36" s="23"/>
    </row>
    <row r="37" spans="3:14" x14ac:dyDescent="0.25">
      <c r="C37" s="78" t="s">
        <v>14</v>
      </c>
      <c r="D37" s="221">
        <f>SUM(D30:D36)</f>
        <v>123000</v>
      </c>
      <c r="E37" s="221">
        <f>SUM(E30:E36)</f>
        <v>132000</v>
      </c>
      <c r="F37" s="79">
        <f>SUM(F30:F36)</f>
        <v>0</v>
      </c>
      <c r="G37" s="223">
        <f t="shared" si="2"/>
        <v>255000</v>
      </c>
      <c r="N37" s="23"/>
    </row>
    <row r="38" spans="3:14" x14ac:dyDescent="0.25">
      <c r="C38" s="80"/>
      <c r="D38" s="81"/>
      <c r="E38" s="81"/>
      <c r="F38" s="81"/>
      <c r="G38" s="82"/>
      <c r="N38" s="23"/>
    </row>
    <row r="39" spans="3:14" s="24" customFormat="1" x14ac:dyDescent="0.25">
      <c r="C39" s="272" t="s">
        <v>435</v>
      </c>
      <c r="D39" s="273"/>
      <c r="E39" s="273"/>
      <c r="F39" s="273"/>
      <c r="G39" s="274"/>
    </row>
    <row r="40" spans="3:14" ht="20.25" customHeight="1" thickBot="1" x14ac:dyDescent="0.3">
      <c r="C40" s="34" t="s">
        <v>436</v>
      </c>
      <c r="D40" s="35" t="e">
        <f>'1) Tableau budgétaire 1'!#REF!</f>
        <v>#REF!</v>
      </c>
      <c r="E40" s="35" t="e">
        <f>'1) Tableau budgétaire 1'!#REF!</f>
        <v>#REF!</v>
      </c>
      <c r="F40" s="35" t="e">
        <f>'1) Tableau budgétaire 1'!#REF!</f>
        <v>#REF!</v>
      </c>
      <c r="G40" s="36" t="e">
        <f t="shared" ref="G40:G48" si="3">SUM(D40:F40)</f>
        <v>#REF!</v>
      </c>
      <c r="N40" s="23"/>
    </row>
    <row r="41" spans="3:14" x14ac:dyDescent="0.25">
      <c r="C41" s="32" t="s">
        <v>424</v>
      </c>
      <c r="D41" s="65"/>
      <c r="E41" s="66"/>
      <c r="F41" s="66"/>
      <c r="G41" s="33">
        <f t="shared" si="3"/>
        <v>0</v>
      </c>
      <c r="N41" s="23"/>
    </row>
    <row r="42" spans="3:14" ht="15.75" customHeight="1" x14ac:dyDescent="0.25">
      <c r="C42" s="21" t="s">
        <v>425</v>
      </c>
      <c r="D42" s="67"/>
      <c r="E42" s="5"/>
      <c r="F42" s="5"/>
      <c r="G42" s="31">
        <f t="shared" si="3"/>
        <v>0</v>
      </c>
      <c r="N42" s="23"/>
    </row>
    <row r="43" spans="3:14" ht="32.25" customHeight="1" x14ac:dyDescent="0.25">
      <c r="C43" s="21" t="s">
        <v>426</v>
      </c>
      <c r="D43" s="67"/>
      <c r="E43" s="67"/>
      <c r="F43" s="67"/>
      <c r="G43" s="31">
        <f t="shared" si="3"/>
        <v>0</v>
      </c>
      <c r="N43" s="23"/>
    </row>
    <row r="44" spans="3:14" s="24" customFormat="1" x14ac:dyDescent="0.25">
      <c r="C44" s="22" t="s">
        <v>427</v>
      </c>
      <c r="D44" s="67"/>
      <c r="E44" s="67"/>
      <c r="F44" s="67"/>
      <c r="G44" s="31">
        <f t="shared" si="3"/>
        <v>0</v>
      </c>
    </row>
    <row r="45" spans="3:14" x14ac:dyDescent="0.25">
      <c r="C45" s="21" t="s">
        <v>428</v>
      </c>
      <c r="D45" s="67"/>
      <c r="E45" s="67"/>
      <c r="F45" s="67"/>
      <c r="G45" s="31">
        <f t="shared" si="3"/>
        <v>0</v>
      </c>
      <c r="N45" s="23"/>
    </row>
    <row r="46" spans="3:14" x14ac:dyDescent="0.25">
      <c r="C46" s="21" t="s">
        <v>429</v>
      </c>
      <c r="D46" s="67"/>
      <c r="E46" s="67"/>
      <c r="F46" s="67"/>
      <c r="G46" s="31">
        <f t="shared" si="3"/>
        <v>0</v>
      </c>
      <c r="N46" s="23"/>
    </row>
    <row r="47" spans="3:14" ht="31.5" x14ac:dyDescent="0.25">
      <c r="C47" s="21" t="s">
        <v>430</v>
      </c>
      <c r="D47" s="67"/>
      <c r="E47" s="67"/>
      <c r="F47" s="67"/>
      <c r="G47" s="31">
        <f t="shared" si="3"/>
        <v>0</v>
      </c>
      <c r="N47" s="23"/>
    </row>
    <row r="48" spans="3:14" ht="21" customHeight="1" x14ac:dyDescent="0.25">
      <c r="C48" s="25" t="s">
        <v>14</v>
      </c>
      <c r="D48" s="37">
        <f>SUM(D41:D47)</f>
        <v>0</v>
      </c>
      <c r="E48" s="37">
        <f>SUM(E41:E47)</f>
        <v>0</v>
      </c>
      <c r="F48" s="37">
        <f>SUM(F41:F47)</f>
        <v>0</v>
      </c>
      <c r="G48" s="31">
        <f t="shared" si="3"/>
        <v>0</v>
      </c>
      <c r="N48" s="23"/>
    </row>
    <row r="49" spans="2:14" s="24" customFormat="1" ht="22.5" customHeight="1" x14ac:dyDescent="0.25">
      <c r="C49" s="41"/>
      <c r="D49" s="39"/>
      <c r="E49" s="39"/>
      <c r="F49" s="39"/>
      <c r="G49" s="40"/>
    </row>
    <row r="50" spans="2:14" x14ac:dyDescent="0.25">
      <c r="B50" s="267" t="s">
        <v>437</v>
      </c>
      <c r="C50" s="268"/>
      <c r="D50" s="268"/>
      <c r="E50" s="268"/>
      <c r="F50" s="268"/>
      <c r="G50" s="269"/>
      <c r="N50" s="23"/>
    </row>
    <row r="51" spans="2:14" x14ac:dyDescent="0.25">
      <c r="C51" s="267" t="s">
        <v>386</v>
      </c>
      <c r="D51" s="268"/>
      <c r="E51" s="268"/>
      <c r="F51" s="268"/>
      <c r="G51" s="269"/>
      <c r="N51" s="23"/>
    </row>
    <row r="52" spans="2:14" ht="24" customHeight="1" thickBot="1" x14ac:dyDescent="0.3">
      <c r="C52" s="34" t="s">
        <v>438</v>
      </c>
      <c r="D52" s="211">
        <f>'1) Tableau budgétaire 1'!D32</f>
        <v>122000</v>
      </c>
      <c r="E52" s="211">
        <f>'1) Tableau budgétaire 1'!E32</f>
        <v>97000</v>
      </c>
      <c r="F52" s="35">
        <f>'1) Tableau budgétaire 1'!F32</f>
        <v>0</v>
      </c>
      <c r="G52" s="217">
        <f>SUM(D52:F52)</f>
        <v>219000</v>
      </c>
      <c r="N52" s="23"/>
    </row>
    <row r="53" spans="2:14" ht="15.75" customHeight="1" x14ac:dyDescent="0.25">
      <c r="C53" s="32" t="s">
        <v>424</v>
      </c>
      <c r="D53" s="212"/>
      <c r="E53" s="213"/>
      <c r="F53" s="66"/>
      <c r="G53" s="218">
        <f t="shared" ref="G53:G60" si="4">SUM(D53:F53)</f>
        <v>0</v>
      </c>
      <c r="N53" s="23"/>
    </row>
    <row r="54" spans="2:14" ht="15.75" customHeight="1" x14ac:dyDescent="0.25">
      <c r="C54" s="21" t="s">
        <v>425</v>
      </c>
      <c r="D54" s="214"/>
      <c r="E54" s="215"/>
      <c r="F54" s="5"/>
      <c r="G54" s="219">
        <f t="shared" si="4"/>
        <v>0</v>
      </c>
      <c r="N54" s="23"/>
    </row>
    <row r="55" spans="2:14" ht="15.75" customHeight="1" x14ac:dyDescent="0.25">
      <c r="C55" s="21" t="s">
        <v>426</v>
      </c>
      <c r="D55" s="214"/>
      <c r="E55" s="214"/>
      <c r="F55" s="67"/>
      <c r="G55" s="219">
        <f t="shared" si="4"/>
        <v>0</v>
      </c>
      <c r="N55" s="23"/>
    </row>
    <row r="56" spans="2:14" ht="18.75" customHeight="1" x14ac:dyDescent="0.25">
      <c r="C56" s="22" t="s">
        <v>427</v>
      </c>
      <c r="D56" s="214"/>
      <c r="E56" s="214"/>
      <c r="F56" s="67"/>
      <c r="G56" s="219">
        <f t="shared" si="4"/>
        <v>0</v>
      </c>
      <c r="N56" s="23"/>
    </row>
    <row r="57" spans="2:14" x14ac:dyDescent="0.25">
      <c r="C57" s="21" t="s">
        <v>428</v>
      </c>
      <c r="D57" s="214">
        <v>20000</v>
      </c>
      <c r="E57" s="214">
        <v>15000</v>
      </c>
      <c r="F57" s="67"/>
      <c r="G57" s="219">
        <f t="shared" si="4"/>
        <v>35000</v>
      </c>
      <c r="N57" s="23"/>
    </row>
    <row r="58" spans="2:14" s="24" customFormat="1" ht="21.75" customHeight="1" x14ac:dyDescent="0.25">
      <c r="B58" s="23"/>
      <c r="C58" s="21" t="s">
        <v>429</v>
      </c>
      <c r="D58" s="214">
        <v>88000</v>
      </c>
      <c r="E58" s="214">
        <v>72000</v>
      </c>
      <c r="F58" s="67"/>
      <c r="G58" s="219">
        <f t="shared" si="4"/>
        <v>160000</v>
      </c>
    </row>
    <row r="59" spans="2:14" s="24" customFormat="1" ht="31.5" x14ac:dyDescent="0.25">
      <c r="B59" s="23"/>
      <c r="C59" s="21" t="s">
        <v>430</v>
      </c>
      <c r="D59" s="214">
        <v>14000</v>
      </c>
      <c r="E59" s="214">
        <v>10000</v>
      </c>
      <c r="F59" s="67"/>
      <c r="G59" s="219">
        <f t="shared" si="4"/>
        <v>24000</v>
      </c>
    </row>
    <row r="60" spans="2:14" x14ac:dyDescent="0.25">
      <c r="C60" s="25" t="s">
        <v>14</v>
      </c>
      <c r="D60" s="216">
        <f>SUM(D53:D59)</f>
        <v>122000</v>
      </c>
      <c r="E60" s="216">
        <f>SUM(E53:E59)</f>
        <v>97000</v>
      </c>
      <c r="F60" s="37">
        <f>SUM(F53:F59)</f>
        <v>0</v>
      </c>
      <c r="G60" s="219">
        <f t="shared" si="4"/>
        <v>219000</v>
      </c>
      <c r="N60" s="23"/>
    </row>
    <row r="61" spans="2:14" s="24" customFormat="1" x14ac:dyDescent="0.25">
      <c r="C61" s="38"/>
      <c r="D61" s="39"/>
      <c r="E61" s="39"/>
      <c r="F61" s="39"/>
      <c r="G61" s="40"/>
    </row>
    <row r="62" spans="2:14" x14ac:dyDescent="0.25">
      <c r="B62" s="24"/>
      <c r="C62" s="267" t="s">
        <v>390</v>
      </c>
      <c r="D62" s="268"/>
      <c r="E62" s="268"/>
      <c r="F62" s="268"/>
      <c r="G62" s="269"/>
      <c r="N62" s="23"/>
    </row>
    <row r="63" spans="2:14" ht="21.75" customHeight="1" thickBot="1" x14ac:dyDescent="0.3">
      <c r="C63" s="34" t="s">
        <v>439</v>
      </c>
      <c r="D63" s="224">
        <f>'1) Tableau budgétaire 1'!D37</f>
        <v>137000</v>
      </c>
      <c r="E63" s="35">
        <f>'1) Tableau budgétaire 1'!E37</f>
        <v>97000</v>
      </c>
      <c r="F63" s="35">
        <f>'1) Tableau budgétaire 1'!F37</f>
        <v>0</v>
      </c>
      <c r="G63" s="217">
        <f t="shared" ref="G63:G71" si="5">SUM(D63:F63)</f>
        <v>234000</v>
      </c>
      <c r="N63" s="23"/>
    </row>
    <row r="64" spans="2:14" ht="15.75" customHeight="1" x14ac:dyDescent="0.25">
      <c r="C64" s="32" t="s">
        <v>424</v>
      </c>
      <c r="D64" s="225"/>
      <c r="E64" s="66"/>
      <c r="F64" s="66"/>
      <c r="G64" s="218">
        <f t="shared" si="5"/>
        <v>0</v>
      </c>
      <c r="N64" s="23"/>
    </row>
    <row r="65" spans="2:14" ht="15.75" customHeight="1" x14ac:dyDescent="0.25">
      <c r="C65" s="21" t="s">
        <v>425</v>
      </c>
      <c r="D65" s="226"/>
      <c r="E65" s="5"/>
      <c r="F65" s="5"/>
      <c r="G65" s="219">
        <f t="shared" si="5"/>
        <v>0</v>
      </c>
      <c r="N65" s="23"/>
    </row>
    <row r="66" spans="2:14" ht="15.75" customHeight="1" x14ac:dyDescent="0.25">
      <c r="C66" s="21" t="s">
        <v>426</v>
      </c>
      <c r="D66" s="226"/>
      <c r="E66" s="67"/>
      <c r="F66" s="67"/>
      <c r="G66" s="219">
        <f t="shared" si="5"/>
        <v>0</v>
      </c>
      <c r="N66" s="23"/>
    </row>
    <row r="67" spans="2:14" x14ac:dyDescent="0.25">
      <c r="C67" s="22" t="s">
        <v>427</v>
      </c>
      <c r="D67" s="226">
        <v>22000</v>
      </c>
      <c r="E67" s="67">
        <v>30000</v>
      </c>
      <c r="F67" s="67"/>
      <c r="G67" s="219">
        <f t="shared" si="5"/>
        <v>52000</v>
      </c>
      <c r="N67" s="23"/>
    </row>
    <row r="68" spans="2:14" x14ac:dyDescent="0.25">
      <c r="C68" s="21" t="s">
        <v>428</v>
      </c>
      <c r="D68" s="226">
        <v>10000</v>
      </c>
      <c r="E68" s="67">
        <v>10000</v>
      </c>
      <c r="F68" s="67"/>
      <c r="G68" s="219">
        <f t="shared" si="5"/>
        <v>20000</v>
      </c>
      <c r="N68" s="23"/>
    </row>
    <row r="69" spans="2:14" x14ac:dyDescent="0.25">
      <c r="C69" s="21" t="s">
        <v>429</v>
      </c>
      <c r="D69" s="226">
        <v>95000</v>
      </c>
      <c r="E69" s="67">
        <v>52000</v>
      </c>
      <c r="F69" s="67"/>
      <c r="G69" s="219">
        <f t="shared" si="5"/>
        <v>147000</v>
      </c>
      <c r="N69" s="23"/>
    </row>
    <row r="70" spans="2:14" ht="31.5" x14ac:dyDescent="0.25">
      <c r="C70" s="21" t="s">
        <v>430</v>
      </c>
      <c r="D70" s="226">
        <v>10000</v>
      </c>
      <c r="E70" s="67">
        <v>5000</v>
      </c>
      <c r="F70" s="67"/>
      <c r="G70" s="219">
        <f t="shared" si="5"/>
        <v>15000</v>
      </c>
      <c r="N70" s="23"/>
    </row>
    <row r="71" spans="2:14" x14ac:dyDescent="0.25">
      <c r="C71" s="25" t="s">
        <v>14</v>
      </c>
      <c r="D71" s="227">
        <f>SUM(D64:D70)</f>
        <v>137000</v>
      </c>
      <c r="E71" s="37">
        <f>SUM(E64:E70)</f>
        <v>97000</v>
      </c>
      <c r="F71" s="37">
        <f>SUM(F64:F70)</f>
        <v>0</v>
      </c>
      <c r="G71" s="219">
        <f t="shared" si="5"/>
        <v>234000</v>
      </c>
      <c r="N71" s="23"/>
    </row>
    <row r="72" spans="2:14" s="24" customFormat="1" x14ac:dyDescent="0.25">
      <c r="C72" s="38"/>
      <c r="D72" s="39"/>
      <c r="E72" s="39"/>
      <c r="F72" s="39"/>
      <c r="G72" s="40"/>
    </row>
    <row r="73" spans="2:14" x14ac:dyDescent="0.25">
      <c r="C73" s="267" t="s">
        <v>394</v>
      </c>
      <c r="D73" s="268"/>
      <c r="E73" s="268"/>
      <c r="F73" s="268"/>
      <c r="G73" s="269"/>
      <c r="N73" s="23"/>
    </row>
    <row r="74" spans="2:14" ht="21.75" customHeight="1" thickBot="1" x14ac:dyDescent="0.3">
      <c r="B74" s="24"/>
      <c r="C74" s="34" t="s">
        <v>440</v>
      </c>
      <c r="D74" s="35" t="e">
        <f>'1) Tableau budgétaire 1'!#REF!</f>
        <v>#REF!</v>
      </c>
      <c r="E74" s="35" t="e">
        <f>'1) Tableau budgétaire 1'!#REF!</f>
        <v>#REF!</v>
      </c>
      <c r="F74" s="35" t="e">
        <f>'1) Tableau budgétaire 1'!#REF!</f>
        <v>#REF!</v>
      </c>
      <c r="G74" s="36" t="e">
        <f t="shared" ref="G74:G82" si="6">SUM(D74:F74)</f>
        <v>#REF!</v>
      </c>
      <c r="N74" s="23"/>
    </row>
    <row r="75" spans="2:14" ht="18" customHeight="1" x14ac:dyDescent="0.25">
      <c r="C75" s="32" t="s">
        <v>424</v>
      </c>
      <c r="D75" s="65"/>
      <c r="E75" s="66"/>
      <c r="F75" s="66"/>
      <c r="G75" s="33">
        <f t="shared" si="6"/>
        <v>0</v>
      </c>
      <c r="N75" s="23"/>
    </row>
    <row r="76" spans="2:14" ht="15.75" customHeight="1" x14ac:dyDescent="0.25">
      <c r="C76" s="21" t="s">
        <v>425</v>
      </c>
      <c r="D76" s="67"/>
      <c r="E76" s="5"/>
      <c r="F76" s="5"/>
      <c r="G76" s="31">
        <f t="shared" si="6"/>
        <v>0</v>
      </c>
      <c r="N76" s="23"/>
    </row>
    <row r="77" spans="2:14" s="24" customFormat="1" ht="15.75" customHeight="1" x14ac:dyDescent="0.25">
      <c r="B77" s="23"/>
      <c r="C77" s="21" t="s">
        <v>426</v>
      </c>
      <c r="D77" s="67"/>
      <c r="E77" s="67"/>
      <c r="F77" s="67"/>
      <c r="G77" s="31">
        <f t="shared" si="6"/>
        <v>0</v>
      </c>
    </row>
    <row r="78" spans="2:14" x14ac:dyDescent="0.25">
      <c r="B78" s="24"/>
      <c r="C78" s="22" t="s">
        <v>427</v>
      </c>
      <c r="D78" s="67"/>
      <c r="E78" s="67"/>
      <c r="F78" s="67"/>
      <c r="G78" s="31">
        <f t="shared" si="6"/>
        <v>0</v>
      </c>
      <c r="N78" s="23"/>
    </row>
    <row r="79" spans="2:14" x14ac:dyDescent="0.25">
      <c r="B79" s="24"/>
      <c r="C79" s="21" t="s">
        <v>428</v>
      </c>
      <c r="D79" s="67"/>
      <c r="E79" s="67"/>
      <c r="F79" s="67"/>
      <c r="G79" s="31">
        <f t="shared" si="6"/>
        <v>0</v>
      </c>
      <c r="N79" s="23"/>
    </row>
    <row r="80" spans="2:14" x14ac:dyDescent="0.25">
      <c r="B80" s="24"/>
      <c r="C80" s="21" t="s">
        <v>429</v>
      </c>
      <c r="D80" s="67"/>
      <c r="E80" s="67"/>
      <c r="F80" s="67"/>
      <c r="G80" s="31">
        <f t="shared" si="6"/>
        <v>0</v>
      </c>
      <c r="N80" s="23"/>
    </row>
    <row r="81" spans="2:14" ht="31.5" x14ac:dyDescent="0.25">
      <c r="C81" s="21" t="s">
        <v>430</v>
      </c>
      <c r="D81" s="67"/>
      <c r="E81" s="67"/>
      <c r="F81" s="67"/>
      <c r="G81" s="31">
        <f t="shared" si="6"/>
        <v>0</v>
      </c>
      <c r="N81" s="23"/>
    </row>
    <row r="82" spans="2:14" x14ac:dyDescent="0.25">
      <c r="C82" s="25" t="s">
        <v>14</v>
      </c>
      <c r="D82" s="37">
        <f>SUM(D75:D81)</f>
        <v>0</v>
      </c>
      <c r="E82" s="37">
        <f>SUM(E75:E81)</f>
        <v>0</v>
      </c>
      <c r="F82" s="37">
        <f>SUM(F75:F81)</f>
        <v>0</v>
      </c>
      <c r="G82" s="31">
        <f t="shared" si="6"/>
        <v>0</v>
      </c>
      <c r="N82" s="23"/>
    </row>
    <row r="83" spans="2:14" s="24" customFormat="1" x14ac:dyDescent="0.25">
      <c r="C83" s="38"/>
      <c r="D83" s="39"/>
      <c r="E83" s="39"/>
      <c r="F83" s="39"/>
      <c r="G83" s="40"/>
    </row>
    <row r="84" spans="2:14" x14ac:dyDescent="0.25">
      <c r="C84" s="267" t="s">
        <v>395</v>
      </c>
      <c r="D84" s="268"/>
      <c r="E84" s="268"/>
      <c r="F84" s="268"/>
      <c r="G84" s="269"/>
      <c r="N84" s="23"/>
    </row>
    <row r="85" spans="2:14" ht="21.75" customHeight="1" thickBot="1" x14ac:dyDescent="0.3">
      <c r="C85" s="34" t="s">
        <v>441</v>
      </c>
      <c r="D85" s="35" t="e">
        <f>'1) Tableau budgétaire 1'!#REF!</f>
        <v>#REF!</v>
      </c>
      <c r="E85" s="35" t="e">
        <f>'1) Tableau budgétaire 1'!#REF!</f>
        <v>#REF!</v>
      </c>
      <c r="F85" s="35" t="e">
        <f>'1) Tableau budgétaire 1'!#REF!</f>
        <v>#REF!</v>
      </c>
      <c r="G85" s="36" t="e">
        <f t="shared" ref="G85:G93" si="7">SUM(D85:F85)</f>
        <v>#REF!</v>
      </c>
      <c r="N85" s="23"/>
    </row>
    <row r="86" spans="2:14" ht="15.75" customHeight="1" x14ac:dyDescent="0.25">
      <c r="C86" s="32" t="s">
        <v>424</v>
      </c>
      <c r="D86" s="65"/>
      <c r="E86" s="66"/>
      <c r="F86" s="66"/>
      <c r="G86" s="33">
        <f t="shared" si="7"/>
        <v>0</v>
      </c>
      <c r="N86" s="23"/>
    </row>
    <row r="87" spans="2:14" ht="15.75" customHeight="1" x14ac:dyDescent="0.25">
      <c r="B87" s="24"/>
      <c r="C87" s="21" t="s">
        <v>425</v>
      </c>
      <c r="D87" s="67"/>
      <c r="E87" s="5"/>
      <c r="F87" s="5"/>
      <c r="G87" s="31">
        <f t="shared" si="7"/>
        <v>0</v>
      </c>
      <c r="N87" s="23"/>
    </row>
    <row r="88" spans="2:14" ht="15.75" customHeight="1" x14ac:dyDescent="0.25">
      <c r="C88" s="21" t="s">
        <v>426</v>
      </c>
      <c r="D88" s="67"/>
      <c r="E88" s="67"/>
      <c r="F88" s="67"/>
      <c r="G88" s="31">
        <f t="shared" si="7"/>
        <v>0</v>
      </c>
      <c r="N88" s="23"/>
    </row>
    <row r="89" spans="2:14" x14ac:dyDescent="0.25">
      <c r="C89" s="22" t="s">
        <v>427</v>
      </c>
      <c r="D89" s="67"/>
      <c r="E89" s="67"/>
      <c r="F89" s="67"/>
      <c r="G89" s="31">
        <f t="shared" si="7"/>
        <v>0</v>
      </c>
      <c r="N89" s="23"/>
    </row>
    <row r="90" spans="2:14" x14ac:dyDescent="0.25">
      <c r="C90" s="21" t="s">
        <v>428</v>
      </c>
      <c r="D90" s="67"/>
      <c r="E90" s="67"/>
      <c r="F90" s="67"/>
      <c r="G90" s="31">
        <f t="shared" si="7"/>
        <v>0</v>
      </c>
      <c r="N90" s="23"/>
    </row>
    <row r="91" spans="2:14" ht="25.5" customHeight="1" x14ac:dyDescent="0.25">
      <c r="C91" s="21" t="s">
        <v>429</v>
      </c>
      <c r="D91" s="67"/>
      <c r="E91" s="67"/>
      <c r="F91" s="67"/>
      <c r="G91" s="31">
        <f t="shared" si="7"/>
        <v>0</v>
      </c>
      <c r="N91" s="23"/>
    </row>
    <row r="92" spans="2:14" ht="31.5" x14ac:dyDescent="0.25">
      <c r="B92" s="24"/>
      <c r="C92" s="21" t="s">
        <v>430</v>
      </c>
      <c r="D92" s="67"/>
      <c r="E92" s="67"/>
      <c r="F92" s="67"/>
      <c r="G92" s="31">
        <f t="shared" si="7"/>
        <v>0</v>
      </c>
      <c r="N92" s="23"/>
    </row>
    <row r="93" spans="2:14" ht="15.75" customHeight="1" x14ac:dyDescent="0.25">
      <c r="C93" s="25" t="s">
        <v>14</v>
      </c>
      <c r="D93" s="37">
        <f>SUM(D86:D92)</f>
        <v>0</v>
      </c>
      <c r="E93" s="37">
        <f>SUM(E86:E92)</f>
        <v>0</v>
      </c>
      <c r="F93" s="37">
        <f>SUM(F86:F92)</f>
        <v>0</v>
      </c>
      <c r="G93" s="31">
        <f t="shared" si="7"/>
        <v>0</v>
      </c>
      <c r="N93" s="23"/>
    </row>
    <row r="94" spans="2:14" ht="25.5" customHeight="1" x14ac:dyDescent="0.25">
      <c r="D94" s="26"/>
      <c r="E94" s="26"/>
      <c r="F94" s="26"/>
      <c r="G94" s="26"/>
      <c r="N94" s="23"/>
    </row>
    <row r="95" spans="2:14" x14ac:dyDescent="0.25">
      <c r="B95" s="267" t="s">
        <v>442</v>
      </c>
      <c r="C95" s="268"/>
      <c r="D95" s="268"/>
      <c r="E95" s="268"/>
      <c r="F95" s="268"/>
      <c r="G95" s="269"/>
      <c r="N95" s="23"/>
    </row>
    <row r="96" spans="2:14" x14ac:dyDescent="0.25">
      <c r="C96" s="267" t="s">
        <v>396</v>
      </c>
      <c r="D96" s="268"/>
      <c r="E96" s="268"/>
      <c r="F96" s="268"/>
      <c r="G96" s="269"/>
      <c r="N96" s="23"/>
    </row>
    <row r="97" spans="3:14" ht="22.5" customHeight="1" thickBot="1" x14ac:dyDescent="0.3">
      <c r="C97" s="34" t="s">
        <v>443</v>
      </c>
      <c r="D97" s="35" t="e">
        <f>'1) Tableau budgétaire 1'!#REF!</f>
        <v>#REF!</v>
      </c>
      <c r="E97" s="35" t="e">
        <f>'1) Tableau budgétaire 1'!#REF!</f>
        <v>#REF!</v>
      </c>
      <c r="F97" s="35" t="e">
        <f>'1) Tableau budgétaire 1'!#REF!</f>
        <v>#REF!</v>
      </c>
      <c r="G97" s="36" t="e">
        <f>SUM(D97:F97)</f>
        <v>#REF!</v>
      </c>
      <c r="N97" s="23"/>
    </row>
    <row r="98" spans="3:14" x14ac:dyDescent="0.25">
      <c r="C98" s="32" t="s">
        <v>424</v>
      </c>
      <c r="D98" s="65"/>
      <c r="E98" s="66"/>
      <c r="F98" s="66"/>
      <c r="G98" s="33">
        <f t="shared" ref="G98:G105" si="8">SUM(D98:F98)</f>
        <v>0</v>
      </c>
      <c r="N98" s="23"/>
    </row>
    <row r="99" spans="3:14" x14ac:dyDescent="0.25">
      <c r="C99" s="21" t="s">
        <v>425</v>
      </c>
      <c r="D99" s="67"/>
      <c r="E99" s="5"/>
      <c r="F99" s="5"/>
      <c r="G99" s="31">
        <f t="shared" si="8"/>
        <v>0</v>
      </c>
      <c r="N99" s="23"/>
    </row>
    <row r="100" spans="3:14" ht="15.75" customHeight="1" x14ac:dyDescent="0.25">
      <c r="C100" s="21" t="s">
        <v>426</v>
      </c>
      <c r="D100" s="67"/>
      <c r="E100" s="67"/>
      <c r="F100" s="67"/>
      <c r="G100" s="31">
        <f t="shared" si="8"/>
        <v>0</v>
      </c>
      <c r="N100" s="23"/>
    </row>
    <row r="101" spans="3:14" x14ac:dyDescent="0.25">
      <c r="C101" s="22" t="s">
        <v>427</v>
      </c>
      <c r="D101" s="67"/>
      <c r="E101" s="67"/>
      <c r="F101" s="67"/>
      <c r="G101" s="31">
        <f t="shared" si="8"/>
        <v>0</v>
      </c>
      <c r="N101" s="23"/>
    </row>
    <row r="102" spans="3:14" x14ac:dyDescent="0.25">
      <c r="C102" s="21" t="s">
        <v>428</v>
      </c>
      <c r="D102" s="67"/>
      <c r="E102" s="67"/>
      <c r="F102" s="67"/>
      <c r="G102" s="31">
        <f t="shared" si="8"/>
        <v>0</v>
      </c>
      <c r="N102" s="23"/>
    </row>
    <row r="103" spans="3:14" x14ac:dyDescent="0.25">
      <c r="C103" s="21" t="s">
        <v>429</v>
      </c>
      <c r="D103" s="67"/>
      <c r="E103" s="67"/>
      <c r="F103" s="67"/>
      <c r="G103" s="31">
        <f t="shared" si="8"/>
        <v>0</v>
      </c>
      <c r="N103" s="23"/>
    </row>
    <row r="104" spans="3:14" ht="31.5" x14ac:dyDescent="0.25">
      <c r="C104" s="21" t="s">
        <v>430</v>
      </c>
      <c r="D104" s="67"/>
      <c r="E104" s="67"/>
      <c r="F104" s="67"/>
      <c r="G104" s="31">
        <f t="shared" si="8"/>
        <v>0</v>
      </c>
      <c r="N104" s="23"/>
    </row>
    <row r="105" spans="3:14" x14ac:dyDescent="0.25">
      <c r="C105" s="25" t="s">
        <v>14</v>
      </c>
      <c r="D105" s="37">
        <f>SUM(D98:D104)</f>
        <v>0</v>
      </c>
      <c r="E105" s="37">
        <f>SUM(E98:E104)</f>
        <v>0</v>
      </c>
      <c r="F105" s="37">
        <f>SUM(F98:F104)</f>
        <v>0</v>
      </c>
      <c r="G105" s="31">
        <f t="shared" si="8"/>
        <v>0</v>
      </c>
      <c r="N105" s="23"/>
    </row>
    <row r="106" spans="3:14" s="24" customFormat="1" x14ac:dyDescent="0.25">
      <c r="C106" s="38"/>
      <c r="D106" s="39"/>
      <c r="E106" s="39"/>
      <c r="F106" s="39"/>
      <c r="G106" s="40"/>
    </row>
    <row r="107" spans="3:14" ht="15.75" customHeight="1" x14ac:dyDescent="0.25">
      <c r="C107" s="267" t="s">
        <v>444</v>
      </c>
      <c r="D107" s="268"/>
      <c r="E107" s="268"/>
      <c r="F107" s="268"/>
      <c r="G107" s="269"/>
      <c r="N107" s="23"/>
    </row>
    <row r="108" spans="3:14" ht="21.75" customHeight="1" thickBot="1" x14ac:dyDescent="0.3">
      <c r="C108" s="34" t="s">
        <v>445</v>
      </c>
      <c r="D108" s="35" t="e">
        <f>'1) Tableau budgétaire 1'!#REF!</f>
        <v>#REF!</v>
      </c>
      <c r="E108" s="35" t="e">
        <f>'1) Tableau budgétaire 1'!#REF!</f>
        <v>#REF!</v>
      </c>
      <c r="F108" s="35" t="e">
        <f>'1) Tableau budgétaire 1'!#REF!</f>
        <v>#REF!</v>
      </c>
      <c r="G108" s="36" t="e">
        <f t="shared" ref="G108:G116" si="9">SUM(D108:F108)</f>
        <v>#REF!</v>
      </c>
      <c r="N108" s="23"/>
    </row>
    <row r="109" spans="3:14" x14ac:dyDescent="0.25">
      <c r="C109" s="32" t="s">
        <v>424</v>
      </c>
      <c r="D109" s="65"/>
      <c r="E109" s="66"/>
      <c r="F109" s="66"/>
      <c r="G109" s="33">
        <f t="shared" si="9"/>
        <v>0</v>
      </c>
      <c r="N109" s="23"/>
    </row>
    <row r="110" spans="3:14" x14ac:dyDescent="0.25">
      <c r="C110" s="21" t="s">
        <v>425</v>
      </c>
      <c r="D110" s="67"/>
      <c r="E110" s="5"/>
      <c r="F110" s="5"/>
      <c r="G110" s="31">
        <f t="shared" si="9"/>
        <v>0</v>
      </c>
      <c r="N110" s="23"/>
    </row>
    <row r="111" spans="3:14" ht="31.5" x14ac:dyDescent="0.25">
      <c r="C111" s="21" t="s">
        <v>426</v>
      </c>
      <c r="D111" s="67"/>
      <c r="E111" s="67"/>
      <c r="F111" s="67"/>
      <c r="G111" s="31">
        <f t="shared" si="9"/>
        <v>0</v>
      </c>
      <c r="N111" s="23"/>
    </row>
    <row r="112" spans="3:14" x14ac:dyDescent="0.25">
      <c r="C112" s="22" t="s">
        <v>427</v>
      </c>
      <c r="D112" s="67"/>
      <c r="E112" s="67"/>
      <c r="F112" s="67"/>
      <c r="G112" s="31">
        <f t="shared" si="9"/>
        <v>0</v>
      </c>
      <c r="N112" s="23"/>
    </row>
    <row r="113" spans="3:14" x14ac:dyDescent="0.25">
      <c r="C113" s="21" t="s">
        <v>428</v>
      </c>
      <c r="D113" s="67"/>
      <c r="E113" s="67"/>
      <c r="F113" s="67"/>
      <c r="G113" s="31">
        <f t="shared" si="9"/>
        <v>0</v>
      </c>
      <c r="N113" s="23"/>
    </row>
    <row r="114" spans="3:14" x14ac:dyDescent="0.25">
      <c r="C114" s="21" t="s">
        <v>429</v>
      </c>
      <c r="D114" s="67"/>
      <c r="E114" s="67"/>
      <c r="F114" s="67"/>
      <c r="G114" s="31">
        <f t="shared" si="9"/>
        <v>0</v>
      </c>
      <c r="N114" s="23"/>
    </row>
    <row r="115" spans="3:14" ht="31.5" x14ac:dyDescent="0.25">
      <c r="C115" s="21" t="s">
        <v>430</v>
      </c>
      <c r="D115" s="67"/>
      <c r="E115" s="67"/>
      <c r="F115" s="67"/>
      <c r="G115" s="31">
        <f t="shared" si="9"/>
        <v>0</v>
      </c>
      <c r="N115" s="23"/>
    </row>
    <row r="116" spans="3:14" x14ac:dyDescent="0.25">
      <c r="C116" s="25" t="s">
        <v>14</v>
      </c>
      <c r="D116" s="37">
        <f>SUM(D109:D115)</f>
        <v>0</v>
      </c>
      <c r="E116" s="37">
        <f>SUM(E109:E115)</f>
        <v>0</v>
      </c>
      <c r="F116" s="37">
        <f>SUM(F109:F115)</f>
        <v>0</v>
      </c>
      <c r="G116" s="31">
        <f t="shared" si="9"/>
        <v>0</v>
      </c>
      <c r="N116" s="23"/>
    </row>
    <row r="117" spans="3:14" s="24" customFormat="1" x14ac:dyDescent="0.25">
      <c r="C117" s="38"/>
      <c r="D117" s="39"/>
      <c r="E117" s="39"/>
      <c r="F117" s="39"/>
      <c r="G117" s="40"/>
    </row>
    <row r="118" spans="3:14" x14ac:dyDescent="0.25">
      <c r="C118" s="267" t="s">
        <v>397</v>
      </c>
      <c r="D118" s="268"/>
      <c r="E118" s="268"/>
      <c r="F118" s="268"/>
      <c r="G118" s="269"/>
      <c r="N118" s="23"/>
    </row>
    <row r="119" spans="3:14" ht="21" customHeight="1" thickBot="1" x14ac:dyDescent="0.3">
      <c r="C119" s="34" t="s">
        <v>446</v>
      </c>
      <c r="D119" s="35" t="e">
        <f>'1) Tableau budgétaire 1'!#REF!</f>
        <v>#REF!</v>
      </c>
      <c r="E119" s="35" t="e">
        <f>'1) Tableau budgétaire 1'!#REF!</f>
        <v>#REF!</v>
      </c>
      <c r="F119" s="35" t="e">
        <f>'1) Tableau budgétaire 1'!#REF!</f>
        <v>#REF!</v>
      </c>
      <c r="G119" s="36" t="e">
        <f t="shared" ref="G119:G127" si="10">SUM(D119:F119)</f>
        <v>#REF!</v>
      </c>
      <c r="N119" s="23"/>
    </row>
    <row r="120" spans="3:14" x14ac:dyDescent="0.25">
      <c r="C120" s="32" t="s">
        <v>424</v>
      </c>
      <c r="D120" s="65"/>
      <c r="E120" s="66"/>
      <c r="F120" s="66"/>
      <c r="G120" s="33">
        <f t="shared" si="10"/>
        <v>0</v>
      </c>
      <c r="N120" s="23"/>
    </row>
    <row r="121" spans="3:14" x14ac:dyDescent="0.25">
      <c r="C121" s="21" t="s">
        <v>425</v>
      </c>
      <c r="D121" s="67"/>
      <c r="E121" s="5"/>
      <c r="F121" s="5"/>
      <c r="G121" s="31">
        <f t="shared" si="10"/>
        <v>0</v>
      </c>
      <c r="N121" s="23"/>
    </row>
    <row r="122" spans="3:14" ht="31.5" x14ac:dyDescent="0.25">
      <c r="C122" s="21" t="s">
        <v>426</v>
      </c>
      <c r="D122" s="67"/>
      <c r="E122" s="67"/>
      <c r="F122" s="67"/>
      <c r="G122" s="31">
        <f t="shared" si="10"/>
        <v>0</v>
      </c>
      <c r="N122" s="23"/>
    </row>
    <row r="123" spans="3:14" x14ac:dyDescent="0.25">
      <c r="C123" s="22" t="s">
        <v>427</v>
      </c>
      <c r="D123" s="67"/>
      <c r="E123" s="67"/>
      <c r="F123" s="67"/>
      <c r="G123" s="31">
        <f t="shared" si="10"/>
        <v>0</v>
      </c>
      <c r="N123" s="23"/>
    </row>
    <row r="124" spans="3:14" x14ac:dyDescent="0.25">
      <c r="C124" s="21" t="s">
        <v>428</v>
      </c>
      <c r="D124" s="67"/>
      <c r="E124" s="67"/>
      <c r="F124" s="67"/>
      <c r="G124" s="31">
        <f t="shared" si="10"/>
        <v>0</v>
      </c>
      <c r="N124" s="23"/>
    </row>
    <row r="125" spans="3:14" x14ac:dyDescent="0.25">
      <c r="C125" s="21" t="s">
        <v>429</v>
      </c>
      <c r="D125" s="67"/>
      <c r="E125" s="67"/>
      <c r="F125" s="67"/>
      <c r="G125" s="31">
        <f t="shared" si="10"/>
        <v>0</v>
      </c>
      <c r="N125" s="23"/>
    </row>
    <row r="126" spans="3:14" ht="31.5" x14ac:dyDescent="0.25">
      <c r="C126" s="21" t="s">
        <v>430</v>
      </c>
      <c r="D126" s="67"/>
      <c r="E126" s="67"/>
      <c r="F126" s="67"/>
      <c r="G126" s="31">
        <f t="shared" si="10"/>
        <v>0</v>
      </c>
      <c r="N126" s="23"/>
    </row>
    <row r="127" spans="3:14" x14ac:dyDescent="0.25">
      <c r="C127" s="25" t="s">
        <v>14</v>
      </c>
      <c r="D127" s="37">
        <f>SUM(D120:D126)</f>
        <v>0</v>
      </c>
      <c r="E127" s="37">
        <f>SUM(E120:E126)</f>
        <v>0</v>
      </c>
      <c r="F127" s="37">
        <f>SUM(F120:F126)</f>
        <v>0</v>
      </c>
      <c r="G127" s="31">
        <f t="shared" si="10"/>
        <v>0</v>
      </c>
      <c r="N127" s="23"/>
    </row>
    <row r="128" spans="3:14" s="24" customFormat="1" x14ac:dyDescent="0.25">
      <c r="C128" s="38"/>
      <c r="D128" s="39"/>
      <c r="E128" s="39"/>
      <c r="F128" s="39"/>
      <c r="G128" s="40"/>
    </row>
    <row r="129" spans="2:14" x14ac:dyDescent="0.25">
      <c r="C129" s="267" t="s">
        <v>398</v>
      </c>
      <c r="D129" s="268"/>
      <c r="E129" s="268"/>
      <c r="F129" s="268"/>
      <c r="G129" s="269"/>
      <c r="N129" s="23"/>
    </row>
    <row r="130" spans="2:14" ht="24" customHeight="1" thickBot="1" x14ac:dyDescent="0.3">
      <c r="C130" s="34" t="s">
        <v>447</v>
      </c>
      <c r="D130" s="35" t="e">
        <f>'1) Tableau budgétaire 1'!#REF!</f>
        <v>#REF!</v>
      </c>
      <c r="E130" s="35" t="e">
        <f>'1) Tableau budgétaire 1'!#REF!</f>
        <v>#REF!</v>
      </c>
      <c r="F130" s="35" t="e">
        <f>'1) Tableau budgétaire 1'!#REF!</f>
        <v>#REF!</v>
      </c>
      <c r="G130" s="36" t="e">
        <f t="shared" ref="G130:G138" si="11">SUM(D130:F130)</f>
        <v>#REF!</v>
      </c>
      <c r="N130" s="23"/>
    </row>
    <row r="131" spans="2:14" ht="15.75" customHeight="1" x14ac:dyDescent="0.25">
      <c r="C131" s="32" t="s">
        <v>424</v>
      </c>
      <c r="D131" s="65"/>
      <c r="E131" s="66"/>
      <c r="F131" s="66"/>
      <c r="G131" s="33">
        <f t="shared" si="11"/>
        <v>0</v>
      </c>
      <c r="N131" s="23"/>
    </row>
    <row r="132" spans="2:14" s="26" customFormat="1" x14ac:dyDescent="0.25">
      <c r="C132" s="21" t="s">
        <v>425</v>
      </c>
      <c r="D132" s="67"/>
      <c r="E132" s="5"/>
      <c r="F132" s="5"/>
      <c r="G132" s="31">
        <f t="shared" si="11"/>
        <v>0</v>
      </c>
    </row>
    <row r="133" spans="2:14" s="26" customFormat="1" ht="15.75" customHeight="1" x14ac:dyDescent="0.25">
      <c r="C133" s="21" t="s">
        <v>426</v>
      </c>
      <c r="D133" s="67"/>
      <c r="E133" s="67"/>
      <c r="F133" s="67"/>
      <c r="G133" s="31">
        <f t="shared" si="11"/>
        <v>0</v>
      </c>
    </row>
    <row r="134" spans="2:14" s="26" customFormat="1" x14ac:dyDescent="0.25">
      <c r="C134" s="22" t="s">
        <v>427</v>
      </c>
      <c r="D134" s="67"/>
      <c r="E134" s="67"/>
      <c r="F134" s="67"/>
      <c r="G134" s="31">
        <f t="shared" si="11"/>
        <v>0</v>
      </c>
    </row>
    <row r="135" spans="2:14" s="26" customFormat="1" x14ac:dyDescent="0.25">
      <c r="C135" s="21" t="s">
        <v>428</v>
      </c>
      <c r="D135" s="67"/>
      <c r="E135" s="67"/>
      <c r="F135" s="67"/>
      <c r="G135" s="31">
        <f t="shared" si="11"/>
        <v>0</v>
      </c>
    </row>
    <row r="136" spans="2:14" s="26" customFormat="1" ht="15.75" customHeight="1" x14ac:dyDescent="0.25">
      <c r="C136" s="21" t="s">
        <v>429</v>
      </c>
      <c r="D136" s="67"/>
      <c r="E136" s="67"/>
      <c r="F136" s="67"/>
      <c r="G136" s="31">
        <f t="shared" si="11"/>
        <v>0</v>
      </c>
    </row>
    <row r="137" spans="2:14" s="26" customFormat="1" ht="31.5" x14ac:dyDescent="0.25">
      <c r="C137" s="21" t="s">
        <v>430</v>
      </c>
      <c r="D137" s="67"/>
      <c r="E137" s="67"/>
      <c r="F137" s="67"/>
      <c r="G137" s="31">
        <f t="shared" si="11"/>
        <v>0</v>
      </c>
    </row>
    <row r="138" spans="2:14" s="26" customFormat="1" x14ac:dyDescent="0.25">
      <c r="C138" s="25" t="s">
        <v>14</v>
      </c>
      <c r="D138" s="37">
        <f>SUM(D131:D137)</f>
        <v>0</v>
      </c>
      <c r="E138" s="37">
        <f>SUM(E131:E137)</f>
        <v>0</v>
      </c>
      <c r="F138" s="37">
        <f>SUM(F131:F137)</f>
        <v>0</v>
      </c>
      <c r="G138" s="31">
        <f t="shared" si="11"/>
        <v>0</v>
      </c>
    </row>
    <row r="139" spans="2:14" s="26" customFormat="1" x14ac:dyDescent="0.25">
      <c r="C139" s="23"/>
      <c r="D139" s="24"/>
      <c r="E139" s="24"/>
      <c r="F139" s="24"/>
      <c r="G139" s="23"/>
    </row>
    <row r="140" spans="2:14" s="26" customFormat="1" x14ac:dyDescent="0.25">
      <c r="B140" s="267" t="s">
        <v>448</v>
      </c>
      <c r="C140" s="268"/>
      <c r="D140" s="268"/>
      <c r="E140" s="268"/>
      <c r="F140" s="268"/>
      <c r="G140" s="269"/>
    </row>
    <row r="141" spans="2:14" s="26" customFormat="1" x14ac:dyDescent="0.25">
      <c r="B141" s="23"/>
      <c r="C141" s="267" t="s">
        <v>399</v>
      </c>
      <c r="D141" s="268"/>
      <c r="E141" s="268"/>
      <c r="F141" s="268"/>
      <c r="G141" s="269"/>
    </row>
    <row r="142" spans="2:14" s="26" customFormat="1" ht="24" customHeight="1" thickBot="1" x14ac:dyDescent="0.3">
      <c r="B142" s="23"/>
      <c r="C142" s="34" t="s">
        <v>449</v>
      </c>
      <c r="D142" s="35" t="e">
        <f>'1) Tableau budgétaire 1'!#REF!</f>
        <v>#REF!</v>
      </c>
      <c r="E142" s="35" t="e">
        <f>'1) Tableau budgétaire 1'!#REF!</f>
        <v>#REF!</v>
      </c>
      <c r="F142" s="35" t="e">
        <f>'1) Tableau budgétaire 1'!#REF!</f>
        <v>#REF!</v>
      </c>
      <c r="G142" s="36" t="e">
        <f>SUM(D142:F142)</f>
        <v>#REF!</v>
      </c>
    </row>
    <row r="143" spans="2:14" s="26" customFormat="1" ht="24.75" customHeight="1" x14ac:dyDescent="0.25">
      <c r="B143" s="23"/>
      <c r="C143" s="32" t="s">
        <v>424</v>
      </c>
      <c r="D143" s="65"/>
      <c r="E143" s="66"/>
      <c r="F143" s="66"/>
      <c r="G143" s="33">
        <f t="shared" ref="G143:G150" si="12">SUM(D143:F143)</f>
        <v>0</v>
      </c>
    </row>
    <row r="144" spans="2:14" s="26" customFormat="1" ht="15.75" customHeight="1" x14ac:dyDescent="0.25">
      <c r="B144" s="23"/>
      <c r="C144" s="21" t="s">
        <v>425</v>
      </c>
      <c r="D144" s="67"/>
      <c r="E144" s="5"/>
      <c r="F144" s="5"/>
      <c r="G144" s="31">
        <f t="shared" si="12"/>
        <v>0</v>
      </c>
    </row>
    <row r="145" spans="2:7" s="26" customFormat="1" ht="15.75" customHeight="1" x14ac:dyDescent="0.25">
      <c r="B145" s="23"/>
      <c r="C145" s="21" t="s">
        <v>426</v>
      </c>
      <c r="D145" s="67"/>
      <c r="E145" s="67"/>
      <c r="F145" s="67"/>
      <c r="G145" s="31">
        <f t="shared" si="12"/>
        <v>0</v>
      </c>
    </row>
    <row r="146" spans="2:7" s="26" customFormat="1" ht="15.75" customHeight="1" x14ac:dyDescent="0.25">
      <c r="B146" s="23"/>
      <c r="C146" s="22" t="s">
        <v>427</v>
      </c>
      <c r="D146" s="67"/>
      <c r="E146" s="67"/>
      <c r="F146" s="67"/>
      <c r="G146" s="31">
        <f t="shared" si="12"/>
        <v>0</v>
      </c>
    </row>
    <row r="147" spans="2:7" s="26" customFormat="1" ht="15.75" customHeight="1" x14ac:dyDescent="0.25">
      <c r="B147" s="23"/>
      <c r="C147" s="21" t="s">
        <v>428</v>
      </c>
      <c r="D147" s="67"/>
      <c r="E147" s="67"/>
      <c r="F147" s="67"/>
      <c r="G147" s="31">
        <f t="shared" si="12"/>
        <v>0</v>
      </c>
    </row>
    <row r="148" spans="2:7" s="26" customFormat="1" ht="15.75" customHeight="1" x14ac:dyDescent="0.25">
      <c r="B148" s="23"/>
      <c r="C148" s="21" t="s">
        <v>429</v>
      </c>
      <c r="D148" s="67"/>
      <c r="E148" s="67"/>
      <c r="F148" s="67"/>
      <c r="G148" s="31">
        <f t="shared" si="12"/>
        <v>0</v>
      </c>
    </row>
    <row r="149" spans="2:7" s="26" customFormat="1" ht="15.75" customHeight="1" x14ac:dyDescent="0.25">
      <c r="B149" s="23"/>
      <c r="C149" s="21" t="s">
        <v>430</v>
      </c>
      <c r="D149" s="67"/>
      <c r="E149" s="67"/>
      <c r="F149" s="67"/>
      <c r="G149" s="31">
        <f t="shared" si="12"/>
        <v>0</v>
      </c>
    </row>
    <row r="150" spans="2:7" s="26" customFormat="1" ht="15.75" customHeight="1" x14ac:dyDescent="0.25">
      <c r="B150" s="23"/>
      <c r="C150" s="25" t="s">
        <v>14</v>
      </c>
      <c r="D150" s="37">
        <f>SUM(D143:D149)</f>
        <v>0</v>
      </c>
      <c r="E150" s="37">
        <f>SUM(E143:E149)</f>
        <v>0</v>
      </c>
      <c r="F150" s="37">
        <f>SUM(F143:F149)</f>
        <v>0</v>
      </c>
      <c r="G150" s="31">
        <f t="shared" si="12"/>
        <v>0</v>
      </c>
    </row>
    <row r="151" spans="2:7" s="24" customFormat="1" ht="15.75" customHeight="1" x14ac:dyDescent="0.25">
      <c r="C151" s="38"/>
      <c r="D151" s="39"/>
      <c r="E151" s="39"/>
      <c r="F151" s="39"/>
      <c r="G151" s="40"/>
    </row>
    <row r="152" spans="2:7" s="26" customFormat="1" ht="15.75" customHeight="1" x14ac:dyDescent="0.25">
      <c r="C152" s="267" t="s">
        <v>400</v>
      </c>
      <c r="D152" s="268"/>
      <c r="E152" s="268"/>
      <c r="F152" s="268"/>
      <c r="G152" s="269"/>
    </row>
    <row r="153" spans="2:7" s="26" customFormat="1" ht="21" customHeight="1" thickBot="1" x14ac:dyDescent="0.3">
      <c r="C153" s="34" t="s">
        <v>450</v>
      </c>
      <c r="D153" s="35" t="e">
        <f>'1) Tableau budgétaire 1'!#REF!</f>
        <v>#REF!</v>
      </c>
      <c r="E153" s="35" t="e">
        <f>'1) Tableau budgétaire 1'!#REF!</f>
        <v>#REF!</v>
      </c>
      <c r="F153" s="35" t="e">
        <f>'1) Tableau budgétaire 1'!#REF!</f>
        <v>#REF!</v>
      </c>
      <c r="G153" s="36" t="e">
        <f t="shared" ref="G153:G161" si="13">SUM(D153:F153)</f>
        <v>#REF!</v>
      </c>
    </row>
    <row r="154" spans="2:7" s="26" customFormat="1" ht="15.75" customHeight="1" x14ac:dyDescent="0.25">
      <c r="C154" s="32" t="s">
        <v>424</v>
      </c>
      <c r="D154" s="65"/>
      <c r="E154" s="66"/>
      <c r="F154" s="66"/>
      <c r="G154" s="33">
        <f t="shared" si="13"/>
        <v>0</v>
      </c>
    </row>
    <row r="155" spans="2:7" s="26" customFormat="1" ht="15.75" customHeight="1" x14ac:dyDescent="0.25">
      <c r="C155" s="21" t="s">
        <v>425</v>
      </c>
      <c r="D155" s="67"/>
      <c r="E155" s="5"/>
      <c r="F155" s="5"/>
      <c r="G155" s="31">
        <f t="shared" si="13"/>
        <v>0</v>
      </c>
    </row>
    <row r="156" spans="2:7" s="26" customFormat="1" ht="15.75" customHeight="1" x14ac:dyDescent="0.25">
      <c r="C156" s="21" t="s">
        <v>426</v>
      </c>
      <c r="D156" s="67"/>
      <c r="E156" s="67"/>
      <c r="F156" s="67"/>
      <c r="G156" s="31">
        <f t="shared" si="13"/>
        <v>0</v>
      </c>
    </row>
    <row r="157" spans="2:7" s="26" customFormat="1" ht="15.75" customHeight="1" x14ac:dyDescent="0.25">
      <c r="C157" s="22" t="s">
        <v>427</v>
      </c>
      <c r="D157" s="67"/>
      <c r="E157" s="67"/>
      <c r="F157" s="67"/>
      <c r="G157" s="31">
        <f t="shared" si="13"/>
        <v>0</v>
      </c>
    </row>
    <row r="158" spans="2:7" s="26" customFormat="1" ht="15.75" customHeight="1" x14ac:dyDescent="0.25">
      <c r="C158" s="21" t="s">
        <v>428</v>
      </c>
      <c r="D158" s="67"/>
      <c r="E158" s="67"/>
      <c r="F158" s="67"/>
      <c r="G158" s="31">
        <f t="shared" si="13"/>
        <v>0</v>
      </c>
    </row>
    <row r="159" spans="2:7" s="26" customFormat="1" ht="15.75" customHeight="1" x14ac:dyDescent="0.25">
      <c r="C159" s="21" t="s">
        <v>429</v>
      </c>
      <c r="D159" s="67"/>
      <c r="E159" s="67"/>
      <c r="F159" s="67"/>
      <c r="G159" s="31">
        <f t="shared" si="13"/>
        <v>0</v>
      </c>
    </row>
    <row r="160" spans="2:7" s="26" customFormat="1" ht="15.75" customHeight="1" x14ac:dyDescent="0.25">
      <c r="C160" s="21" t="s">
        <v>430</v>
      </c>
      <c r="D160" s="67"/>
      <c r="E160" s="67"/>
      <c r="F160" s="67"/>
      <c r="G160" s="31">
        <f t="shared" si="13"/>
        <v>0</v>
      </c>
    </row>
    <row r="161" spans="3:7" s="26" customFormat="1" ht="15.75" customHeight="1" x14ac:dyDescent="0.25">
      <c r="C161" s="25" t="s">
        <v>14</v>
      </c>
      <c r="D161" s="37">
        <f>SUM(D154:D160)</f>
        <v>0</v>
      </c>
      <c r="E161" s="37">
        <f>SUM(E154:E160)</f>
        <v>0</v>
      </c>
      <c r="F161" s="37">
        <f>SUM(F154:F160)</f>
        <v>0</v>
      </c>
      <c r="G161" s="31">
        <f t="shared" si="13"/>
        <v>0</v>
      </c>
    </row>
    <row r="162" spans="3:7" s="24" customFormat="1" ht="15.75" customHeight="1" x14ac:dyDescent="0.25">
      <c r="C162" s="38"/>
      <c r="D162" s="39"/>
      <c r="E162" s="39"/>
      <c r="F162" s="39"/>
      <c r="G162" s="40"/>
    </row>
    <row r="163" spans="3:7" s="26" customFormat="1" ht="15.75" customHeight="1" x14ac:dyDescent="0.25">
      <c r="C163" s="267" t="s">
        <v>401</v>
      </c>
      <c r="D163" s="268"/>
      <c r="E163" s="268"/>
      <c r="F163" s="268"/>
      <c r="G163" s="269"/>
    </row>
    <row r="164" spans="3:7" s="26" customFormat="1" ht="19.5" customHeight="1" thickBot="1" x14ac:dyDescent="0.3">
      <c r="C164" s="34" t="s">
        <v>451</v>
      </c>
      <c r="D164" s="35" t="e">
        <f>'1) Tableau budgétaire 1'!#REF!</f>
        <v>#REF!</v>
      </c>
      <c r="E164" s="35" t="e">
        <f>'1) Tableau budgétaire 1'!#REF!</f>
        <v>#REF!</v>
      </c>
      <c r="F164" s="35" t="e">
        <f>'1) Tableau budgétaire 1'!#REF!</f>
        <v>#REF!</v>
      </c>
      <c r="G164" s="36" t="e">
        <f t="shared" ref="G164:G172" si="14">SUM(D164:F164)</f>
        <v>#REF!</v>
      </c>
    </row>
    <row r="165" spans="3:7" s="26" customFormat="1" ht="15.75" customHeight="1" x14ac:dyDescent="0.25">
      <c r="C165" s="32" t="s">
        <v>424</v>
      </c>
      <c r="D165" s="65"/>
      <c r="E165" s="66"/>
      <c r="F165" s="66"/>
      <c r="G165" s="33">
        <f t="shared" si="14"/>
        <v>0</v>
      </c>
    </row>
    <row r="166" spans="3:7" s="26" customFormat="1" ht="15.75" customHeight="1" x14ac:dyDescent="0.25">
      <c r="C166" s="21" t="s">
        <v>425</v>
      </c>
      <c r="D166" s="67"/>
      <c r="E166" s="5"/>
      <c r="F166" s="5"/>
      <c r="G166" s="31">
        <f t="shared" si="14"/>
        <v>0</v>
      </c>
    </row>
    <row r="167" spans="3:7" s="26" customFormat="1" ht="15.75" customHeight="1" x14ac:dyDescent="0.25">
      <c r="C167" s="21" t="s">
        <v>426</v>
      </c>
      <c r="D167" s="67"/>
      <c r="E167" s="67"/>
      <c r="F167" s="67"/>
      <c r="G167" s="31">
        <f t="shared" si="14"/>
        <v>0</v>
      </c>
    </row>
    <row r="168" spans="3:7" s="26" customFormat="1" ht="15.75" customHeight="1" x14ac:dyDescent="0.25">
      <c r="C168" s="22" t="s">
        <v>427</v>
      </c>
      <c r="D168" s="67"/>
      <c r="E168" s="67"/>
      <c r="F168" s="67"/>
      <c r="G168" s="31">
        <f t="shared" si="14"/>
        <v>0</v>
      </c>
    </row>
    <row r="169" spans="3:7" s="26" customFormat="1" ht="15.75" customHeight="1" x14ac:dyDescent="0.25">
      <c r="C169" s="21" t="s">
        <v>428</v>
      </c>
      <c r="D169" s="67"/>
      <c r="E169" s="67"/>
      <c r="F169" s="67"/>
      <c r="G169" s="31">
        <f t="shared" si="14"/>
        <v>0</v>
      </c>
    </row>
    <row r="170" spans="3:7" s="26" customFormat="1" ht="15.75" customHeight="1" x14ac:dyDescent="0.25">
      <c r="C170" s="21" t="s">
        <v>429</v>
      </c>
      <c r="D170" s="67"/>
      <c r="E170" s="67"/>
      <c r="F170" s="67"/>
      <c r="G170" s="31">
        <f t="shared" si="14"/>
        <v>0</v>
      </c>
    </row>
    <row r="171" spans="3:7" s="26" customFormat="1" ht="15.75" customHeight="1" x14ac:dyDescent="0.25">
      <c r="C171" s="21" t="s">
        <v>430</v>
      </c>
      <c r="D171" s="67"/>
      <c r="E171" s="67"/>
      <c r="F171" s="67"/>
      <c r="G171" s="31">
        <f t="shared" si="14"/>
        <v>0</v>
      </c>
    </row>
    <row r="172" spans="3:7" s="26" customFormat="1" ht="15.75" customHeight="1" x14ac:dyDescent="0.25">
      <c r="C172" s="25" t="s">
        <v>14</v>
      </c>
      <c r="D172" s="37">
        <f>SUM(D165:D171)</f>
        <v>0</v>
      </c>
      <c r="E172" s="37">
        <f>SUM(E165:E171)</f>
        <v>0</v>
      </c>
      <c r="F172" s="37">
        <f>SUM(F165:F171)</f>
        <v>0</v>
      </c>
      <c r="G172" s="31">
        <f t="shared" si="14"/>
        <v>0</v>
      </c>
    </row>
    <row r="173" spans="3:7" s="24" customFormat="1" ht="15.75" customHeight="1" x14ac:dyDescent="0.25">
      <c r="C173" s="38"/>
      <c r="D173" s="39"/>
      <c r="E173" s="39"/>
      <c r="F173" s="39"/>
      <c r="G173" s="40"/>
    </row>
    <row r="174" spans="3:7" s="26" customFormat="1" ht="15.75" customHeight="1" x14ac:dyDescent="0.25">
      <c r="C174" s="267" t="s">
        <v>402</v>
      </c>
      <c r="D174" s="268"/>
      <c r="E174" s="268"/>
      <c r="F174" s="268"/>
      <c r="G174" s="269"/>
    </row>
    <row r="175" spans="3:7" s="26" customFormat="1" ht="22.5" customHeight="1" thickBot="1" x14ac:dyDescent="0.3">
      <c r="C175" s="34" t="s">
        <v>452</v>
      </c>
      <c r="D175" s="35" t="e">
        <f>'1) Tableau budgétaire 1'!#REF!</f>
        <v>#REF!</v>
      </c>
      <c r="E175" s="35" t="e">
        <f>'1) Tableau budgétaire 1'!#REF!</f>
        <v>#REF!</v>
      </c>
      <c r="F175" s="35" t="e">
        <f>'1) Tableau budgétaire 1'!#REF!</f>
        <v>#REF!</v>
      </c>
      <c r="G175" s="36" t="e">
        <f t="shared" ref="G175:G183" si="15">SUM(D175:F175)</f>
        <v>#REF!</v>
      </c>
    </row>
    <row r="176" spans="3:7" s="26" customFormat="1" ht="15.75" customHeight="1" x14ac:dyDescent="0.25">
      <c r="C176" s="32" t="s">
        <v>424</v>
      </c>
      <c r="D176" s="65"/>
      <c r="E176" s="66"/>
      <c r="F176" s="66"/>
      <c r="G176" s="33">
        <f t="shared" si="15"/>
        <v>0</v>
      </c>
    </row>
    <row r="177" spans="3:7" s="26" customFormat="1" ht="15.75" customHeight="1" x14ac:dyDescent="0.25">
      <c r="C177" s="21" t="s">
        <v>425</v>
      </c>
      <c r="D177" s="67"/>
      <c r="E177" s="5"/>
      <c r="F177" s="5"/>
      <c r="G177" s="31">
        <f t="shared" si="15"/>
        <v>0</v>
      </c>
    </row>
    <row r="178" spans="3:7" s="26" customFormat="1" ht="15.75" customHeight="1" x14ac:dyDescent="0.25">
      <c r="C178" s="21" t="s">
        <v>426</v>
      </c>
      <c r="D178" s="67"/>
      <c r="E178" s="67"/>
      <c r="F178" s="67"/>
      <c r="G178" s="31">
        <f t="shared" si="15"/>
        <v>0</v>
      </c>
    </row>
    <row r="179" spans="3:7" s="26" customFormat="1" ht="15.75" customHeight="1" x14ac:dyDescent="0.25">
      <c r="C179" s="22" t="s">
        <v>427</v>
      </c>
      <c r="D179" s="67"/>
      <c r="E179" s="67"/>
      <c r="F179" s="67"/>
      <c r="G179" s="31">
        <f t="shared" si="15"/>
        <v>0</v>
      </c>
    </row>
    <row r="180" spans="3:7" s="26" customFormat="1" ht="15.75" customHeight="1" x14ac:dyDescent="0.25">
      <c r="C180" s="21" t="s">
        <v>428</v>
      </c>
      <c r="D180" s="67"/>
      <c r="E180" s="67"/>
      <c r="F180" s="67"/>
      <c r="G180" s="31">
        <f t="shared" si="15"/>
        <v>0</v>
      </c>
    </row>
    <row r="181" spans="3:7" s="26" customFormat="1" ht="15.75" customHeight="1" x14ac:dyDescent="0.25">
      <c r="C181" s="21" t="s">
        <v>429</v>
      </c>
      <c r="D181" s="67"/>
      <c r="E181" s="67"/>
      <c r="F181" s="67"/>
      <c r="G181" s="31">
        <f t="shared" si="15"/>
        <v>0</v>
      </c>
    </row>
    <row r="182" spans="3:7" s="26" customFormat="1" ht="15.75" customHeight="1" x14ac:dyDescent="0.25">
      <c r="C182" s="21" t="s">
        <v>430</v>
      </c>
      <c r="D182" s="67"/>
      <c r="E182" s="67"/>
      <c r="F182" s="67"/>
      <c r="G182" s="31">
        <f t="shared" si="15"/>
        <v>0</v>
      </c>
    </row>
    <row r="183" spans="3:7" s="26" customFormat="1" ht="15.75" customHeight="1" x14ac:dyDescent="0.25">
      <c r="C183" s="25" t="s">
        <v>14</v>
      </c>
      <c r="D183" s="37">
        <f>SUM(D176:D182)</f>
        <v>0</v>
      </c>
      <c r="E183" s="37">
        <f>SUM(E176:E182)</f>
        <v>0</v>
      </c>
      <c r="F183" s="37">
        <f>SUM(F176:F182)</f>
        <v>0</v>
      </c>
      <c r="G183" s="31">
        <f t="shared" si="15"/>
        <v>0</v>
      </c>
    </row>
    <row r="184" spans="3:7" s="26" customFormat="1" ht="15.75" customHeight="1" x14ac:dyDescent="0.25">
      <c r="C184" s="23"/>
      <c r="D184" s="24"/>
      <c r="E184" s="24"/>
      <c r="F184" s="24"/>
      <c r="G184" s="23"/>
    </row>
    <row r="185" spans="3:7" s="26" customFormat="1" ht="15.75" customHeight="1" x14ac:dyDescent="0.25">
      <c r="C185" s="267" t="s">
        <v>453</v>
      </c>
      <c r="D185" s="268"/>
      <c r="E185" s="268"/>
      <c r="F185" s="268"/>
      <c r="G185" s="269"/>
    </row>
    <row r="186" spans="3:7" s="26" customFormat="1" ht="36" customHeight="1" thickBot="1" x14ac:dyDescent="0.3">
      <c r="C186" s="34" t="s">
        <v>454</v>
      </c>
      <c r="D186" s="224">
        <f>'1) Tableau budgétaire 1'!D44</f>
        <v>379015</v>
      </c>
      <c r="E186" s="224">
        <f>'1) Tableau budgétaire 1'!E44</f>
        <v>220143.88</v>
      </c>
      <c r="F186" s="35">
        <f>'1) Tableau budgétaire 1'!F44</f>
        <v>0</v>
      </c>
      <c r="G186" s="217">
        <f t="shared" ref="G186:G194" si="16">SUM(D186:F186)</f>
        <v>599158.88</v>
      </c>
    </row>
    <row r="187" spans="3:7" s="26" customFormat="1" ht="15.75" customHeight="1" x14ac:dyDescent="0.25">
      <c r="C187" s="32" t="s">
        <v>424</v>
      </c>
      <c r="D187" s="225">
        <v>195771</v>
      </c>
      <c r="E187" s="228">
        <v>111985</v>
      </c>
      <c r="F187" s="66"/>
      <c r="G187" s="218">
        <f t="shared" si="16"/>
        <v>307756</v>
      </c>
    </row>
    <row r="188" spans="3:7" s="26" customFormat="1" ht="15.75" customHeight="1" x14ac:dyDescent="0.25">
      <c r="C188" s="21" t="s">
        <v>425</v>
      </c>
      <c r="D188" s="226"/>
      <c r="E188" s="222"/>
      <c r="F188" s="5"/>
      <c r="G188" s="219">
        <f t="shared" si="16"/>
        <v>0</v>
      </c>
    </row>
    <row r="189" spans="3:7" s="26" customFormat="1" ht="15.75" customHeight="1" x14ac:dyDescent="0.25">
      <c r="C189" s="21" t="s">
        <v>426</v>
      </c>
      <c r="D189" s="226"/>
      <c r="E189" s="226"/>
      <c r="F189" s="67"/>
      <c r="G189" s="219">
        <f t="shared" si="16"/>
        <v>0</v>
      </c>
    </row>
    <row r="190" spans="3:7" s="26" customFormat="1" ht="15.75" customHeight="1" x14ac:dyDescent="0.25">
      <c r="C190" s="22" t="s">
        <v>427</v>
      </c>
      <c r="D190" s="229">
        <v>45000</v>
      </c>
      <c r="E190" s="226"/>
      <c r="F190" s="67"/>
      <c r="G190" s="219">
        <f t="shared" si="16"/>
        <v>45000</v>
      </c>
    </row>
    <row r="191" spans="3:7" s="26" customFormat="1" ht="15.75" customHeight="1" x14ac:dyDescent="0.25">
      <c r="C191" s="21" t="s">
        <v>428</v>
      </c>
      <c r="D191" s="226">
        <v>45000</v>
      </c>
      <c r="E191" s="226">
        <v>20000</v>
      </c>
      <c r="F191" s="67"/>
      <c r="G191" s="219">
        <f t="shared" si="16"/>
        <v>65000</v>
      </c>
    </row>
    <row r="192" spans="3:7" s="26" customFormat="1" ht="15.75" customHeight="1" x14ac:dyDescent="0.25">
      <c r="C192" s="21" t="s">
        <v>429</v>
      </c>
      <c r="D192" s="226"/>
      <c r="E192" s="226"/>
      <c r="F192" s="67"/>
      <c r="G192" s="219">
        <f t="shared" si="16"/>
        <v>0</v>
      </c>
    </row>
    <row r="193" spans="3:13" s="26" customFormat="1" ht="15.75" customHeight="1" x14ac:dyDescent="0.25">
      <c r="C193" s="21" t="s">
        <v>430</v>
      </c>
      <c r="D193" s="226">
        <v>93244</v>
      </c>
      <c r="E193" s="226">
        <v>88158.88</v>
      </c>
      <c r="F193" s="67"/>
      <c r="G193" s="219">
        <f t="shared" si="16"/>
        <v>181402.88</v>
      </c>
    </row>
    <row r="194" spans="3:13" s="26" customFormat="1" ht="15.75" customHeight="1" x14ac:dyDescent="0.25">
      <c r="C194" s="25" t="s">
        <v>14</v>
      </c>
      <c r="D194" s="227">
        <f>SUM(D187:D193)</f>
        <v>379015</v>
      </c>
      <c r="E194" s="227">
        <f>SUM(E187:E193)</f>
        <v>220143.88</v>
      </c>
      <c r="F194" s="37">
        <f>SUM(F187:F193)</f>
        <v>0</v>
      </c>
      <c r="G194" s="219">
        <f t="shared" si="16"/>
        <v>599158.88</v>
      </c>
    </row>
    <row r="195" spans="3:13" s="26" customFormat="1" ht="15.75" customHeight="1" thickBot="1" x14ac:dyDescent="0.3">
      <c r="C195" s="23"/>
      <c r="D195" s="24"/>
      <c r="E195" s="24"/>
      <c r="F195" s="24"/>
      <c r="G195" s="23"/>
    </row>
    <row r="196" spans="3:13" s="26" customFormat="1" ht="19.5" customHeight="1" thickBot="1" x14ac:dyDescent="0.3">
      <c r="C196" s="264" t="s">
        <v>420</v>
      </c>
      <c r="D196" s="265"/>
      <c r="E196" s="265"/>
      <c r="F196" s="265"/>
      <c r="G196" s="266"/>
    </row>
    <row r="197" spans="3:13" s="26" customFormat="1" ht="51.75" customHeight="1" x14ac:dyDescent="0.25">
      <c r="C197" s="44"/>
      <c r="D197" s="110" t="str">
        <f>'1) Tableau budgétaire 1'!D5</f>
        <v>PNUD</v>
      </c>
      <c r="E197" s="110" t="str">
        <f>'1) Tableau budgétaire 1'!E5</f>
        <v>ONU FEMMES</v>
      </c>
      <c r="F197" s="110" t="str">
        <f>'1) Tableau budgétaire 1'!F5</f>
        <v>Organisation recipiendiaire 3 (budget en USD)</v>
      </c>
      <c r="G197" s="108" t="s">
        <v>420</v>
      </c>
    </row>
    <row r="198" spans="3:13" s="26" customFormat="1" ht="19.5" customHeight="1" x14ac:dyDescent="0.25">
      <c r="C198" s="111" t="s">
        <v>424</v>
      </c>
      <c r="D198" s="230">
        <f t="shared" ref="D198:F204" si="17">SUM(D176,D165,D154,D143,D131,D120,D109,D98,D86,D75,D64,D53,D41,D30,D19,D8,D187)</f>
        <v>195771</v>
      </c>
      <c r="E198" s="230">
        <f t="shared" si="17"/>
        <v>111985</v>
      </c>
      <c r="F198" s="73">
        <f t="shared" si="17"/>
        <v>0</v>
      </c>
      <c r="G198" s="235">
        <f t="shared" ref="G198:G205" si="18">SUM(D198:F198)</f>
        <v>307756</v>
      </c>
    </row>
    <row r="199" spans="3:13" s="26" customFormat="1" ht="34.5" customHeight="1" x14ac:dyDescent="0.25">
      <c r="C199" s="83" t="s">
        <v>425</v>
      </c>
      <c r="D199" s="231">
        <f t="shared" si="17"/>
        <v>20000</v>
      </c>
      <c r="E199" s="231">
        <f t="shared" si="17"/>
        <v>35000</v>
      </c>
      <c r="F199" s="45">
        <f t="shared" si="17"/>
        <v>0</v>
      </c>
      <c r="G199" s="236">
        <f t="shared" si="18"/>
        <v>55000</v>
      </c>
    </row>
    <row r="200" spans="3:13" s="26" customFormat="1" ht="48" customHeight="1" x14ac:dyDescent="0.25">
      <c r="C200" s="83" t="s">
        <v>426</v>
      </c>
      <c r="D200" s="231">
        <f t="shared" si="17"/>
        <v>0</v>
      </c>
      <c r="E200" s="231">
        <f t="shared" si="17"/>
        <v>0</v>
      </c>
      <c r="F200" s="45">
        <f t="shared" si="17"/>
        <v>0</v>
      </c>
      <c r="G200" s="236">
        <f t="shared" si="18"/>
        <v>0</v>
      </c>
    </row>
    <row r="201" spans="3:13" s="26" customFormat="1" ht="33" customHeight="1" x14ac:dyDescent="0.25">
      <c r="C201" s="84" t="s">
        <v>427</v>
      </c>
      <c r="D201" s="231">
        <f t="shared" si="17"/>
        <v>122000</v>
      </c>
      <c r="E201" s="231">
        <f t="shared" si="17"/>
        <v>60000</v>
      </c>
      <c r="F201" s="45">
        <f t="shared" si="17"/>
        <v>0</v>
      </c>
      <c r="G201" s="236">
        <f t="shared" si="18"/>
        <v>182000</v>
      </c>
    </row>
    <row r="202" spans="3:13" s="26" customFormat="1" ht="21" customHeight="1" x14ac:dyDescent="0.25">
      <c r="C202" s="83" t="s">
        <v>428</v>
      </c>
      <c r="D202" s="231">
        <f t="shared" si="17"/>
        <v>75000</v>
      </c>
      <c r="E202" s="231">
        <f t="shared" si="17"/>
        <v>45000</v>
      </c>
      <c r="F202" s="45">
        <f t="shared" si="17"/>
        <v>0</v>
      </c>
      <c r="G202" s="236">
        <f t="shared" si="18"/>
        <v>120000</v>
      </c>
      <c r="H202" s="9"/>
      <c r="I202" s="9"/>
      <c r="J202" s="9"/>
      <c r="K202" s="9"/>
      <c r="L202" s="9"/>
      <c r="M202" s="8"/>
    </row>
    <row r="203" spans="3:13" s="26" customFormat="1" ht="39.75" customHeight="1" x14ac:dyDescent="0.25">
      <c r="C203" s="83" t="s">
        <v>429</v>
      </c>
      <c r="D203" s="231">
        <f t="shared" si="17"/>
        <v>393000</v>
      </c>
      <c r="E203" s="231">
        <f t="shared" si="17"/>
        <v>311000</v>
      </c>
      <c r="F203" s="45">
        <f t="shared" si="17"/>
        <v>0</v>
      </c>
      <c r="G203" s="236">
        <f t="shared" si="18"/>
        <v>704000</v>
      </c>
      <c r="H203" s="9"/>
      <c r="I203" s="9"/>
      <c r="J203" s="9"/>
      <c r="K203" s="9"/>
      <c r="L203" s="9"/>
      <c r="M203" s="8"/>
    </row>
    <row r="204" spans="3:13" s="26" customFormat="1" ht="39.75" customHeight="1" x14ac:dyDescent="0.25">
      <c r="C204" s="83" t="s">
        <v>430</v>
      </c>
      <c r="D204" s="230">
        <f t="shared" si="17"/>
        <v>275244</v>
      </c>
      <c r="E204" s="230">
        <f t="shared" si="17"/>
        <v>225158.88</v>
      </c>
      <c r="F204" s="73">
        <f t="shared" si="17"/>
        <v>0</v>
      </c>
      <c r="G204" s="236">
        <f t="shared" si="18"/>
        <v>500402.88</v>
      </c>
      <c r="H204" s="9"/>
      <c r="I204" s="9"/>
      <c r="J204" s="9"/>
      <c r="K204" s="9"/>
      <c r="L204" s="9"/>
      <c r="M204" s="8"/>
    </row>
    <row r="205" spans="3:13" s="26" customFormat="1" ht="22.5" customHeight="1" x14ac:dyDescent="0.25">
      <c r="C205" s="71" t="s">
        <v>412</v>
      </c>
      <c r="D205" s="232">
        <f>SUM(D198:D204)</f>
        <v>1081015</v>
      </c>
      <c r="E205" s="232">
        <f>SUM(E198:E204)</f>
        <v>788143.88</v>
      </c>
      <c r="F205" s="74">
        <f>SUM(F198:F204)</f>
        <v>0</v>
      </c>
      <c r="G205" s="237">
        <f t="shared" si="18"/>
        <v>1869158.88</v>
      </c>
      <c r="H205" s="9"/>
      <c r="I205" s="9"/>
      <c r="J205" s="9"/>
      <c r="K205" s="9"/>
      <c r="L205" s="9"/>
      <c r="M205" s="8"/>
    </row>
    <row r="206" spans="3:13" s="26" customFormat="1" ht="26.25" customHeight="1" thickBot="1" x14ac:dyDescent="0.3">
      <c r="C206" s="71" t="s">
        <v>413</v>
      </c>
      <c r="D206" s="233">
        <f>D205*0.07</f>
        <v>75671.05</v>
      </c>
      <c r="E206" s="233">
        <f t="shared" ref="E206:G206" si="19">E205*0.07</f>
        <v>55170.071600000003</v>
      </c>
      <c r="F206" s="46">
        <f t="shared" si="19"/>
        <v>0</v>
      </c>
      <c r="G206" s="238">
        <f t="shared" si="19"/>
        <v>130841.1216</v>
      </c>
      <c r="H206" s="16"/>
      <c r="I206" s="16"/>
      <c r="J206" s="16"/>
      <c r="K206" s="16"/>
      <c r="L206" s="27"/>
      <c r="M206" s="24"/>
    </row>
    <row r="207" spans="3:13" s="26" customFormat="1" ht="23.25" customHeight="1" thickBot="1" x14ac:dyDescent="0.3">
      <c r="C207" s="75" t="s">
        <v>364</v>
      </c>
      <c r="D207" s="234">
        <f>SUM(D205:D206)</f>
        <v>1156686.05</v>
      </c>
      <c r="E207" s="234">
        <f t="shared" ref="E207:G207" si="20">SUM(E205:E206)</f>
        <v>843313.95160000003</v>
      </c>
      <c r="F207" s="76">
        <f t="shared" si="20"/>
        <v>0</v>
      </c>
      <c r="G207" s="239">
        <f t="shared" si="20"/>
        <v>2000000.0015999998</v>
      </c>
      <c r="H207" s="16"/>
      <c r="I207" s="16"/>
      <c r="J207" s="16"/>
      <c r="K207" s="16"/>
      <c r="L207" s="27"/>
      <c r="M207" s="24"/>
    </row>
    <row r="208" spans="3:13" ht="15.75" customHeight="1" x14ac:dyDescent="0.25">
      <c r="L208" s="28"/>
    </row>
    <row r="209" spans="3:14" ht="15.75" customHeight="1" x14ac:dyDescent="0.25">
      <c r="H209" s="19"/>
      <c r="I209" s="19"/>
      <c r="L209" s="28"/>
    </row>
    <row r="210" spans="3:14" ht="15.75" customHeight="1" x14ac:dyDescent="0.25">
      <c r="H210" s="19"/>
      <c r="I210" s="19"/>
      <c r="L210" s="26"/>
    </row>
    <row r="211" spans="3:14" ht="40.5" customHeight="1" x14ac:dyDescent="0.25">
      <c r="H211" s="19"/>
      <c r="I211" s="19"/>
      <c r="L211" s="29"/>
    </row>
    <row r="212" spans="3:14" ht="24.75" customHeight="1" x14ac:dyDescent="0.25">
      <c r="H212" s="19"/>
      <c r="I212" s="19"/>
      <c r="L212" s="29"/>
    </row>
    <row r="213" spans="3:14" ht="41.25" customHeight="1" x14ac:dyDescent="0.25">
      <c r="H213" s="4"/>
      <c r="I213" s="19"/>
      <c r="L213" s="29"/>
    </row>
    <row r="214" spans="3:14" ht="51.75" customHeight="1" x14ac:dyDescent="0.25">
      <c r="H214" s="4"/>
      <c r="I214" s="19"/>
      <c r="L214" s="29"/>
      <c r="N214" s="23"/>
    </row>
    <row r="215" spans="3:14" ht="42" customHeight="1" x14ac:dyDescent="0.25">
      <c r="H215" s="19"/>
      <c r="I215" s="19"/>
      <c r="L215" s="29"/>
      <c r="N215" s="23"/>
    </row>
    <row r="216" spans="3:14" s="24" customFormat="1" ht="42" customHeight="1" x14ac:dyDescent="0.25">
      <c r="C216" s="23"/>
      <c r="G216" s="23"/>
      <c r="H216" s="26"/>
      <c r="I216" s="19"/>
      <c r="J216" s="23"/>
      <c r="K216" s="23"/>
      <c r="L216" s="29"/>
      <c r="M216" s="23"/>
    </row>
    <row r="217" spans="3:14" s="24" customFormat="1" ht="42" customHeight="1" x14ac:dyDescent="0.25">
      <c r="C217" s="23"/>
      <c r="G217" s="23"/>
      <c r="H217" s="23"/>
      <c r="I217" s="19"/>
      <c r="J217" s="23"/>
      <c r="K217" s="23"/>
      <c r="L217" s="23"/>
      <c r="M217" s="23"/>
    </row>
    <row r="218" spans="3:14" s="24" customFormat="1" ht="63.75" customHeight="1" x14ac:dyDescent="0.25">
      <c r="C218" s="23"/>
      <c r="G218" s="23"/>
      <c r="H218" s="23"/>
      <c r="I218" s="28"/>
      <c r="J218" s="26"/>
      <c r="K218" s="26"/>
      <c r="L218" s="23"/>
      <c r="M218" s="23"/>
    </row>
    <row r="219" spans="3:14" s="24" customFormat="1" ht="42" customHeight="1" x14ac:dyDescent="0.25">
      <c r="C219" s="23"/>
      <c r="G219" s="23"/>
      <c r="H219" s="23"/>
      <c r="I219" s="23"/>
      <c r="J219" s="23"/>
      <c r="K219" s="23"/>
      <c r="L219" s="23"/>
      <c r="M219" s="28"/>
    </row>
    <row r="220" spans="3:14" ht="23.25" customHeight="1" x14ac:dyDescent="0.25">
      <c r="N220" s="23"/>
    </row>
    <row r="221" spans="3:14" ht="27.75" customHeight="1" x14ac:dyDescent="0.25">
      <c r="L221" s="26"/>
      <c r="N221" s="23"/>
    </row>
    <row r="222" spans="3:14" ht="55.5" customHeight="1" x14ac:dyDescent="0.25">
      <c r="N222" s="23"/>
    </row>
    <row r="223" spans="3:14" ht="57.75" customHeight="1" x14ac:dyDescent="0.25">
      <c r="M223" s="26"/>
      <c r="N223" s="23"/>
    </row>
    <row r="224" spans="3:14" ht="21.75" customHeight="1" x14ac:dyDescent="0.25">
      <c r="N224" s="23"/>
    </row>
    <row r="225" spans="3:14" ht="49.5" customHeight="1" x14ac:dyDescent="0.25">
      <c r="N225" s="23"/>
    </row>
    <row r="226" spans="3:14" ht="28.5" customHeight="1" x14ac:dyDescent="0.25">
      <c r="N226" s="23"/>
    </row>
    <row r="227" spans="3:14" ht="28.5" customHeight="1" x14ac:dyDescent="0.25">
      <c r="N227" s="23"/>
    </row>
    <row r="228" spans="3:14" ht="28.5" customHeight="1" x14ac:dyDescent="0.25">
      <c r="N228" s="23"/>
    </row>
    <row r="229" spans="3:14" ht="23.25" customHeight="1" x14ac:dyDescent="0.25">
      <c r="N229" s="28"/>
    </row>
    <row r="230" spans="3:14" ht="43.5" customHeight="1" x14ac:dyDescent="0.25">
      <c r="N230" s="28"/>
    </row>
    <row r="231" spans="3:14" ht="55.5" customHeight="1" x14ac:dyDescent="0.25">
      <c r="N231" s="23"/>
    </row>
    <row r="232" spans="3:14" ht="42.75" customHeight="1" x14ac:dyDescent="0.25">
      <c r="N232" s="28"/>
    </row>
    <row r="233" spans="3:14" ht="21.75" customHeight="1" x14ac:dyDescent="0.25">
      <c r="N233" s="28"/>
    </row>
    <row r="234" spans="3:14" ht="21.75" customHeight="1" x14ac:dyDescent="0.25">
      <c r="N234" s="28"/>
    </row>
    <row r="235" spans="3:14" s="26" customFormat="1" ht="23.25" customHeight="1" x14ac:dyDescent="0.25">
      <c r="C235" s="23"/>
      <c r="D235" s="24"/>
      <c r="E235" s="24"/>
      <c r="F235" s="24"/>
      <c r="G235" s="23"/>
      <c r="H235" s="23"/>
      <c r="I235" s="23"/>
      <c r="J235" s="23"/>
      <c r="K235" s="23"/>
      <c r="L235" s="23"/>
      <c r="M235" s="23"/>
    </row>
    <row r="236" spans="3:14" ht="23.25" customHeight="1" x14ac:dyDescent="0.25"/>
    <row r="237" spans="3:14" ht="21.75" customHeight="1" x14ac:dyDescent="0.25"/>
    <row r="238" spans="3:14" ht="16.5" customHeight="1" x14ac:dyDescent="0.25"/>
    <row r="239" spans="3:14" ht="29.25" customHeight="1" x14ac:dyDescent="0.25"/>
    <row r="240" spans="3:14" ht="24.75" customHeight="1" x14ac:dyDescent="0.25"/>
    <row r="241" ht="33" customHeight="1" x14ac:dyDescent="0.25"/>
    <row r="243" ht="15" customHeight="1" x14ac:dyDescent="0.25"/>
    <row r="244" ht="25.5" customHeight="1" x14ac:dyDescent="0.25"/>
  </sheetData>
  <sheetProtection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1'!$G$56</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7109375" defaultRowHeight="15" x14ac:dyDescent="0.25"/>
  <cols>
    <col min="2" max="2" width="73.140625" customWidth="1"/>
  </cols>
  <sheetData>
    <row r="1" spans="2:6" ht="15.75" thickBot="1" x14ac:dyDescent="0.3"/>
    <row r="2" spans="2:6" ht="15.75" thickBot="1" x14ac:dyDescent="0.3">
      <c r="B2" s="88" t="s">
        <v>455</v>
      </c>
      <c r="C2" s="1"/>
      <c r="D2" s="1"/>
      <c r="E2" s="1"/>
      <c r="F2" s="1"/>
    </row>
    <row r="3" spans="2:6" ht="70.5" customHeight="1" x14ac:dyDescent="0.25">
      <c r="B3" s="89" t="s">
        <v>462</v>
      </c>
    </row>
    <row r="4" spans="2:6" ht="60" x14ac:dyDescent="0.25">
      <c r="B4" s="86" t="s">
        <v>456</v>
      </c>
    </row>
    <row r="5" spans="2:6" x14ac:dyDescent="0.25">
      <c r="B5" s="86"/>
    </row>
    <row r="6" spans="2:6" ht="75" x14ac:dyDescent="0.25">
      <c r="B6" s="85" t="s">
        <v>457</v>
      </c>
    </row>
    <row r="7" spans="2:6" x14ac:dyDescent="0.25">
      <c r="B7" s="86"/>
    </row>
    <row r="8" spans="2:6" ht="75" x14ac:dyDescent="0.25">
      <c r="B8" s="85" t="s">
        <v>463</v>
      </c>
    </row>
    <row r="9" spans="2:6" x14ac:dyDescent="0.25">
      <c r="B9" s="86"/>
    </row>
    <row r="10" spans="2:6" ht="30" x14ac:dyDescent="0.25">
      <c r="B10" s="86" t="s">
        <v>458</v>
      </c>
    </row>
    <row r="11" spans="2:6" x14ac:dyDescent="0.25">
      <c r="B11" s="86"/>
    </row>
    <row r="12" spans="2:6" ht="75" x14ac:dyDescent="0.25">
      <c r="B12" s="85" t="s">
        <v>464</v>
      </c>
    </row>
    <row r="13" spans="2:6" x14ac:dyDescent="0.25">
      <c r="B13" s="86"/>
    </row>
    <row r="14" spans="2:6" ht="60.75" thickBot="1" x14ac:dyDescent="0.3">
      <c r="B14" s="87" t="s">
        <v>459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7109375" defaultRowHeight="15" x14ac:dyDescent="0.25"/>
  <cols>
    <col min="2" max="2" width="61.7109375" customWidth="1"/>
    <col min="4" max="4" width="17.7109375" customWidth="1"/>
  </cols>
  <sheetData>
    <row r="1" spans="2:4" ht="15.75" thickBot="1" x14ac:dyDescent="0.3"/>
    <row r="2" spans="2:4" x14ac:dyDescent="0.25">
      <c r="B2" s="275" t="s">
        <v>365</v>
      </c>
      <c r="C2" s="276"/>
      <c r="D2" s="277"/>
    </row>
    <row r="3" spans="2:4" ht="15.75" thickBot="1" x14ac:dyDescent="0.3">
      <c r="B3" s="278"/>
      <c r="C3" s="279"/>
      <c r="D3" s="280"/>
    </row>
    <row r="4" spans="2:4" ht="15.75" thickBot="1" x14ac:dyDescent="0.3"/>
    <row r="5" spans="2:4" x14ac:dyDescent="0.25">
      <c r="B5" s="286" t="s">
        <v>15</v>
      </c>
      <c r="C5" s="287"/>
      <c r="D5" s="288"/>
    </row>
    <row r="6" spans="2:4" ht="15.75" thickBot="1" x14ac:dyDescent="0.3">
      <c r="B6" s="283"/>
      <c r="C6" s="284"/>
      <c r="D6" s="285"/>
    </row>
    <row r="7" spans="2:4" x14ac:dyDescent="0.25">
      <c r="B7" s="54" t="s">
        <v>16</v>
      </c>
      <c r="C7" s="281" t="e">
        <f>SUM('1) Tableau budgétaire 1'!D11:F11,'1) Tableau budgétaire 1'!D19:F19,'1) Tableau budgétaire 1'!D25:F25,'1) Tableau budgétaire 1'!#REF!)</f>
        <v>#REF!</v>
      </c>
      <c r="D7" s="282"/>
    </row>
    <row r="8" spans="2:4" x14ac:dyDescent="0.25">
      <c r="B8" s="54" t="s">
        <v>363</v>
      </c>
      <c r="C8" s="289" t="e">
        <f>SUM(D10:D14)</f>
        <v>#REF!</v>
      </c>
      <c r="D8" s="290"/>
    </row>
    <row r="9" spans="2:4" x14ac:dyDescent="0.25">
      <c r="B9" s="55" t="s">
        <v>357</v>
      </c>
      <c r="C9" s="56" t="s">
        <v>358</v>
      </c>
      <c r="D9" s="57" t="s">
        <v>359</v>
      </c>
    </row>
    <row r="10" spans="2:4" ht="34.9" customHeight="1" x14ac:dyDescent="0.25">
      <c r="B10" s="68"/>
      <c r="C10" s="59"/>
      <c r="D10" s="60" t="e">
        <f>$C$7*C10</f>
        <v>#REF!</v>
      </c>
    </row>
    <row r="11" spans="2:4" ht="34.9" customHeight="1" x14ac:dyDescent="0.25">
      <c r="B11" s="68"/>
      <c r="C11" s="59"/>
      <c r="D11" s="60" t="e">
        <f>C7*C11</f>
        <v>#REF!</v>
      </c>
    </row>
    <row r="12" spans="2:4" ht="34.9" customHeight="1" x14ac:dyDescent="0.25">
      <c r="B12" s="69"/>
      <c r="C12" s="59"/>
      <c r="D12" s="60" t="e">
        <f>C7*C12</f>
        <v>#REF!</v>
      </c>
    </row>
    <row r="13" spans="2:4" ht="34.9" customHeight="1" x14ac:dyDescent="0.25">
      <c r="B13" s="69"/>
      <c r="C13" s="59"/>
      <c r="D13" s="60" t="e">
        <f>C7*C13</f>
        <v>#REF!</v>
      </c>
    </row>
    <row r="14" spans="2:4" ht="34.9" customHeight="1" thickBot="1" x14ac:dyDescent="0.3">
      <c r="B14" s="70"/>
      <c r="C14" s="59"/>
      <c r="D14" s="64" t="e">
        <f>C7*C14</f>
        <v>#REF!</v>
      </c>
    </row>
    <row r="15" spans="2:4" ht="15.75" thickBot="1" x14ac:dyDescent="0.3"/>
    <row r="16" spans="2:4" x14ac:dyDescent="0.25">
      <c r="B16" s="286" t="s">
        <v>360</v>
      </c>
      <c r="C16" s="287"/>
      <c r="D16" s="288"/>
    </row>
    <row r="17" spans="2:4" ht="15.75" thickBot="1" x14ac:dyDescent="0.3">
      <c r="B17" s="291"/>
      <c r="C17" s="292"/>
      <c r="D17" s="293"/>
    </row>
    <row r="18" spans="2:4" x14ac:dyDescent="0.25">
      <c r="B18" s="54" t="s">
        <v>16</v>
      </c>
      <c r="C18" s="281" t="e">
        <f>SUM('1) Tableau budgétaire 1'!D32:F32,'1) Tableau budgétaire 1'!D37:F37,'1) Tableau budgétaire 1'!#REF!,'1) Tableau budgétaire 1'!#REF!)</f>
        <v>#REF!</v>
      </c>
      <c r="D18" s="282"/>
    </row>
    <row r="19" spans="2:4" x14ac:dyDescent="0.25">
      <c r="B19" s="54" t="s">
        <v>363</v>
      </c>
      <c r="C19" s="289" t="e">
        <f>SUM(D21:D25)</f>
        <v>#REF!</v>
      </c>
      <c r="D19" s="290"/>
    </row>
    <row r="20" spans="2:4" x14ac:dyDescent="0.25">
      <c r="B20" s="55" t="s">
        <v>357</v>
      </c>
      <c r="C20" s="56" t="s">
        <v>358</v>
      </c>
      <c r="D20" s="57" t="s">
        <v>359</v>
      </c>
    </row>
    <row r="21" spans="2:4" ht="34.9" customHeight="1" x14ac:dyDescent="0.25">
      <c r="B21" s="58"/>
      <c r="C21" s="59"/>
      <c r="D21" s="60" t="e">
        <f>$C$18*C21</f>
        <v>#REF!</v>
      </c>
    </row>
    <row r="22" spans="2:4" ht="34.9" customHeight="1" x14ac:dyDescent="0.25">
      <c r="B22" s="61"/>
      <c r="C22" s="59"/>
      <c r="D22" s="60" t="e">
        <f>$C$18*C22</f>
        <v>#REF!</v>
      </c>
    </row>
    <row r="23" spans="2:4" ht="34.9" customHeight="1" x14ac:dyDescent="0.25">
      <c r="B23" s="62"/>
      <c r="C23" s="59"/>
      <c r="D23" s="60" t="e">
        <f>$C$18*C23</f>
        <v>#REF!</v>
      </c>
    </row>
    <row r="24" spans="2:4" ht="34.9" customHeight="1" x14ac:dyDescent="0.25">
      <c r="B24" s="62"/>
      <c r="C24" s="59"/>
      <c r="D24" s="60" t="e">
        <f>$C$18*C24</f>
        <v>#REF!</v>
      </c>
    </row>
    <row r="25" spans="2:4" ht="34.9" customHeight="1" thickBot="1" x14ac:dyDescent="0.3">
      <c r="B25" s="63"/>
      <c r="C25" s="59"/>
      <c r="D25" s="60" t="e">
        <f>$C$18*C25</f>
        <v>#REF!</v>
      </c>
    </row>
    <row r="26" spans="2:4" ht="15.75" thickBot="1" x14ac:dyDescent="0.3"/>
    <row r="27" spans="2:4" x14ac:dyDescent="0.25">
      <c r="B27" s="286" t="s">
        <v>361</v>
      </c>
      <c r="C27" s="287"/>
      <c r="D27" s="288"/>
    </row>
    <row r="28" spans="2:4" ht="15.75" thickBot="1" x14ac:dyDescent="0.3">
      <c r="B28" s="283"/>
      <c r="C28" s="284"/>
      <c r="D28" s="285"/>
    </row>
    <row r="29" spans="2:4" x14ac:dyDescent="0.25">
      <c r="B29" s="54" t="s">
        <v>16</v>
      </c>
      <c r="C29" s="281" t="e">
        <f>SUM('1) Tableau budgétaire 1'!#REF!,'1) Tableau budgétaire 1'!#REF!,'1) Tableau budgétaire 1'!#REF!,'1) Tableau budgétaire 1'!#REF!)</f>
        <v>#REF!</v>
      </c>
      <c r="D29" s="282"/>
    </row>
    <row r="30" spans="2:4" x14ac:dyDescent="0.25">
      <c r="B30" s="54" t="s">
        <v>363</v>
      </c>
      <c r="C30" s="289" t="e">
        <f>SUM(D32:D36)</f>
        <v>#REF!</v>
      </c>
      <c r="D30" s="290"/>
    </row>
    <row r="31" spans="2:4" x14ac:dyDescent="0.25">
      <c r="B31" s="55" t="s">
        <v>357</v>
      </c>
      <c r="C31" s="56" t="s">
        <v>358</v>
      </c>
      <c r="D31" s="57" t="s">
        <v>359</v>
      </c>
    </row>
    <row r="32" spans="2:4" ht="34.9" customHeight="1" x14ac:dyDescent="0.25">
      <c r="B32" s="58"/>
      <c r="C32" s="59"/>
      <c r="D32" s="60" t="e">
        <f>$C$29*C32</f>
        <v>#REF!</v>
      </c>
    </row>
    <row r="33" spans="2:4" ht="34.9" customHeight="1" x14ac:dyDescent="0.25">
      <c r="B33" s="61"/>
      <c r="C33" s="59"/>
      <c r="D33" s="60" t="e">
        <f>$C$29*C33</f>
        <v>#REF!</v>
      </c>
    </row>
    <row r="34" spans="2:4" ht="34.9" customHeight="1" x14ac:dyDescent="0.25">
      <c r="B34" s="62"/>
      <c r="C34" s="59"/>
      <c r="D34" s="60" t="e">
        <f>$C$29*C34</f>
        <v>#REF!</v>
      </c>
    </row>
    <row r="35" spans="2:4" ht="34.9" customHeight="1" x14ac:dyDescent="0.25">
      <c r="B35" s="62"/>
      <c r="C35" s="59"/>
      <c r="D35" s="60" t="e">
        <f>$C$29*C35</f>
        <v>#REF!</v>
      </c>
    </row>
    <row r="36" spans="2:4" ht="34.9" customHeight="1" thickBot="1" x14ac:dyDescent="0.3">
      <c r="B36" s="63"/>
      <c r="C36" s="59"/>
      <c r="D36" s="60" t="e">
        <f>$C$29*C36</f>
        <v>#REF!</v>
      </c>
    </row>
    <row r="37" spans="2:4" ht="15.75" thickBot="1" x14ac:dyDescent="0.3"/>
    <row r="38" spans="2:4" x14ac:dyDescent="0.25">
      <c r="B38" s="286" t="s">
        <v>362</v>
      </c>
      <c r="C38" s="287"/>
      <c r="D38" s="288"/>
    </row>
    <row r="39" spans="2:4" ht="15.75" thickBot="1" x14ac:dyDescent="0.3">
      <c r="B39" s="283"/>
      <c r="C39" s="284"/>
      <c r="D39" s="285"/>
    </row>
    <row r="40" spans="2:4" x14ac:dyDescent="0.25">
      <c r="B40" s="54" t="s">
        <v>16</v>
      </c>
      <c r="C40" s="281" t="e">
        <f>SUM('1) Tableau budgétaire 1'!#REF!,'1) Tableau budgétaire 1'!#REF!,'1) Tableau budgétaire 1'!#REF!,'1) Tableau budgétaire 1'!#REF!)</f>
        <v>#REF!</v>
      </c>
      <c r="D40" s="282"/>
    </row>
    <row r="41" spans="2:4" x14ac:dyDescent="0.25">
      <c r="B41" s="54" t="s">
        <v>363</v>
      </c>
      <c r="C41" s="289" t="e">
        <f>SUM(D43:D47)</f>
        <v>#REF!</v>
      </c>
      <c r="D41" s="290"/>
    </row>
    <row r="42" spans="2:4" x14ac:dyDescent="0.25">
      <c r="B42" s="55" t="s">
        <v>357</v>
      </c>
      <c r="C42" s="56" t="s">
        <v>358</v>
      </c>
      <c r="D42" s="57" t="s">
        <v>359</v>
      </c>
    </row>
    <row r="43" spans="2:4" ht="34.9" customHeight="1" x14ac:dyDescent="0.25">
      <c r="B43" s="58"/>
      <c r="C43" s="59"/>
      <c r="D43" s="60" t="e">
        <f>$C$40*C43</f>
        <v>#REF!</v>
      </c>
    </row>
    <row r="44" spans="2:4" ht="34.9" customHeight="1" x14ac:dyDescent="0.25">
      <c r="B44" s="61"/>
      <c r="C44" s="59"/>
      <c r="D44" s="60" t="e">
        <f>$C$40*C44</f>
        <v>#REF!</v>
      </c>
    </row>
    <row r="45" spans="2:4" ht="34.9" customHeight="1" x14ac:dyDescent="0.25">
      <c r="B45" s="62"/>
      <c r="C45" s="59"/>
      <c r="D45" s="60" t="e">
        <f>$C$40*C45</f>
        <v>#REF!</v>
      </c>
    </row>
    <row r="46" spans="2:4" ht="34.9" customHeight="1" x14ac:dyDescent="0.25">
      <c r="B46" s="62"/>
      <c r="C46" s="59"/>
      <c r="D46" s="60" t="e">
        <f>$C$40*C46</f>
        <v>#REF!</v>
      </c>
    </row>
    <row r="47" spans="2:4" ht="34.9" customHeight="1" thickBot="1" x14ac:dyDescent="0.3">
      <c r="B47" s="63"/>
      <c r="C47" s="59"/>
      <c r="D47" s="64"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3"/>
  <sheetViews>
    <sheetView showGridLines="0" zoomScale="80" zoomScaleNormal="80" workbookViewId="0"/>
  </sheetViews>
  <sheetFormatPr baseColWidth="10"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140625" bestFit="1" customWidth="1"/>
  </cols>
  <sheetData>
    <row r="1" spans="2:6" ht="15.75" thickBot="1" x14ac:dyDescent="0.3"/>
    <row r="2" spans="2:6" s="47" customFormat="1" ht="15.75" x14ac:dyDescent="0.25">
      <c r="B2" s="298" t="s">
        <v>12</v>
      </c>
      <c r="C2" s="299"/>
      <c r="D2" s="299"/>
      <c r="E2" s="299"/>
      <c r="F2" s="300"/>
    </row>
    <row r="3" spans="2:6" s="47" customFormat="1" ht="16.5" thickBot="1" x14ac:dyDescent="0.3">
      <c r="B3" s="301"/>
      <c r="C3" s="302"/>
      <c r="D3" s="302"/>
      <c r="E3" s="302"/>
      <c r="F3" s="303"/>
    </row>
    <row r="4" spans="2:6" s="47" customFormat="1" ht="16.5" thickBot="1" x14ac:dyDescent="0.3"/>
    <row r="5" spans="2:6" s="47" customFormat="1" ht="16.5" thickBot="1" x14ac:dyDescent="0.3">
      <c r="B5" s="264" t="s">
        <v>6</v>
      </c>
      <c r="C5" s="265"/>
      <c r="D5" s="265"/>
      <c r="E5" s="265"/>
      <c r="F5" s="297"/>
    </row>
    <row r="6" spans="2:6" s="47" customFormat="1" ht="52.5" customHeight="1" x14ac:dyDescent="0.25">
      <c r="B6" s="44"/>
      <c r="C6" s="30" t="str">
        <f>'1) Tableau budgétaire 1'!D5</f>
        <v>PNUD</v>
      </c>
      <c r="D6" s="30" t="str">
        <f>'1) Tableau budgétaire 1'!E5</f>
        <v>ONU FEMMES</v>
      </c>
      <c r="E6" s="30" t="str">
        <f>'1) Tableau budgétaire 1'!F5</f>
        <v>Organisation recipiendiaire 3 (budget en USD)</v>
      </c>
      <c r="F6" s="11" t="s">
        <v>6</v>
      </c>
    </row>
    <row r="7" spans="2:6" s="47" customFormat="1" ht="31.5" x14ac:dyDescent="0.25">
      <c r="B7" s="6" t="s">
        <v>0</v>
      </c>
      <c r="C7" s="45">
        <f>'2) Tableau budgétaire 2'!D198</f>
        <v>195771</v>
      </c>
      <c r="D7" s="45">
        <f>'2) Tableau budgétaire 2'!E198</f>
        <v>111985</v>
      </c>
      <c r="E7" s="45">
        <f>'2) Tableau budgétaire 2'!F198</f>
        <v>0</v>
      </c>
      <c r="F7" s="42">
        <f t="shared" ref="F7:F14" si="0">SUM(C7:E7)</f>
        <v>307756</v>
      </c>
    </row>
    <row r="8" spans="2:6" s="47" customFormat="1" ht="47.25" x14ac:dyDescent="0.25">
      <c r="B8" s="6" t="s">
        <v>1</v>
      </c>
      <c r="C8" s="45">
        <f>'2) Tableau budgétaire 2'!D199</f>
        <v>20000</v>
      </c>
      <c r="D8" s="45">
        <f>'2) Tableau budgétaire 2'!E199</f>
        <v>35000</v>
      </c>
      <c r="E8" s="45">
        <f>'2) Tableau budgétaire 2'!F199</f>
        <v>0</v>
      </c>
      <c r="F8" s="43">
        <f t="shared" si="0"/>
        <v>55000</v>
      </c>
    </row>
    <row r="9" spans="2:6" s="47" customFormat="1" ht="78.75" x14ac:dyDescent="0.25">
      <c r="B9" s="6" t="s">
        <v>2</v>
      </c>
      <c r="C9" s="45">
        <f>'2) Tableau budgétaire 2'!D200</f>
        <v>0</v>
      </c>
      <c r="D9" s="45">
        <f>'2) Tableau budgétaire 2'!E200</f>
        <v>0</v>
      </c>
      <c r="E9" s="45">
        <f>'2) Tableau budgétaire 2'!F200</f>
        <v>0</v>
      </c>
      <c r="F9" s="43">
        <f t="shared" si="0"/>
        <v>0</v>
      </c>
    </row>
    <row r="10" spans="2:6" s="47" customFormat="1" ht="31.5" x14ac:dyDescent="0.25">
      <c r="B10" s="15" t="s">
        <v>3</v>
      </c>
      <c r="C10" s="45">
        <f>'2) Tableau budgétaire 2'!D201</f>
        <v>122000</v>
      </c>
      <c r="D10" s="45">
        <f>'2) Tableau budgétaire 2'!E201</f>
        <v>60000</v>
      </c>
      <c r="E10" s="45">
        <f>'2) Tableau budgétaire 2'!F201</f>
        <v>0</v>
      </c>
      <c r="F10" s="43">
        <f t="shared" si="0"/>
        <v>182000</v>
      </c>
    </row>
    <row r="11" spans="2:6" s="47" customFormat="1" ht="15.75" x14ac:dyDescent="0.25">
      <c r="B11" s="6" t="s">
        <v>5</v>
      </c>
      <c r="C11" s="45">
        <f>'2) Tableau budgétaire 2'!D202</f>
        <v>75000</v>
      </c>
      <c r="D11" s="45">
        <f>'2) Tableau budgétaire 2'!E202</f>
        <v>45000</v>
      </c>
      <c r="E11" s="45">
        <f>'2) Tableau budgétaire 2'!F202</f>
        <v>0</v>
      </c>
      <c r="F11" s="43">
        <f t="shared" si="0"/>
        <v>120000</v>
      </c>
    </row>
    <row r="12" spans="2:6" s="47" customFormat="1" ht="47.25" x14ac:dyDescent="0.25">
      <c r="B12" s="6" t="s">
        <v>4</v>
      </c>
      <c r="C12" s="45">
        <f>'2) Tableau budgétaire 2'!D203</f>
        <v>393000</v>
      </c>
      <c r="D12" s="45">
        <f>'2) Tableau budgétaire 2'!E203</f>
        <v>311000</v>
      </c>
      <c r="E12" s="45">
        <f>'2) Tableau budgétaire 2'!F203</f>
        <v>0</v>
      </c>
      <c r="F12" s="43">
        <f t="shared" si="0"/>
        <v>704000</v>
      </c>
    </row>
    <row r="13" spans="2:6" s="47" customFormat="1" ht="48" thickBot="1" x14ac:dyDescent="0.3">
      <c r="B13" s="94" t="s">
        <v>13</v>
      </c>
      <c r="C13" s="95">
        <f>'2) Tableau budgétaire 2'!D204</f>
        <v>275244</v>
      </c>
      <c r="D13" s="95">
        <f>'2) Tableau budgétaire 2'!E204</f>
        <v>225158.88</v>
      </c>
      <c r="E13" s="95">
        <f>'2) Tableau budgétaire 2'!F204</f>
        <v>0</v>
      </c>
      <c r="F13" s="96">
        <f t="shared" si="0"/>
        <v>500402.88</v>
      </c>
    </row>
    <row r="14" spans="2:6" s="47" customFormat="1" ht="30" customHeight="1" x14ac:dyDescent="0.25">
      <c r="B14" s="99" t="s">
        <v>466</v>
      </c>
      <c r="C14" s="100">
        <f>SUM(C7:C13)</f>
        <v>1081015</v>
      </c>
      <c r="D14" s="100">
        <f>SUM(D7:D13)</f>
        <v>788143.88</v>
      </c>
      <c r="E14" s="100">
        <f>SUM(E7:E13)</f>
        <v>0</v>
      </c>
      <c r="F14" s="101">
        <f t="shared" si="0"/>
        <v>1869158.88</v>
      </c>
    </row>
    <row r="15" spans="2:6" s="47" customFormat="1" ht="22.5" customHeight="1" x14ac:dyDescent="0.25">
      <c r="B15" s="90" t="s">
        <v>465</v>
      </c>
      <c r="C15" s="91">
        <f>C14*0.07</f>
        <v>75671.05</v>
      </c>
      <c r="D15" s="91">
        <f t="shared" ref="D15:F15" si="1">D14*0.07</f>
        <v>55170.071600000003</v>
      </c>
      <c r="E15" s="91">
        <f t="shared" si="1"/>
        <v>0</v>
      </c>
      <c r="F15" s="97">
        <f t="shared" si="1"/>
        <v>130841.1216</v>
      </c>
    </row>
    <row r="16" spans="2:6" s="47" customFormat="1" ht="30" customHeight="1" thickBot="1" x14ac:dyDescent="0.3">
      <c r="B16" s="92" t="s">
        <v>11</v>
      </c>
      <c r="C16" s="93">
        <f>C14+C15</f>
        <v>1156686.05</v>
      </c>
      <c r="D16" s="93">
        <f t="shared" ref="D16:F16" si="2">D14+D15</f>
        <v>843313.95160000003</v>
      </c>
      <c r="E16" s="93">
        <f t="shared" si="2"/>
        <v>0</v>
      </c>
      <c r="F16" s="98">
        <f t="shared" si="2"/>
        <v>2000000.0015999998</v>
      </c>
    </row>
    <row r="17" spans="2:7" s="47" customFormat="1" ht="16.5" thickBot="1" x14ac:dyDescent="0.3"/>
    <row r="18" spans="2:7" s="47" customFormat="1" ht="15.75" x14ac:dyDescent="0.25">
      <c r="B18" s="294" t="s">
        <v>7</v>
      </c>
      <c r="C18" s="295"/>
      <c r="D18" s="295"/>
      <c r="E18" s="295"/>
      <c r="F18" s="296"/>
    </row>
    <row r="19" spans="2:7" ht="48" customHeight="1" x14ac:dyDescent="0.25">
      <c r="B19" s="13"/>
      <c r="C19" s="11" t="str">
        <f>'1) Tableau budgétaire 1'!D5</f>
        <v>PNUD</v>
      </c>
      <c r="D19" s="11" t="str">
        <f>'1) Tableau budgétaire 1'!E5</f>
        <v>ONU FEMMES</v>
      </c>
      <c r="E19" s="11" t="str">
        <f>'1) Tableau budgétaire 1'!F5</f>
        <v>Organisation recipiendiaire 3 (budget en USD)</v>
      </c>
      <c r="F19" s="14" t="s">
        <v>364</v>
      </c>
      <c r="G19" s="103" t="s">
        <v>9</v>
      </c>
    </row>
    <row r="20" spans="2:7" ht="23.25" customHeight="1" x14ac:dyDescent="0.25">
      <c r="B20" s="12" t="s">
        <v>8</v>
      </c>
      <c r="C20" s="10">
        <f>'1) Tableau budgétaire 1'!D61</f>
        <v>578343.02500000002</v>
      </c>
      <c r="D20" s="10">
        <f>'1) Tableau budgétaire 1'!E61</f>
        <v>421656.97580000001</v>
      </c>
      <c r="E20" s="10">
        <f>'1) Tableau budgétaire 1'!F61</f>
        <v>0</v>
      </c>
      <c r="F20" s="102">
        <f>'1) Tableau budgétaire 1'!G61</f>
        <v>1000000.0008</v>
      </c>
      <c r="G20" s="104">
        <f>'1) Tableau budgétaire 1'!H61</f>
        <v>0.5</v>
      </c>
    </row>
    <row r="21" spans="2:7" ht="24.75" customHeight="1" x14ac:dyDescent="0.25">
      <c r="B21" s="12" t="s">
        <v>10</v>
      </c>
      <c r="C21" s="10">
        <f>'1) Tableau budgétaire 1'!D62</f>
        <v>347005.815</v>
      </c>
      <c r="D21" s="10">
        <f>'1) Tableau budgétaire 1'!E62</f>
        <v>252994.18547999999</v>
      </c>
      <c r="E21" s="10">
        <f>'1) Tableau budgétaire 1'!F62</f>
        <v>0</v>
      </c>
      <c r="F21" s="102">
        <f>'1) Tableau budgétaire 1'!G62</f>
        <v>600000.00047999993</v>
      </c>
      <c r="G21" s="104">
        <f>'1) Tableau budgétaire 1'!H62</f>
        <v>0.3</v>
      </c>
    </row>
    <row r="22" spans="2:7" ht="24.75" customHeight="1" thickBot="1" x14ac:dyDescent="0.3">
      <c r="B22" s="12" t="s">
        <v>473</v>
      </c>
      <c r="C22" s="10">
        <f>'1) Tableau budgétaire 1'!D63</f>
        <v>231337.21000000002</v>
      </c>
      <c r="D22" s="10">
        <f>'1) Tableau budgétaire 1'!E63</f>
        <v>168662.79032000003</v>
      </c>
      <c r="E22" s="10">
        <f>'1) Tableau budgétaire 1'!F63</f>
        <v>0</v>
      </c>
      <c r="F22" s="102">
        <f>'1) Tableau budgétaire 1'!G63</f>
        <v>400000.00032000005</v>
      </c>
      <c r="G22" s="105">
        <f>'1) Tableau budgétaire 1'!H63</f>
        <v>0.2</v>
      </c>
    </row>
    <row r="23" spans="2:7" ht="16.5" thickBot="1" x14ac:dyDescent="0.3">
      <c r="B23" s="3" t="s">
        <v>364</v>
      </c>
      <c r="C23" s="106">
        <f>'1) Tableau budgétaire 1'!D64</f>
        <v>1156686.05</v>
      </c>
      <c r="D23" s="106">
        <f>'1) Tableau budgétaire 1'!E64</f>
        <v>843313.95160000003</v>
      </c>
      <c r="E23" s="106">
        <f>'1) Tableau budgétaire 1'!F64</f>
        <v>0</v>
      </c>
      <c r="F23" s="106">
        <f>'1) Tableau budgétaire 1'!G64</f>
        <v>2000000.0016000001</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1'!$G$56</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7109375" defaultRowHeight="15" x14ac:dyDescent="0.25"/>
  <sheetData>
    <row r="1" spans="1:1" x14ac:dyDescent="0.25">
      <c r="A1" s="77">
        <v>0</v>
      </c>
    </row>
    <row r="2" spans="1:1" x14ac:dyDescent="0.25">
      <c r="A2" s="77">
        <v>0.2</v>
      </c>
    </row>
    <row r="3" spans="1:1" x14ac:dyDescent="0.25">
      <c r="A3" s="77">
        <v>0.4</v>
      </c>
    </row>
    <row r="4" spans="1:1" x14ac:dyDescent="0.25">
      <c r="A4" s="77">
        <v>0.6</v>
      </c>
    </row>
    <row r="5" spans="1:1" x14ac:dyDescent="0.25">
      <c r="A5" s="77">
        <v>0.8</v>
      </c>
    </row>
    <row r="6" spans="1:1" x14ac:dyDescent="0.25">
      <c r="A6" s="7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7109375" defaultRowHeight="15" x14ac:dyDescent="0.25"/>
  <sheetData>
    <row r="1" spans="1:2" x14ac:dyDescent="0.25">
      <c r="A1" s="48" t="s">
        <v>17</v>
      </c>
      <c r="B1" s="49" t="s">
        <v>18</v>
      </c>
    </row>
    <row r="2" spans="1:2" x14ac:dyDescent="0.25">
      <c r="A2" s="50" t="s">
        <v>19</v>
      </c>
      <c r="B2" s="51" t="s">
        <v>20</v>
      </c>
    </row>
    <row r="3" spans="1:2" x14ac:dyDescent="0.25">
      <c r="A3" s="50" t="s">
        <v>21</v>
      </c>
      <c r="B3" s="51" t="s">
        <v>22</v>
      </c>
    </row>
    <row r="4" spans="1:2" x14ac:dyDescent="0.25">
      <c r="A4" s="50" t="s">
        <v>23</v>
      </c>
      <c r="B4" s="51" t="s">
        <v>24</v>
      </c>
    </row>
    <row r="5" spans="1:2" x14ac:dyDescent="0.25">
      <c r="A5" s="50" t="s">
        <v>25</v>
      </c>
      <c r="B5" s="51" t="s">
        <v>26</v>
      </c>
    </row>
    <row r="6" spans="1:2" x14ac:dyDescent="0.25">
      <c r="A6" s="50" t="s">
        <v>27</v>
      </c>
      <c r="B6" s="51" t="s">
        <v>28</v>
      </c>
    </row>
    <row r="7" spans="1:2" x14ac:dyDescent="0.25">
      <c r="A7" s="50" t="s">
        <v>29</v>
      </c>
      <c r="B7" s="51" t="s">
        <v>30</v>
      </c>
    </row>
    <row r="8" spans="1:2" x14ac:dyDescent="0.25">
      <c r="A8" s="50" t="s">
        <v>31</v>
      </c>
      <c r="B8" s="51" t="s">
        <v>32</v>
      </c>
    </row>
    <row r="9" spans="1:2" x14ac:dyDescent="0.25">
      <c r="A9" s="50" t="s">
        <v>33</v>
      </c>
      <c r="B9" s="51" t="s">
        <v>34</v>
      </c>
    </row>
    <row r="10" spans="1:2" x14ac:dyDescent="0.25">
      <c r="A10" s="50" t="s">
        <v>35</v>
      </c>
      <c r="B10" s="51" t="s">
        <v>36</v>
      </c>
    </row>
    <row r="11" spans="1:2" x14ac:dyDescent="0.25">
      <c r="A11" s="50" t="s">
        <v>37</v>
      </c>
      <c r="B11" s="51" t="s">
        <v>38</v>
      </c>
    </row>
    <row r="12" spans="1:2" x14ac:dyDescent="0.25">
      <c r="A12" s="50" t="s">
        <v>39</v>
      </c>
      <c r="B12" s="51" t="s">
        <v>40</v>
      </c>
    </row>
    <row r="13" spans="1:2" x14ac:dyDescent="0.25">
      <c r="A13" s="50" t="s">
        <v>41</v>
      </c>
      <c r="B13" s="51" t="s">
        <v>42</v>
      </c>
    </row>
    <row r="14" spans="1:2" x14ac:dyDescent="0.25">
      <c r="A14" s="50" t="s">
        <v>43</v>
      </c>
      <c r="B14" s="51" t="s">
        <v>44</v>
      </c>
    </row>
    <row r="15" spans="1:2" x14ac:dyDescent="0.25">
      <c r="A15" s="50" t="s">
        <v>45</v>
      </c>
      <c r="B15" s="51" t="s">
        <v>46</v>
      </c>
    </row>
    <row r="16" spans="1:2" x14ac:dyDescent="0.25">
      <c r="A16" s="50" t="s">
        <v>47</v>
      </c>
      <c r="B16" s="51" t="s">
        <v>48</v>
      </c>
    </row>
    <row r="17" spans="1:2" x14ac:dyDescent="0.25">
      <c r="A17" s="50" t="s">
        <v>49</v>
      </c>
      <c r="B17" s="51" t="s">
        <v>50</v>
      </c>
    </row>
    <row r="18" spans="1:2" x14ac:dyDescent="0.25">
      <c r="A18" s="50" t="s">
        <v>51</v>
      </c>
      <c r="B18" s="51" t="s">
        <v>52</v>
      </c>
    </row>
    <row r="19" spans="1:2" x14ac:dyDescent="0.25">
      <c r="A19" s="50" t="s">
        <v>53</v>
      </c>
      <c r="B19" s="51" t="s">
        <v>54</v>
      </c>
    </row>
    <row r="20" spans="1:2" x14ac:dyDescent="0.25">
      <c r="A20" s="50" t="s">
        <v>55</v>
      </c>
      <c r="B20" s="51" t="s">
        <v>56</v>
      </c>
    </row>
    <row r="21" spans="1:2" x14ac:dyDescent="0.25">
      <c r="A21" s="50" t="s">
        <v>57</v>
      </c>
      <c r="B21" s="51" t="s">
        <v>58</v>
      </c>
    </row>
    <row r="22" spans="1:2" x14ac:dyDescent="0.25">
      <c r="A22" s="50" t="s">
        <v>59</v>
      </c>
      <c r="B22" s="51" t="s">
        <v>60</v>
      </c>
    </row>
    <row r="23" spans="1:2" x14ac:dyDescent="0.25">
      <c r="A23" s="50" t="s">
        <v>61</v>
      </c>
      <c r="B23" s="51" t="s">
        <v>62</v>
      </c>
    </row>
    <row r="24" spans="1:2" x14ac:dyDescent="0.25">
      <c r="A24" s="50" t="s">
        <v>63</v>
      </c>
      <c r="B24" s="51" t="s">
        <v>64</v>
      </c>
    </row>
    <row r="25" spans="1:2" x14ac:dyDescent="0.25">
      <c r="A25" s="50" t="s">
        <v>65</v>
      </c>
      <c r="B25" s="51" t="s">
        <v>66</v>
      </c>
    </row>
    <row r="26" spans="1:2" x14ac:dyDescent="0.25">
      <c r="A26" s="50" t="s">
        <v>67</v>
      </c>
      <c r="B26" s="51" t="s">
        <v>68</v>
      </c>
    </row>
    <row r="27" spans="1:2" x14ac:dyDescent="0.25">
      <c r="A27" s="50" t="s">
        <v>69</v>
      </c>
      <c r="B27" s="51" t="s">
        <v>70</v>
      </c>
    </row>
    <row r="28" spans="1:2" x14ac:dyDescent="0.25">
      <c r="A28" s="50" t="s">
        <v>71</v>
      </c>
      <c r="B28" s="51" t="s">
        <v>72</v>
      </c>
    </row>
    <row r="29" spans="1:2" x14ac:dyDescent="0.25">
      <c r="A29" s="50" t="s">
        <v>73</v>
      </c>
      <c r="B29" s="51" t="s">
        <v>74</v>
      </c>
    </row>
    <row r="30" spans="1:2" x14ac:dyDescent="0.25">
      <c r="A30" s="50" t="s">
        <v>75</v>
      </c>
      <c r="B30" s="51" t="s">
        <v>76</v>
      </c>
    </row>
    <row r="31" spans="1:2" x14ac:dyDescent="0.25">
      <c r="A31" s="50" t="s">
        <v>77</v>
      </c>
      <c r="B31" s="51" t="s">
        <v>78</v>
      </c>
    </row>
    <row r="32" spans="1:2" x14ac:dyDescent="0.25">
      <c r="A32" s="50" t="s">
        <v>79</v>
      </c>
      <c r="B32" s="51" t="s">
        <v>80</v>
      </c>
    </row>
    <row r="33" spans="1:2" x14ac:dyDescent="0.25">
      <c r="A33" s="50" t="s">
        <v>81</v>
      </c>
      <c r="B33" s="51" t="s">
        <v>82</v>
      </c>
    </row>
    <row r="34" spans="1:2" x14ac:dyDescent="0.25">
      <c r="A34" s="50" t="s">
        <v>83</v>
      </c>
      <c r="B34" s="51" t="s">
        <v>84</v>
      </c>
    </row>
    <row r="35" spans="1:2" x14ac:dyDescent="0.25">
      <c r="A35" s="50" t="s">
        <v>85</v>
      </c>
      <c r="B35" s="51" t="s">
        <v>86</v>
      </c>
    </row>
    <row r="36" spans="1:2" x14ac:dyDescent="0.25">
      <c r="A36" s="50" t="s">
        <v>87</v>
      </c>
      <c r="B36" s="51" t="s">
        <v>88</v>
      </c>
    </row>
    <row r="37" spans="1:2" x14ac:dyDescent="0.25">
      <c r="A37" s="50" t="s">
        <v>89</v>
      </c>
      <c r="B37" s="51" t="s">
        <v>90</v>
      </c>
    </row>
    <row r="38" spans="1:2" x14ac:dyDescent="0.25">
      <c r="A38" s="50" t="s">
        <v>91</v>
      </c>
      <c r="B38" s="51" t="s">
        <v>92</v>
      </c>
    </row>
    <row r="39" spans="1:2" x14ac:dyDescent="0.25">
      <c r="A39" s="50" t="s">
        <v>93</v>
      </c>
      <c r="B39" s="51" t="s">
        <v>94</v>
      </c>
    </row>
    <row r="40" spans="1:2" x14ac:dyDescent="0.25">
      <c r="A40" s="50" t="s">
        <v>95</v>
      </c>
      <c r="B40" s="51" t="s">
        <v>96</v>
      </c>
    </row>
    <row r="41" spans="1:2" x14ac:dyDescent="0.25">
      <c r="A41" s="50" t="s">
        <v>97</v>
      </c>
      <c r="B41" s="51" t="s">
        <v>98</v>
      </c>
    </row>
    <row r="42" spans="1:2" x14ac:dyDescent="0.25">
      <c r="A42" s="50" t="s">
        <v>99</v>
      </c>
      <c r="B42" s="51" t="s">
        <v>100</v>
      </c>
    </row>
    <row r="43" spans="1:2" x14ac:dyDescent="0.25">
      <c r="A43" s="50" t="s">
        <v>101</v>
      </c>
      <c r="B43" s="51" t="s">
        <v>102</v>
      </c>
    </row>
    <row r="44" spans="1:2" x14ac:dyDescent="0.25">
      <c r="A44" s="50" t="s">
        <v>103</v>
      </c>
      <c r="B44" s="51" t="s">
        <v>104</v>
      </c>
    </row>
    <row r="45" spans="1:2" x14ac:dyDescent="0.25">
      <c r="A45" s="50" t="s">
        <v>105</v>
      </c>
      <c r="B45" s="51" t="s">
        <v>106</v>
      </c>
    </row>
    <row r="46" spans="1:2" x14ac:dyDescent="0.25">
      <c r="A46" s="50" t="s">
        <v>107</v>
      </c>
      <c r="B46" s="51" t="s">
        <v>108</v>
      </c>
    </row>
    <row r="47" spans="1:2" x14ac:dyDescent="0.25">
      <c r="A47" s="50" t="s">
        <v>109</v>
      </c>
      <c r="B47" s="51" t="s">
        <v>110</v>
      </c>
    </row>
    <row r="48" spans="1:2" x14ac:dyDescent="0.25">
      <c r="A48" s="50" t="s">
        <v>111</v>
      </c>
      <c r="B48" s="51" t="s">
        <v>112</v>
      </c>
    </row>
    <row r="49" spans="1:2" x14ac:dyDescent="0.25">
      <c r="A49" s="50" t="s">
        <v>113</v>
      </c>
      <c r="B49" s="51" t="s">
        <v>114</v>
      </c>
    </row>
    <row r="50" spans="1:2" x14ac:dyDescent="0.25">
      <c r="A50" s="50" t="s">
        <v>115</v>
      </c>
      <c r="B50" s="51" t="s">
        <v>116</v>
      </c>
    </row>
    <row r="51" spans="1:2" x14ac:dyDescent="0.25">
      <c r="A51" s="50" t="s">
        <v>117</v>
      </c>
      <c r="B51" s="51" t="s">
        <v>118</v>
      </c>
    </row>
    <row r="52" spans="1:2" x14ac:dyDescent="0.25">
      <c r="A52" s="50" t="s">
        <v>119</v>
      </c>
      <c r="B52" s="51" t="s">
        <v>120</v>
      </c>
    </row>
    <row r="53" spans="1:2" x14ac:dyDescent="0.25">
      <c r="A53" s="50" t="s">
        <v>121</v>
      </c>
      <c r="B53" s="51" t="s">
        <v>122</v>
      </c>
    </row>
    <row r="54" spans="1:2" x14ac:dyDescent="0.25">
      <c r="A54" s="50" t="s">
        <v>123</v>
      </c>
      <c r="B54" s="51" t="s">
        <v>124</v>
      </c>
    </row>
    <row r="55" spans="1:2" x14ac:dyDescent="0.25">
      <c r="A55" s="50" t="s">
        <v>125</v>
      </c>
      <c r="B55" s="51" t="s">
        <v>126</v>
      </c>
    </row>
    <row r="56" spans="1:2" x14ac:dyDescent="0.25">
      <c r="A56" s="50" t="s">
        <v>127</v>
      </c>
      <c r="B56" s="51" t="s">
        <v>128</v>
      </c>
    </row>
    <row r="57" spans="1:2" x14ac:dyDescent="0.25">
      <c r="A57" s="50" t="s">
        <v>129</v>
      </c>
      <c r="B57" s="51" t="s">
        <v>130</v>
      </c>
    </row>
    <row r="58" spans="1:2" x14ac:dyDescent="0.25">
      <c r="A58" s="50" t="s">
        <v>131</v>
      </c>
      <c r="B58" s="51" t="s">
        <v>132</v>
      </c>
    </row>
    <row r="59" spans="1:2" x14ac:dyDescent="0.25">
      <c r="A59" s="50" t="s">
        <v>133</v>
      </c>
      <c r="B59" s="51" t="s">
        <v>134</v>
      </c>
    </row>
    <row r="60" spans="1:2" x14ac:dyDescent="0.25">
      <c r="A60" s="50" t="s">
        <v>135</v>
      </c>
      <c r="B60" s="51" t="s">
        <v>136</v>
      </c>
    </row>
    <row r="61" spans="1:2" x14ac:dyDescent="0.25">
      <c r="A61" s="50" t="s">
        <v>137</v>
      </c>
      <c r="B61" s="51" t="s">
        <v>138</v>
      </c>
    </row>
    <row r="62" spans="1:2" x14ac:dyDescent="0.25">
      <c r="A62" s="50" t="s">
        <v>139</v>
      </c>
      <c r="B62" s="51" t="s">
        <v>140</v>
      </c>
    </row>
    <row r="63" spans="1:2" x14ac:dyDescent="0.25">
      <c r="A63" s="50" t="s">
        <v>141</v>
      </c>
      <c r="B63" s="51" t="s">
        <v>142</v>
      </c>
    </row>
    <row r="64" spans="1:2" x14ac:dyDescent="0.25">
      <c r="A64" s="50" t="s">
        <v>143</v>
      </c>
      <c r="B64" s="51" t="s">
        <v>144</v>
      </c>
    </row>
    <row r="65" spans="1:2" x14ac:dyDescent="0.25">
      <c r="A65" s="50" t="s">
        <v>145</v>
      </c>
      <c r="B65" s="51" t="s">
        <v>146</v>
      </c>
    </row>
    <row r="66" spans="1:2" x14ac:dyDescent="0.25">
      <c r="A66" s="50" t="s">
        <v>147</v>
      </c>
      <c r="B66" s="51" t="s">
        <v>148</v>
      </c>
    </row>
    <row r="67" spans="1:2" x14ac:dyDescent="0.25">
      <c r="A67" s="50" t="s">
        <v>149</v>
      </c>
      <c r="B67" s="51" t="s">
        <v>150</v>
      </c>
    </row>
    <row r="68" spans="1:2" x14ac:dyDescent="0.25">
      <c r="A68" s="50" t="s">
        <v>151</v>
      </c>
      <c r="B68" s="51" t="s">
        <v>152</v>
      </c>
    </row>
    <row r="69" spans="1:2" x14ac:dyDescent="0.25">
      <c r="A69" s="50" t="s">
        <v>153</v>
      </c>
      <c r="B69" s="51" t="s">
        <v>154</v>
      </c>
    </row>
    <row r="70" spans="1:2" x14ac:dyDescent="0.25">
      <c r="A70" s="50" t="s">
        <v>155</v>
      </c>
      <c r="B70" s="51" t="s">
        <v>156</v>
      </c>
    </row>
    <row r="71" spans="1:2" x14ac:dyDescent="0.25">
      <c r="A71" s="50" t="s">
        <v>157</v>
      </c>
      <c r="B71" s="51" t="s">
        <v>158</v>
      </c>
    </row>
    <row r="72" spans="1:2" x14ac:dyDescent="0.25">
      <c r="A72" s="50" t="s">
        <v>159</v>
      </c>
      <c r="B72" s="51" t="s">
        <v>160</v>
      </c>
    </row>
    <row r="73" spans="1:2" x14ac:dyDescent="0.25">
      <c r="A73" s="50" t="s">
        <v>161</v>
      </c>
      <c r="B73" s="51" t="s">
        <v>162</v>
      </c>
    </row>
    <row r="74" spans="1:2" x14ac:dyDescent="0.25">
      <c r="A74" s="50" t="s">
        <v>163</v>
      </c>
      <c r="B74" s="51" t="s">
        <v>164</v>
      </c>
    </row>
    <row r="75" spans="1:2" x14ac:dyDescent="0.25">
      <c r="A75" s="50" t="s">
        <v>165</v>
      </c>
      <c r="B75" s="52" t="s">
        <v>166</v>
      </c>
    </row>
    <row r="76" spans="1:2" x14ac:dyDescent="0.25">
      <c r="A76" s="50" t="s">
        <v>167</v>
      </c>
      <c r="B76" s="52" t="s">
        <v>168</v>
      </c>
    </row>
    <row r="77" spans="1:2" x14ac:dyDescent="0.25">
      <c r="A77" s="50" t="s">
        <v>169</v>
      </c>
      <c r="B77" s="52" t="s">
        <v>170</v>
      </c>
    </row>
    <row r="78" spans="1:2" x14ac:dyDescent="0.25">
      <c r="A78" s="50" t="s">
        <v>171</v>
      </c>
      <c r="B78" s="52" t="s">
        <v>172</v>
      </c>
    </row>
    <row r="79" spans="1:2" x14ac:dyDescent="0.25">
      <c r="A79" s="50" t="s">
        <v>173</v>
      </c>
      <c r="B79" s="52" t="s">
        <v>174</v>
      </c>
    </row>
    <row r="80" spans="1:2" x14ac:dyDescent="0.25">
      <c r="A80" s="50" t="s">
        <v>175</v>
      </c>
      <c r="B80" s="52" t="s">
        <v>176</v>
      </c>
    </row>
    <row r="81" spans="1:2" x14ac:dyDescent="0.25">
      <c r="A81" s="50" t="s">
        <v>177</v>
      </c>
      <c r="B81" s="52" t="s">
        <v>178</v>
      </c>
    </row>
    <row r="82" spans="1:2" x14ac:dyDescent="0.25">
      <c r="A82" s="50" t="s">
        <v>179</v>
      </c>
      <c r="B82" s="52" t="s">
        <v>180</v>
      </c>
    </row>
    <row r="83" spans="1:2" x14ac:dyDescent="0.25">
      <c r="A83" s="50" t="s">
        <v>181</v>
      </c>
      <c r="B83" s="52" t="s">
        <v>182</v>
      </c>
    </row>
    <row r="84" spans="1:2" x14ac:dyDescent="0.25">
      <c r="A84" s="50" t="s">
        <v>183</v>
      </c>
      <c r="B84" s="52" t="s">
        <v>184</v>
      </c>
    </row>
    <row r="85" spans="1:2" x14ac:dyDescent="0.25">
      <c r="A85" s="50" t="s">
        <v>185</v>
      </c>
      <c r="B85" s="52" t="s">
        <v>186</v>
      </c>
    </row>
    <row r="86" spans="1:2" x14ac:dyDescent="0.25">
      <c r="A86" s="50" t="s">
        <v>187</v>
      </c>
      <c r="B86" s="52" t="s">
        <v>188</v>
      </c>
    </row>
    <row r="87" spans="1:2" x14ac:dyDescent="0.25">
      <c r="A87" s="50" t="s">
        <v>189</v>
      </c>
      <c r="B87" s="52" t="s">
        <v>190</v>
      </c>
    </row>
    <row r="88" spans="1:2" x14ac:dyDescent="0.25">
      <c r="A88" s="50" t="s">
        <v>191</v>
      </c>
      <c r="B88" s="52" t="s">
        <v>192</v>
      </c>
    </row>
    <row r="89" spans="1:2" x14ac:dyDescent="0.25">
      <c r="A89" s="50" t="s">
        <v>193</v>
      </c>
      <c r="B89" s="52" t="s">
        <v>194</v>
      </c>
    </row>
    <row r="90" spans="1:2" x14ac:dyDescent="0.25">
      <c r="A90" s="50" t="s">
        <v>195</v>
      </c>
      <c r="B90" s="52" t="s">
        <v>196</v>
      </c>
    </row>
    <row r="91" spans="1:2" x14ac:dyDescent="0.25">
      <c r="A91" s="50" t="s">
        <v>197</v>
      </c>
      <c r="B91" s="52" t="s">
        <v>198</v>
      </c>
    </row>
    <row r="92" spans="1:2" x14ac:dyDescent="0.25">
      <c r="A92" s="50" t="s">
        <v>199</v>
      </c>
      <c r="B92" s="52" t="s">
        <v>200</v>
      </c>
    </row>
    <row r="93" spans="1:2" x14ac:dyDescent="0.25">
      <c r="A93" s="50" t="s">
        <v>201</v>
      </c>
      <c r="B93" s="52" t="s">
        <v>202</v>
      </c>
    </row>
    <row r="94" spans="1:2" x14ac:dyDescent="0.25">
      <c r="A94" s="50" t="s">
        <v>203</v>
      </c>
      <c r="B94" s="52" t="s">
        <v>204</v>
      </c>
    </row>
    <row r="95" spans="1:2" x14ac:dyDescent="0.25">
      <c r="A95" s="50" t="s">
        <v>205</v>
      </c>
      <c r="B95" s="52" t="s">
        <v>206</v>
      </c>
    </row>
    <row r="96" spans="1:2" x14ac:dyDescent="0.25">
      <c r="A96" s="50" t="s">
        <v>207</v>
      </c>
      <c r="B96" s="52" t="s">
        <v>208</v>
      </c>
    </row>
    <row r="97" spans="1:2" x14ac:dyDescent="0.25">
      <c r="A97" s="50" t="s">
        <v>209</v>
      </c>
      <c r="B97" s="52" t="s">
        <v>210</v>
      </c>
    </row>
    <row r="98" spans="1:2" x14ac:dyDescent="0.25">
      <c r="A98" s="50" t="s">
        <v>211</v>
      </c>
      <c r="B98" s="52" t="s">
        <v>212</v>
      </c>
    </row>
    <row r="99" spans="1:2" x14ac:dyDescent="0.25">
      <c r="A99" s="50" t="s">
        <v>213</v>
      </c>
      <c r="B99" s="52" t="s">
        <v>214</v>
      </c>
    </row>
    <row r="100" spans="1:2" x14ac:dyDescent="0.25">
      <c r="A100" s="50" t="s">
        <v>215</v>
      </c>
      <c r="B100" s="52" t="s">
        <v>216</v>
      </c>
    </row>
    <row r="101" spans="1:2" x14ac:dyDescent="0.25">
      <c r="A101" s="50" t="s">
        <v>217</v>
      </c>
      <c r="B101" s="52" t="s">
        <v>218</v>
      </c>
    </row>
    <row r="102" spans="1:2" x14ac:dyDescent="0.25">
      <c r="A102" s="50" t="s">
        <v>219</v>
      </c>
      <c r="B102" s="52" t="s">
        <v>220</v>
      </c>
    </row>
    <row r="103" spans="1:2" x14ac:dyDescent="0.25">
      <c r="A103" s="50" t="s">
        <v>221</v>
      </c>
      <c r="B103" s="52" t="s">
        <v>222</v>
      </c>
    </row>
    <row r="104" spans="1:2" x14ac:dyDescent="0.25">
      <c r="A104" s="50" t="s">
        <v>223</v>
      </c>
      <c r="B104" s="52" t="s">
        <v>224</v>
      </c>
    </row>
    <row r="105" spans="1:2" x14ac:dyDescent="0.25">
      <c r="A105" s="50" t="s">
        <v>225</v>
      </c>
      <c r="B105" s="52" t="s">
        <v>226</v>
      </c>
    </row>
    <row r="106" spans="1:2" x14ac:dyDescent="0.25">
      <c r="A106" s="50" t="s">
        <v>227</v>
      </c>
      <c r="B106" s="52" t="s">
        <v>228</v>
      </c>
    </row>
    <row r="107" spans="1:2" x14ac:dyDescent="0.25">
      <c r="A107" s="50" t="s">
        <v>229</v>
      </c>
      <c r="B107" s="52" t="s">
        <v>230</v>
      </c>
    </row>
    <row r="108" spans="1:2" x14ac:dyDescent="0.25">
      <c r="A108" s="50" t="s">
        <v>231</v>
      </c>
      <c r="B108" s="52" t="s">
        <v>232</v>
      </c>
    </row>
    <row r="109" spans="1:2" x14ac:dyDescent="0.25">
      <c r="A109" s="50" t="s">
        <v>233</v>
      </c>
      <c r="B109" s="52" t="s">
        <v>234</v>
      </c>
    </row>
    <row r="110" spans="1:2" x14ac:dyDescent="0.25">
      <c r="A110" s="50" t="s">
        <v>235</v>
      </c>
      <c r="B110" s="52" t="s">
        <v>236</v>
      </c>
    </row>
    <row r="111" spans="1:2" x14ac:dyDescent="0.25">
      <c r="A111" s="50" t="s">
        <v>237</v>
      </c>
      <c r="B111" s="52" t="s">
        <v>238</v>
      </c>
    </row>
    <row r="112" spans="1:2" x14ac:dyDescent="0.25">
      <c r="A112" s="50" t="s">
        <v>239</v>
      </c>
      <c r="B112" s="52" t="s">
        <v>240</v>
      </c>
    </row>
    <row r="113" spans="1:2" x14ac:dyDescent="0.25">
      <c r="A113" s="50" t="s">
        <v>241</v>
      </c>
      <c r="B113" s="52" t="s">
        <v>242</v>
      </c>
    </row>
    <row r="114" spans="1:2" x14ac:dyDescent="0.25">
      <c r="A114" s="50" t="s">
        <v>243</v>
      </c>
      <c r="B114" s="52" t="s">
        <v>244</v>
      </c>
    </row>
    <row r="115" spans="1:2" x14ac:dyDescent="0.25">
      <c r="A115" s="50" t="s">
        <v>245</v>
      </c>
      <c r="B115" s="52" t="s">
        <v>246</v>
      </c>
    </row>
    <row r="116" spans="1:2" x14ac:dyDescent="0.25">
      <c r="A116" s="50" t="s">
        <v>247</v>
      </c>
      <c r="B116" s="52" t="s">
        <v>248</v>
      </c>
    </row>
    <row r="117" spans="1:2" x14ac:dyDescent="0.25">
      <c r="A117" s="50" t="s">
        <v>249</v>
      </c>
      <c r="B117" s="52" t="s">
        <v>250</v>
      </c>
    </row>
    <row r="118" spans="1:2" x14ac:dyDescent="0.25">
      <c r="A118" s="50" t="s">
        <v>251</v>
      </c>
      <c r="B118" s="52" t="s">
        <v>252</v>
      </c>
    </row>
    <row r="119" spans="1:2" x14ac:dyDescent="0.25">
      <c r="A119" s="50" t="s">
        <v>253</v>
      </c>
      <c r="B119" s="52" t="s">
        <v>254</v>
      </c>
    </row>
    <row r="120" spans="1:2" x14ac:dyDescent="0.25">
      <c r="A120" s="50" t="s">
        <v>255</v>
      </c>
      <c r="B120" s="52" t="s">
        <v>256</v>
      </c>
    </row>
    <row r="121" spans="1:2" x14ac:dyDescent="0.25">
      <c r="A121" s="50" t="s">
        <v>257</v>
      </c>
      <c r="B121" s="52" t="s">
        <v>258</v>
      </c>
    </row>
    <row r="122" spans="1:2" x14ac:dyDescent="0.25">
      <c r="A122" s="50" t="s">
        <v>259</v>
      </c>
      <c r="B122" s="52" t="s">
        <v>260</v>
      </c>
    </row>
    <row r="123" spans="1:2" x14ac:dyDescent="0.25">
      <c r="A123" s="50" t="s">
        <v>261</v>
      </c>
      <c r="B123" s="52" t="s">
        <v>262</v>
      </c>
    </row>
    <row r="124" spans="1:2" x14ac:dyDescent="0.25">
      <c r="A124" s="50" t="s">
        <v>263</v>
      </c>
      <c r="B124" s="52" t="s">
        <v>264</v>
      </c>
    </row>
    <row r="125" spans="1:2" x14ac:dyDescent="0.25">
      <c r="A125" s="50" t="s">
        <v>265</v>
      </c>
      <c r="B125" s="52" t="s">
        <v>266</v>
      </c>
    </row>
    <row r="126" spans="1:2" x14ac:dyDescent="0.25">
      <c r="A126" s="50" t="s">
        <v>267</v>
      </c>
      <c r="B126" s="52" t="s">
        <v>268</v>
      </c>
    </row>
    <row r="127" spans="1:2" x14ac:dyDescent="0.25">
      <c r="A127" s="50" t="s">
        <v>269</v>
      </c>
      <c r="B127" s="52" t="s">
        <v>270</v>
      </c>
    </row>
    <row r="128" spans="1:2" x14ac:dyDescent="0.25">
      <c r="A128" s="50" t="s">
        <v>271</v>
      </c>
      <c r="B128" s="52" t="s">
        <v>272</v>
      </c>
    </row>
    <row r="129" spans="1:2" x14ac:dyDescent="0.25">
      <c r="A129" s="50" t="s">
        <v>273</v>
      </c>
      <c r="B129" s="52" t="s">
        <v>274</v>
      </c>
    </row>
    <row r="130" spans="1:2" x14ac:dyDescent="0.25">
      <c r="A130" s="50" t="s">
        <v>275</v>
      </c>
      <c r="B130" s="52" t="s">
        <v>276</v>
      </c>
    </row>
    <row r="131" spans="1:2" x14ac:dyDescent="0.25">
      <c r="A131" s="50" t="s">
        <v>277</v>
      </c>
      <c r="B131" s="52" t="s">
        <v>278</v>
      </c>
    </row>
    <row r="132" spans="1:2" x14ac:dyDescent="0.25">
      <c r="A132" s="50" t="s">
        <v>279</v>
      </c>
      <c r="B132" s="52" t="s">
        <v>280</v>
      </c>
    </row>
    <row r="133" spans="1:2" x14ac:dyDescent="0.25">
      <c r="A133" s="50" t="s">
        <v>281</v>
      </c>
      <c r="B133" s="52" t="s">
        <v>282</v>
      </c>
    </row>
    <row r="134" spans="1:2" x14ac:dyDescent="0.25">
      <c r="A134" s="50" t="s">
        <v>283</v>
      </c>
      <c r="B134" s="52" t="s">
        <v>284</v>
      </c>
    </row>
    <row r="135" spans="1:2" x14ac:dyDescent="0.25">
      <c r="A135" s="50" t="s">
        <v>285</v>
      </c>
      <c r="B135" s="52" t="s">
        <v>286</v>
      </c>
    </row>
    <row r="136" spans="1:2" x14ac:dyDescent="0.25">
      <c r="A136" s="50" t="s">
        <v>287</v>
      </c>
      <c r="B136" s="52" t="s">
        <v>288</v>
      </c>
    </row>
    <row r="137" spans="1:2" x14ac:dyDescent="0.25">
      <c r="A137" s="50" t="s">
        <v>289</v>
      </c>
      <c r="B137" s="52" t="s">
        <v>290</v>
      </c>
    </row>
    <row r="138" spans="1:2" x14ac:dyDescent="0.25">
      <c r="A138" s="50" t="s">
        <v>291</v>
      </c>
      <c r="B138" s="52" t="s">
        <v>292</v>
      </c>
    </row>
    <row r="139" spans="1:2" x14ac:dyDescent="0.25">
      <c r="A139" s="50" t="s">
        <v>293</v>
      </c>
      <c r="B139" s="52" t="s">
        <v>294</v>
      </c>
    </row>
    <row r="140" spans="1:2" x14ac:dyDescent="0.25">
      <c r="A140" s="50" t="s">
        <v>295</v>
      </c>
      <c r="B140" s="52" t="s">
        <v>296</v>
      </c>
    </row>
    <row r="141" spans="1:2" x14ac:dyDescent="0.25">
      <c r="A141" s="50" t="s">
        <v>297</v>
      </c>
      <c r="B141" s="52" t="s">
        <v>298</v>
      </c>
    </row>
    <row r="142" spans="1:2" x14ac:dyDescent="0.25">
      <c r="A142" s="50" t="s">
        <v>299</v>
      </c>
      <c r="B142" s="52" t="s">
        <v>300</v>
      </c>
    </row>
    <row r="143" spans="1:2" x14ac:dyDescent="0.25">
      <c r="A143" s="50" t="s">
        <v>301</v>
      </c>
      <c r="B143" s="52" t="s">
        <v>302</v>
      </c>
    </row>
    <row r="144" spans="1:2" x14ac:dyDescent="0.25">
      <c r="A144" s="50" t="s">
        <v>303</v>
      </c>
      <c r="B144" s="53" t="s">
        <v>304</v>
      </c>
    </row>
    <row r="145" spans="1:2" x14ac:dyDescent="0.25">
      <c r="A145" s="50" t="s">
        <v>305</v>
      </c>
      <c r="B145" s="52" t="s">
        <v>306</v>
      </c>
    </row>
    <row r="146" spans="1:2" x14ac:dyDescent="0.25">
      <c r="A146" s="50" t="s">
        <v>307</v>
      </c>
      <c r="B146" s="52" t="s">
        <v>308</v>
      </c>
    </row>
    <row r="147" spans="1:2" x14ac:dyDescent="0.25">
      <c r="A147" s="50" t="s">
        <v>309</v>
      </c>
      <c r="B147" s="52" t="s">
        <v>310</v>
      </c>
    </row>
    <row r="148" spans="1:2" x14ac:dyDescent="0.25">
      <c r="A148" s="50" t="s">
        <v>311</v>
      </c>
      <c r="B148" s="52" t="s">
        <v>312</v>
      </c>
    </row>
    <row r="149" spans="1:2" x14ac:dyDescent="0.25">
      <c r="A149" s="50" t="s">
        <v>313</v>
      </c>
      <c r="B149" s="52" t="s">
        <v>314</v>
      </c>
    </row>
    <row r="150" spans="1:2" x14ac:dyDescent="0.25">
      <c r="A150" s="50" t="s">
        <v>315</v>
      </c>
      <c r="B150" s="52" t="s">
        <v>316</v>
      </c>
    </row>
    <row r="151" spans="1:2" x14ac:dyDescent="0.25">
      <c r="A151" s="50" t="s">
        <v>317</v>
      </c>
      <c r="B151" s="52" t="s">
        <v>318</v>
      </c>
    </row>
    <row r="152" spans="1:2" x14ac:dyDescent="0.25">
      <c r="A152" s="50" t="s">
        <v>319</v>
      </c>
      <c r="B152" s="52" t="s">
        <v>320</v>
      </c>
    </row>
    <row r="153" spans="1:2" x14ac:dyDescent="0.25">
      <c r="A153" s="50" t="s">
        <v>321</v>
      </c>
      <c r="B153" s="52" t="s">
        <v>322</v>
      </c>
    </row>
    <row r="154" spans="1:2" x14ac:dyDescent="0.25">
      <c r="A154" s="50" t="s">
        <v>323</v>
      </c>
      <c r="B154" s="52" t="s">
        <v>324</v>
      </c>
    </row>
    <row r="155" spans="1:2" x14ac:dyDescent="0.25">
      <c r="A155" s="50" t="s">
        <v>325</v>
      </c>
      <c r="B155" s="52" t="s">
        <v>326</v>
      </c>
    </row>
    <row r="156" spans="1:2" x14ac:dyDescent="0.25">
      <c r="A156" s="50" t="s">
        <v>327</v>
      </c>
      <c r="B156" s="52" t="s">
        <v>328</v>
      </c>
    </row>
    <row r="157" spans="1:2" x14ac:dyDescent="0.25">
      <c r="A157" s="50" t="s">
        <v>329</v>
      </c>
      <c r="B157" s="52" t="s">
        <v>330</v>
      </c>
    </row>
    <row r="158" spans="1:2" x14ac:dyDescent="0.25">
      <c r="A158" s="50" t="s">
        <v>331</v>
      </c>
      <c r="B158" s="52" t="s">
        <v>332</v>
      </c>
    </row>
    <row r="159" spans="1:2" x14ac:dyDescent="0.25">
      <c r="A159" s="50" t="s">
        <v>333</v>
      </c>
      <c r="B159" s="52" t="s">
        <v>334</v>
      </c>
    </row>
    <row r="160" spans="1:2" x14ac:dyDescent="0.25">
      <c r="A160" s="50" t="s">
        <v>335</v>
      </c>
      <c r="B160" s="52" t="s">
        <v>336</v>
      </c>
    </row>
    <row r="161" spans="1:2" x14ac:dyDescent="0.25">
      <c r="A161" s="50" t="s">
        <v>337</v>
      </c>
      <c r="B161" s="52" t="s">
        <v>338</v>
      </c>
    </row>
    <row r="162" spans="1:2" x14ac:dyDescent="0.25">
      <c r="A162" s="50" t="s">
        <v>339</v>
      </c>
      <c r="B162" s="52" t="s">
        <v>340</v>
      </c>
    </row>
    <row r="163" spans="1:2" x14ac:dyDescent="0.25">
      <c r="A163" s="50" t="s">
        <v>341</v>
      </c>
      <c r="B163" s="52" t="s">
        <v>342</v>
      </c>
    </row>
    <row r="164" spans="1:2" x14ac:dyDescent="0.25">
      <c r="A164" s="50" t="s">
        <v>343</v>
      </c>
      <c r="B164" s="52" t="s">
        <v>344</v>
      </c>
    </row>
    <row r="165" spans="1:2" x14ac:dyDescent="0.25">
      <c r="A165" s="50" t="s">
        <v>345</v>
      </c>
      <c r="B165" s="52" t="s">
        <v>346</v>
      </c>
    </row>
    <row r="166" spans="1:2" x14ac:dyDescent="0.25">
      <c r="A166" s="50" t="s">
        <v>347</v>
      </c>
      <c r="B166" s="52" t="s">
        <v>348</v>
      </c>
    </row>
    <row r="167" spans="1:2" x14ac:dyDescent="0.25">
      <c r="A167" s="50" t="s">
        <v>349</v>
      </c>
      <c r="B167" s="52" t="s">
        <v>350</v>
      </c>
    </row>
    <row r="168" spans="1:2" x14ac:dyDescent="0.25">
      <c r="A168" s="50" t="s">
        <v>351</v>
      </c>
      <c r="B168" s="52" t="s">
        <v>352</v>
      </c>
    </row>
    <row r="169" spans="1:2" x14ac:dyDescent="0.25">
      <c r="A169" s="50" t="s">
        <v>353</v>
      </c>
      <c r="B169" s="52" t="s">
        <v>354</v>
      </c>
    </row>
    <row r="170" spans="1:2" x14ac:dyDescent="0.25">
      <c r="A170" s="50" t="s">
        <v>355</v>
      </c>
      <c r="B170" s="5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terms/"/>
    <ds:schemaRef ds:uri="9dc44b34-9e2b-42ea-86f7-9ee7f71036fc"/>
    <ds:schemaRef ds:uri="http://schemas.microsoft.com/office/infopath/2007/PartnerControls"/>
    <ds:schemaRef ds:uri="3352a50b-fe51-4c0c-a9ac-ac90f828103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EE5F0127-3E3D-42FF-ACF3-E69A2D07F4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Mali_00130047_Finance Report_nov22.xlsx</dc:title>
  <dc:creator>Jelena Zelenovic</dc:creator>
  <cp:lastModifiedBy>Maher Fattouh</cp:lastModifiedBy>
  <cp:lastPrinted>2017-12-11T22:51:21Z</cp:lastPrinted>
  <dcterms:created xsi:type="dcterms:W3CDTF">2017-11-15T21:17:43Z</dcterms:created>
  <dcterms:modified xsi:type="dcterms:W3CDTF">2022-11-11T15:28:52Z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