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unicef-my.sharepoint.com/personal/marortiz_unicef_org/Documents/UNV/2022 Convenios/PBF - Jóvenes/PBF - Compartida/4. INFORMES/Informe Semi-anual 15 de junio 2023/"/>
    </mc:Choice>
  </mc:AlternateContent>
  <xr:revisionPtr revIDLastSave="7" documentId="8_{931BD897-8CC4-4463-BDC3-41395E6D65F8}" xr6:coauthVersionLast="47" xr6:coauthVersionMax="47" xr10:uidLastSave="{534464A5-8D3C-4D58-BC3D-C8031D203797}"/>
  <bookViews>
    <workbookView xWindow="-108" yWindow="-108" windowWidth="23256" windowHeight="12576" activeTab="2" xr2:uid="{FE6952D3-F92B-47B5-946F-328EEF37F3EB}"/>
  </bookViews>
  <sheets>
    <sheet name="1) Budget Table (2)" sheetId="1" r:id="rId1"/>
    <sheet name="Inf Mayo 29 con Ajustes" sheetId="5" r:id="rId2"/>
    <sheet name="4) By Category" sheetId="6" r:id="rId3"/>
  </sheets>
  <externalReferences>
    <externalReference r:id="rId4"/>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9" i="6" l="1"/>
  <c r="Q22" i="6" l="1"/>
  <c r="O37" i="6" l="1"/>
  <c r="Q9" i="6"/>
  <c r="R197" i="6"/>
  <c r="Q197" i="6"/>
  <c r="P197" i="6"/>
  <c r="O197" i="6"/>
  <c r="M197" i="6"/>
  <c r="L197" i="6"/>
  <c r="I197" i="6"/>
  <c r="E197" i="6"/>
  <c r="I199" i="6"/>
  <c r="O199" i="6"/>
  <c r="L199" i="6"/>
  <c r="S35" i="6"/>
  <c r="S36" i="6"/>
  <c r="S30" i="6"/>
  <c r="Q19" i="6"/>
  <c r="R188" i="6"/>
  <c r="R189" i="6"/>
  <c r="R190" i="6"/>
  <c r="R191" i="6"/>
  <c r="R192" i="6"/>
  <c r="R193" i="6"/>
  <c r="R187" i="6"/>
  <c r="Q188" i="6"/>
  <c r="Q189" i="6"/>
  <c r="Q190" i="6"/>
  <c r="Q191" i="6"/>
  <c r="Q192" i="6"/>
  <c r="S192" i="6" s="1"/>
  <c r="Q193" i="6"/>
  <c r="Q187" i="6"/>
  <c r="S187" i="6" s="1"/>
  <c r="R42" i="6"/>
  <c r="R43" i="6"/>
  <c r="R44" i="6"/>
  <c r="R45" i="6"/>
  <c r="R46" i="6"/>
  <c r="R47" i="6"/>
  <c r="R41" i="6"/>
  <c r="Q42" i="6"/>
  <c r="S42" i="6" s="1"/>
  <c r="Q43" i="6"/>
  <c r="Q44" i="6"/>
  <c r="Q45" i="6"/>
  <c r="Q46" i="6"/>
  <c r="Q47" i="6"/>
  <c r="Q41" i="6"/>
  <c r="S41" i="6" s="1"/>
  <c r="R31" i="6"/>
  <c r="R32" i="6"/>
  <c r="R33" i="6"/>
  <c r="R34" i="6"/>
  <c r="R35" i="6"/>
  <c r="R36" i="6"/>
  <c r="R30" i="6"/>
  <c r="Q31" i="6"/>
  <c r="S31" i="6" s="1"/>
  <c r="Q32" i="6"/>
  <c r="Q33" i="6"/>
  <c r="Q34" i="6"/>
  <c r="S34" i="6" s="1"/>
  <c r="Q35" i="6"/>
  <c r="Q36" i="6"/>
  <c r="Q30" i="6"/>
  <c r="P26" i="6"/>
  <c r="R25" i="6"/>
  <c r="R20" i="6"/>
  <c r="R21" i="6"/>
  <c r="R22" i="6"/>
  <c r="R23" i="6"/>
  <c r="R24" i="6"/>
  <c r="R19" i="6"/>
  <c r="Q20" i="6"/>
  <c r="Q21" i="6"/>
  <c r="Q23" i="6"/>
  <c r="S23" i="6" s="1"/>
  <c r="Q24" i="6"/>
  <c r="Q25" i="6"/>
  <c r="P15" i="6"/>
  <c r="R9" i="6"/>
  <c r="R10" i="6"/>
  <c r="R11" i="6"/>
  <c r="R12" i="6"/>
  <c r="R13" i="6"/>
  <c r="R14" i="6"/>
  <c r="R8" i="6"/>
  <c r="Q10" i="6"/>
  <c r="Q11" i="6"/>
  <c r="S11" i="6" s="1"/>
  <c r="Q12" i="6"/>
  <c r="Q13" i="6"/>
  <c r="Q14" i="6"/>
  <c r="S14" i="6" s="1"/>
  <c r="Q8" i="6"/>
  <c r="S8" i="6" s="1"/>
  <c r="Q9" i="5"/>
  <c r="Q10" i="5"/>
  <c r="Q11" i="5"/>
  <c r="F43" i="5"/>
  <c r="F44" i="5" s="1"/>
  <c r="G43" i="5"/>
  <c r="G44" i="5" s="1"/>
  <c r="F18" i="5"/>
  <c r="H15" i="6"/>
  <c r="P199" i="6"/>
  <c r="N29" i="6"/>
  <c r="P37" i="6"/>
  <c r="O48" i="6"/>
  <c r="P48" i="6"/>
  <c r="N48" i="6"/>
  <c r="S32" i="6" l="1"/>
  <c r="S33" i="6"/>
  <c r="S12" i="6"/>
  <c r="R15" i="6"/>
  <c r="S10" i="6"/>
  <c r="S13" i="6"/>
  <c r="S9" i="6"/>
  <c r="S190" i="6"/>
  <c r="S193" i="6"/>
  <c r="S47" i="6"/>
  <c r="S48" i="6" s="1"/>
  <c r="S44" i="6"/>
  <c r="S45" i="6"/>
  <c r="S24" i="6"/>
  <c r="S46" i="6"/>
  <c r="S43" i="6"/>
  <c r="R48" i="6"/>
  <c r="R26" i="6"/>
  <c r="Q26" i="6"/>
  <c r="S22" i="6"/>
  <c r="S21" i="6"/>
  <c r="S20" i="6"/>
  <c r="S191" i="6"/>
  <c r="R194" i="6"/>
  <c r="S188" i="6"/>
  <c r="S189" i="6"/>
  <c r="S37" i="6"/>
  <c r="R37" i="6"/>
  <c r="S25" i="6"/>
  <c r="Q194" i="6"/>
  <c r="Q37" i="6"/>
  <c r="Q48" i="6"/>
  <c r="Q15" i="6"/>
  <c r="S19" i="6"/>
  <c r="S15" i="6"/>
  <c r="J48" i="6"/>
  <c r="G53" i="5"/>
  <c r="S194" i="6" l="1"/>
  <c r="S26" i="6"/>
  <c r="J203" i="6"/>
  <c r="L205" i="6"/>
  <c r="M205" i="6"/>
  <c r="L204" i="6"/>
  <c r="M204" i="6"/>
  <c r="L203" i="6"/>
  <c r="M203" i="6"/>
  <c r="L202" i="6"/>
  <c r="M202" i="6"/>
  <c r="L201" i="6"/>
  <c r="M201" i="6"/>
  <c r="L200" i="6"/>
  <c r="M200" i="6"/>
  <c r="M199" i="6"/>
  <c r="R199" i="6" s="1"/>
  <c r="L48" i="6"/>
  <c r="M48" i="6"/>
  <c r="L194" i="6"/>
  <c r="M194" i="6"/>
  <c r="L37" i="6"/>
  <c r="M37" i="6"/>
  <c r="L26" i="6"/>
  <c r="M26" i="6"/>
  <c r="L15" i="6"/>
  <c r="M15" i="6"/>
  <c r="M206" i="6" l="1"/>
  <c r="M207" i="6" s="1"/>
  <c r="M208" i="6" s="1"/>
  <c r="L206" i="6"/>
  <c r="L69" i="5"/>
  <c r="L53" i="5"/>
  <c r="L49" i="5"/>
  <c r="L43" i="5"/>
  <c r="L41" i="5"/>
  <c r="L37" i="5"/>
  <c r="L35" i="5"/>
  <c r="L29" i="5"/>
  <c r="L24" i="5"/>
  <c r="L18" i="5"/>
  <c r="L12" i="5"/>
  <c r="I49" i="5"/>
  <c r="I41" i="5"/>
  <c r="I37" i="5"/>
  <c r="I29" i="5"/>
  <c r="I24" i="5"/>
  <c r="I18" i="5"/>
  <c r="I12" i="5"/>
  <c r="D49" i="5"/>
  <c r="D41" i="5"/>
  <c r="D37" i="5"/>
  <c r="D29" i="5"/>
  <c r="D24" i="5"/>
  <c r="D18" i="5"/>
  <c r="D12" i="5"/>
  <c r="E200" i="6"/>
  <c r="E201" i="6"/>
  <c r="E202" i="6"/>
  <c r="E203" i="6"/>
  <c r="E204" i="6"/>
  <c r="E205" i="6"/>
  <c r="E199" i="6"/>
  <c r="E194" i="6"/>
  <c r="E48" i="6"/>
  <c r="E37" i="6"/>
  <c r="E29" i="6" s="1"/>
  <c r="E26" i="6"/>
  <c r="E15" i="6"/>
  <c r="H200" i="6"/>
  <c r="I200" i="6"/>
  <c r="H201" i="6"/>
  <c r="I201" i="6"/>
  <c r="H202" i="6"/>
  <c r="I202" i="6"/>
  <c r="H203" i="6"/>
  <c r="I203" i="6"/>
  <c r="H204" i="6"/>
  <c r="I204" i="6"/>
  <c r="H205" i="6"/>
  <c r="I205" i="6"/>
  <c r="H199" i="6"/>
  <c r="Q199" i="6" s="1"/>
  <c r="S199" i="6" s="1"/>
  <c r="G194" i="6"/>
  <c r="H194" i="6"/>
  <c r="I194" i="6"/>
  <c r="J194" i="6"/>
  <c r="H48" i="6"/>
  <c r="I48" i="6"/>
  <c r="H37" i="6"/>
  <c r="I37" i="6"/>
  <c r="H26" i="6"/>
  <c r="I26" i="6"/>
  <c r="I15" i="6"/>
  <c r="L207" i="6" l="1"/>
  <c r="E206" i="6"/>
  <c r="E207" i="6" s="1"/>
  <c r="E208" i="6" s="1"/>
  <c r="L44" i="5"/>
  <c r="L45" i="5" s="1"/>
  <c r="I43" i="5"/>
  <c r="I44" i="5" s="1"/>
  <c r="I45" i="5" s="1"/>
  <c r="D43" i="5"/>
  <c r="D44" i="5" s="1"/>
  <c r="D45" i="5" s="1"/>
  <c r="I206" i="6"/>
  <c r="H206" i="6"/>
  <c r="L208" i="6" l="1"/>
  <c r="H207" i="6"/>
  <c r="H208" i="6" s="1"/>
  <c r="I207" i="6"/>
  <c r="P194" i="6"/>
  <c r="O194" i="6"/>
  <c r="O203" i="6"/>
  <c r="Q203" i="6" s="1"/>
  <c r="P205" i="6"/>
  <c r="R205" i="6" s="1"/>
  <c r="O205" i="6"/>
  <c r="Q205" i="6" s="1"/>
  <c r="P204" i="6"/>
  <c r="R204" i="6" s="1"/>
  <c r="O204" i="6"/>
  <c r="Q204" i="6" s="1"/>
  <c r="P203" i="6"/>
  <c r="R203" i="6" s="1"/>
  <c r="P202" i="6"/>
  <c r="R202" i="6" s="1"/>
  <c r="P201" i="6"/>
  <c r="R201" i="6" s="1"/>
  <c r="O201" i="6"/>
  <c r="Q201" i="6" s="1"/>
  <c r="P200" i="6"/>
  <c r="O200" i="6"/>
  <c r="O26" i="6"/>
  <c r="O202" i="6"/>
  <c r="Q202" i="6" s="1"/>
  <c r="N205" i="6"/>
  <c r="K205" i="6"/>
  <c r="G205" i="6"/>
  <c r="F205" i="6"/>
  <c r="D205" i="6"/>
  <c r="N204" i="6"/>
  <c r="K204" i="6"/>
  <c r="D204" i="6"/>
  <c r="N203" i="6"/>
  <c r="K203" i="6"/>
  <c r="D203" i="6"/>
  <c r="K202" i="6"/>
  <c r="D202" i="6"/>
  <c r="N201" i="6"/>
  <c r="K201" i="6"/>
  <c r="F201" i="6"/>
  <c r="D201" i="6"/>
  <c r="K200" i="6"/>
  <c r="F200" i="6"/>
  <c r="D200" i="6"/>
  <c r="N199" i="6"/>
  <c r="D199" i="6"/>
  <c r="N197" i="6"/>
  <c r="K197" i="6"/>
  <c r="D197" i="6"/>
  <c r="N194" i="6"/>
  <c r="K194" i="6"/>
  <c r="F194" i="6"/>
  <c r="D194" i="6"/>
  <c r="N186" i="6"/>
  <c r="K186" i="6"/>
  <c r="D186" i="6"/>
  <c r="N183" i="6"/>
  <c r="K183" i="6"/>
  <c r="D183" i="6"/>
  <c r="S182" i="6"/>
  <c r="S181" i="6"/>
  <c r="S180" i="6"/>
  <c r="S179" i="6"/>
  <c r="S178" i="6"/>
  <c r="S177" i="6"/>
  <c r="S176" i="6"/>
  <c r="N175" i="6"/>
  <c r="K175" i="6"/>
  <c r="D175" i="6"/>
  <c r="N172" i="6"/>
  <c r="K172" i="6"/>
  <c r="D172" i="6"/>
  <c r="S171" i="6"/>
  <c r="S170" i="6"/>
  <c r="S169" i="6"/>
  <c r="S168" i="6"/>
  <c r="S167" i="6"/>
  <c r="S166" i="6"/>
  <c r="S165" i="6"/>
  <c r="N164" i="6"/>
  <c r="K164" i="6"/>
  <c r="D164" i="6"/>
  <c r="N161" i="6"/>
  <c r="K161" i="6"/>
  <c r="D161" i="6"/>
  <c r="S160" i="6"/>
  <c r="S159" i="6"/>
  <c r="S158" i="6"/>
  <c r="S157" i="6"/>
  <c r="S156" i="6"/>
  <c r="S155" i="6"/>
  <c r="S154" i="6"/>
  <c r="N153" i="6"/>
  <c r="K153" i="6"/>
  <c r="D153" i="6"/>
  <c r="N150" i="6"/>
  <c r="K150" i="6"/>
  <c r="D150" i="6"/>
  <c r="S149" i="6"/>
  <c r="S148" i="6"/>
  <c r="S147" i="6"/>
  <c r="S146" i="6"/>
  <c r="S145" i="6"/>
  <c r="S144" i="6"/>
  <c r="S143" i="6"/>
  <c r="N142" i="6"/>
  <c r="K142" i="6"/>
  <c r="D142" i="6"/>
  <c r="N138" i="6"/>
  <c r="K138" i="6"/>
  <c r="D138" i="6"/>
  <c r="S137" i="6"/>
  <c r="S136" i="6"/>
  <c r="S135" i="6"/>
  <c r="S134" i="6"/>
  <c r="S133" i="6"/>
  <c r="S132" i="6"/>
  <c r="S131" i="6"/>
  <c r="N130" i="6"/>
  <c r="K130" i="6"/>
  <c r="D130" i="6"/>
  <c r="N127" i="6"/>
  <c r="K127" i="6"/>
  <c r="D127" i="6"/>
  <c r="S126" i="6"/>
  <c r="S125" i="6"/>
  <c r="S124" i="6"/>
  <c r="S123" i="6"/>
  <c r="S122" i="6"/>
  <c r="S121" i="6"/>
  <c r="S120" i="6"/>
  <c r="N119" i="6"/>
  <c r="K119" i="6"/>
  <c r="D119" i="6"/>
  <c r="N116" i="6"/>
  <c r="K116" i="6"/>
  <c r="D116" i="6"/>
  <c r="S115" i="6"/>
  <c r="S114" i="6"/>
  <c r="S113" i="6"/>
  <c r="S112" i="6"/>
  <c r="S111" i="6"/>
  <c r="S110" i="6"/>
  <c r="S109" i="6"/>
  <c r="N108" i="6"/>
  <c r="K108" i="6"/>
  <c r="D108" i="6"/>
  <c r="N105" i="6"/>
  <c r="K105" i="6"/>
  <c r="D105" i="6"/>
  <c r="S104" i="6"/>
  <c r="S103" i="6"/>
  <c r="S102" i="6"/>
  <c r="S101" i="6"/>
  <c r="S100" i="6"/>
  <c r="S99" i="6"/>
  <c r="S98" i="6"/>
  <c r="N97" i="6"/>
  <c r="K97" i="6"/>
  <c r="D97" i="6"/>
  <c r="N93" i="6"/>
  <c r="K93" i="6"/>
  <c r="D93" i="6"/>
  <c r="S92" i="6"/>
  <c r="S91" i="6"/>
  <c r="S90" i="6"/>
  <c r="S89" i="6"/>
  <c r="S88" i="6"/>
  <c r="S87" i="6"/>
  <c r="S86" i="6"/>
  <c r="N85" i="6"/>
  <c r="K85" i="6"/>
  <c r="D85" i="6"/>
  <c r="N82" i="6"/>
  <c r="K82" i="6"/>
  <c r="D82" i="6"/>
  <c r="S81" i="6"/>
  <c r="S80" i="6"/>
  <c r="S79" i="6"/>
  <c r="S78" i="6"/>
  <c r="S77" i="6"/>
  <c r="S76" i="6"/>
  <c r="S75" i="6"/>
  <c r="N74" i="6"/>
  <c r="K74" i="6"/>
  <c r="D74" i="6"/>
  <c r="N71" i="6"/>
  <c r="K71" i="6"/>
  <c r="D71" i="6"/>
  <c r="S70" i="6"/>
  <c r="S69" i="6"/>
  <c r="S68" i="6"/>
  <c r="S67" i="6"/>
  <c r="S66" i="6"/>
  <c r="S65" i="6"/>
  <c r="S64" i="6"/>
  <c r="N63" i="6"/>
  <c r="K63" i="6"/>
  <c r="D63" i="6"/>
  <c r="N60" i="6"/>
  <c r="K60" i="6"/>
  <c r="D60" i="6"/>
  <c r="S59" i="6"/>
  <c r="S58" i="6"/>
  <c r="S57" i="6"/>
  <c r="S56" i="6"/>
  <c r="S55" i="6"/>
  <c r="S54" i="6"/>
  <c r="S53" i="6"/>
  <c r="N52" i="6"/>
  <c r="K52" i="6"/>
  <c r="D52" i="6"/>
  <c r="K48" i="6"/>
  <c r="D48" i="6"/>
  <c r="G44" i="6"/>
  <c r="F44" i="6"/>
  <c r="N40" i="6"/>
  <c r="K40" i="6"/>
  <c r="D40" i="6"/>
  <c r="E40" i="6" s="1"/>
  <c r="N37" i="6"/>
  <c r="K37" i="6"/>
  <c r="D37" i="6"/>
  <c r="G35" i="6"/>
  <c r="F35" i="6"/>
  <c r="G30" i="6"/>
  <c r="K29" i="6"/>
  <c r="S29" i="6" s="1"/>
  <c r="D29" i="6"/>
  <c r="N26" i="6"/>
  <c r="K26" i="6"/>
  <c r="D26" i="6"/>
  <c r="G24" i="6"/>
  <c r="F24" i="6"/>
  <c r="F26" i="6" s="1"/>
  <c r="N18" i="6"/>
  <c r="K18" i="6"/>
  <c r="D18" i="6"/>
  <c r="E18" i="6" s="1"/>
  <c r="K15" i="6"/>
  <c r="D15" i="6"/>
  <c r="G12" i="6"/>
  <c r="F12" i="6"/>
  <c r="F203" i="6" s="1"/>
  <c r="G11" i="6"/>
  <c r="F11" i="6"/>
  <c r="G8" i="6"/>
  <c r="F8" i="6"/>
  <c r="F199" i="6" s="1"/>
  <c r="N7" i="6"/>
  <c r="K7" i="6"/>
  <c r="S7" i="6" s="1"/>
  <c r="D7" i="6"/>
  <c r="N4" i="6"/>
  <c r="K4" i="6"/>
  <c r="D4" i="6"/>
  <c r="S203" i="6" l="1"/>
  <c r="S205" i="6"/>
  <c r="R200" i="6"/>
  <c r="P206" i="6"/>
  <c r="P208" i="6" s="1"/>
  <c r="S202" i="6"/>
  <c r="Q200" i="6"/>
  <c r="O206" i="6"/>
  <c r="O208" i="6" s="1"/>
  <c r="S204" i="6"/>
  <c r="S201" i="6"/>
  <c r="S18" i="6"/>
  <c r="S40" i="6"/>
  <c r="I208" i="6"/>
  <c r="R207" i="6"/>
  <c r="Q207" i="6"/>
  <c r="S207" i="6" s="1"/>
  <c r="O15" i="6"/>
  <c r="G26" i="6"/>
  <c r="J26" i="6"/>
  <c r="N202" i="6"/>
  <c r="G203" i="6"/>
  <c r="S116" i="6"/>
  <c r="N200" i="6"/>
  <c r="S119" i="6"/>
  <c r="G15" i="6"/>
  <c r="S52" i="6"/>
  <c r="S60" i="6"/>
  <c r="S71" i="6"/>
  <c r="F202" i="6"/>
  <c r="S164" i="6"/>
  <c r="S175" i="6"/>
  <c r="S127" i="6"/>
  <c r="S142" i="6"/>
  <c r="S150" i="6"/>
  <c r="S161" i="6"/>
  <c r="S74" i="6"/>
  <c r="S85" i="6"/>
  <c r="S138" i="6"/>
  <c r="G199" i="6"/>
  <c r="G202" i="6"/>
  <c r="F48" i="6"/>
  <c r="S82" i="6"/>
  <c r="S97" i="6"/>
  <c r="S105" i="6"/>
  <c r="S172" i="6"/>
  <c r="S186" i="6"/>
  <c r="K206" i="6"/>
  <c r="K207" i="6" s="1"/>
  <c r="K208" i="6" s="1"/>
  <c r="D206" i="6"/>
  <c r="D207" i="6" s="1"/>
  <c r="D208" i="6" s="1"/>
  <c r="S108" i="6"/>
  <c r="F204" i="6"/>
  <c r="J202" i="6"/>
  <c r="J205" i="6"/>
  <c r="S63" i="6"/>
  <c r="S93" i="6"/>
  <c r="S130" i="6"/>
  <c r="S153" i="6"/>
  <c r="S183" i="6"/>
  <c r="G204" i="6"/>
  <c r="J37" i="6"/>
  <c r="F37" i="6"/>
  <c r="G48" i="6"/>
  <c r="F15" i="6"/>
  <c r="N15" i="6"/>
  <c r="G37" i="6"/>
  <c r="S200" i="6" l="1"/>
  <c r="S206" i="6" s="1"/>
  <c r="S208" i="6" s="1"/>
  <c r="U208" i="6" s="1"/>
  <c r="R206" i="6"/>
  <c r="R208" i="6" s="1"/>
  <c r="Q206" i="6"/>
  <c r="Q208" i="6" s="1"/>
  <c r="N206" i="6"/>
  <c r="F206" i="6"/>
  <c r="F208" i="6" s="1"/>
  <c r="J15" i="6"/>
  <c r="J204" i="6"/>
  <c r="G206" i="6"/>
  <c r="G208" i="6" s="1"/>
  <c r="J199" i="6"/>
  <c r="N207" i="6" l="1"/>
  <c r="N208" i="6" s="1"/>
  <c r="J206" i="6"/>
  <c r="J208" i="6" s="1"/>
  <c r="R27" i="5" l="1"/>
  <c r="R28" i="5"/>
  <c r="R26" i="5"/>
  <c r="R22" i="5"/>
  <c r="R23" i="5"/>
  <c r="R20" i="5"/>
  <c r="R15" i="5"/>
  <c r="R16" i="5"/>
  <c r="R17" i="5"/>
  <c r="R14" i="5"/>
  <c r="R9" i="5"/>
  <c r="R10" i="5"/>
  <c r="R11" i="5"/>
  <c r="Q28" i="5"/>
  <c r="Q27" i="5"/>
  <c r="Q26" i="5"/>
  <c r="H68" i="5"/>
  <c r="I68" i="5" s="1"/>
  <c r="H67" i="5"/>
  <c r="I67" i="5" s="1"/>
  <c r="T67" i="5"/>
  <c r="U67" i="5"/>
  <c r="T68" i="5"/>
  <c r="U68" i="5"/>
  <c r="K69" i="5"/>
  <c r="M69" i="5"/>
  <c r="P69" i="5"/>
  <c r="Q69" i="5"/>
  <c r="V69" i="5"/>
  <c r="R21" i="5"/>
  <c r="Q16" i="5"/>
  <c r="Q14" i="5"/>
  <c r="U69" i="5" l="1"/>
  <c r="T69" i="5"/>
  <c r="E21" i="5" l="1"/>
  <c r="E11" i="5"/>
  <c r="P11" i="5" s="1"/>
  <c r="S53" i="5"/>
  <c r="R52" i="5"/>
  <c r="M49" i="5"/>
  <c r="H49" i="5"/>
  <c r="E49" i="5"/>
  <c r="M41" i="5"/>
  <c r="H41" i="5"/>
  <c r="E41" i="5"/>
  <c r="T37" i="5"/>
  <c r="N37" i="5"/>
  <c r="K37" i="5"/>
  <c r="J37" i="5"/>
  <c r="H37" i="5"/>
  <c r="G37" i="5"/>
  <c r="F37" i="5"/>
  <c r="E37" i="5"/>
  <c r="R36" i="5"/>
  <c r="Q36" i="5"/>
  <c r="P36" i="5"/>
  <c r="Q35" i="5"/>
  <c r="D58" i="5"/>
  <c r="M35" i="5"/>
  <c r="P35" i="5" s="1"/>
  <c r="E58" i="5" s="1"/>
  <c r="R34" i="5"/>
  <c r="Q34" i="5"/>
  <c r="P34" i="5"/>
  <c r="R33" i="5"/>
  <c r="Q33" i="5"/>
  <c r="P33" i="5"/>
  <c r="O29" i="5"/>
  <c r="N29" i="5"/>
  <c r="M29" i="5"/>
  <c r="K29" i="5"/>
  <c r="J29" i="5"/>
  <c r="H29" i="5"/>
  <c r="F29" i="5"/>
  <c r="E29" i="5"/>
  <c r="P28" i="5"/>
  <c r="P27" i="5"/>
  <c r="T27" i="5" s="1"/>
  <c r="G29" i="5"/>
  <c r="P26" i="5"/>
  <c r="O24" i="5"/>
  <c r="N24" i="5"/>
  <c r="M24" i="5"/>
  <c r="K24" i="5"/>
  <c r="J24" i="5"/>
  <c r="H24" i="5"/>
  <c r="Q23" i="5"/>
  <c r="P23" i="5"/>
  <c r="Q22" i="5"/>
  <c r="P22" i="5"/>
  <c r="Q20" i="5"/>
  <c r="P20" i="5"/>
  <c r="O18" i="5"/>
  <c r="N18" i="5"/>
  <c r="M18" i="5"/>
  <c r="K18" i="5"/>
  <c r="J18" i="5"/>
  <c r="H18" i="5"/>
  <c r="G18" i="5"/>
  <c r="E18" i="5"/>
  <c r="Q17" i="5"/>
  <c r="P17" i="5"/>
  <c r="P16" i="5"/>
  <c r="Q15" i="5"/>
  <c r="P15" i="5"/>
  <c r="P14" i="5"/>
  <c r="O12" i="5"/>
  <c r="N12" i="5"/>
  <c r="M12" i="5"/>
  <c r="K12" i="5"/>
  <c r="J12" i="5"/>
  <c r="H12" i="5"/>
  <c r="G12" i="5"/>
  <c r="F12" i="5"/>
  <c r="E12" i="5"/>
  <c r="P10" i="5"/>
  <c r="P9" i="5"/>
  <c r="R8" i="5"/>
  <c r="Q8" i="5"/>
  <c r="P8" i="5"/>
  <c r="N43" i="5" l="1"/>
  <c r="N44" i="5" s="1"/>
  <c r="N45" i="5" s="1"/>
  <c r="N51" i="5" s="1"/>
  <c r="N53" i="5" s="1"/>
  <c r="H43" i="5"/>
  <c r="T16" i="5"/>
  <c r="P37" i="5"/>
  <c r="R24" i="5"/>
  <c r="K43" i="5"/>
  <c r="T22" i="5"/>
  <c r="T23" i="5"/>
  <c r="M37" i="5"/>
  <c r="E24" i="5"/>
  <c r="E43" i="5" s="1"/>
  <c r="E44" i="5" s="1"/>
  <c r="J43" i="5"/>
  <c r="J44" i="5" s="1"/>
  <c r="O43" i="5"/>
  <c r="O45" i="5" s="1"/>
  <c r="O51" i="5" s="1"/>
  <c r="O53" i="5" s="1"/>
  <c r="Q18" i="5"/>
  <c r="P21" i="5"/>
  <c r="P24" i="5" s="1"/>
  <c r="R29" i="5"/>
  <c r="T28" i="5"/>
  <c r="P18" i="5"/>
  <c r="M43" i="5"/>
  <c r="M44" i="5" s="1"/>
  <c r="M45" i="5" s="1"/>
  <c r="T14" i="5"/>
  <c r="T17" i="5"/>
  <c r="S29" i="5"/>
  <c r="Q37" i="5"/>
  <c r="T15" i="5"/>
  <c r="R12" i="5"/>
  <c r="P12" i="5"/>
  <c r="S12" i="5"/>
  <c r="T11" i="5"/>
  <c r="R18" i="5"/>
  <c r="F24" i="5"/>
  <c r="Q21" i="5"/>
  <c r="T10" i="5"/>
  <c r="H44" i="5"/>
  <c r="H45" i="5" s="1"/>
  <c r="G24" i="5"/>
  <c r="P29" i="5"/>
  <c r="T9" i="5"/>
  <c r="T20" i="5"/>
  <c r="T26" i="5"/>
  <c r="O37" i="5"/>
  <c r="R35" i="5"/>
  <c r="R37" i="5" s="1"/>
  <c r="T8" i="5"/>
  <c r="Q12" i="5"/>
  <c r="S37" i="5"/>
  <c r="Q29" i="5"/>
  <c r="S18" i="5"/>
  <c r="G45" i="5" l="1"/>
  <c r="F45" i="5"/>
  <c r="D55" i="5"/>
  <c r="D59" i="5"/>
  <c r="T18" i="5"/>
  <c r="T29" i="5"/>
  <c r="O67" i="5"/>
  <c r="R67" i="5" s="1"/>
  <c r="O68" i="5"/>
  <c r="R68" i="5" s="1"/>
  <c r="S24" i="5"/>
  <c r="E55" i="5" s="1"/>
  <c r="J68" i="5"/>
  <c r="N68" i="5" s="1"/>
  <c r="J67" i="5"/>
  <c r="N67" i="5" s="1"/>
  <c r="P44" i="5"/>
  <c r="P43" i="5"/>
  <c r="M52" i="5"/>
  <c r="M51" i="5"/>
  <c r="R43" i="5"/>
  <c r="H52" i="5"/>
  <c r="H51" i="5"/>
  <c r="Q24" i="5"/>
  <c r="T21" i="5"/>
  <c r="T24" i="5" s="1"/>
  <c r="Q44" i="5"/>
  <c r="T12" i="5"/>
  <c r="K44" i="5"/>
  <c r="E45" i="5"/>
  <c r="Q43" i="5"/>
  <c r="J45" i="5"/>
  <c r="J51" i="5" s="1"/>
  <c r="J53" i="5" s="1"/>
  <c r="F53" i="5" l="1"/>
  <c r="R44" i="5"/>
  <c r="R45" i="5" s="1"/>
  <c r="H53" i="5"/>
  <c r="M53" i="5"/>
  <c r="O69" i="5"/>
  <c r="S68" i="5"/>
  <c r="W68" i="5" s="1"/>
  <c r="P45" i="5"/>
  <c r="E59" i="5" s="1"/>
  <c r="S67" i="5"/>
  <c r="J69" i="5"/>
  <c r="F55" i="5"/>
  <c r="F56" i="5" s="1"/>
  <c r="T55" i="5"/>
  <c r="D56" i="5" s="1"/>
  <c r="K45" i="5"/>
  <c r="K51" i="5" s="1"/>
  <c r="K53" i="5" s="1"/>
  <c r="Q45" i="5"/>
  <c r="S43" i="5"/>
  <c r="E52" i="5"/>
  <c r="P52" i="5" s="1"/>
  <c r="E51" i="5"/>
  <c r="Q51" i="5"/>
  <c r="S44" i="5" l="1"/>
  <c r="R51" i="5"/>
  <c r="E56" i="5"/>
  <c r="S45" i="5"/>
  <c r="W67" i="5"/>
  <c r="W69" i="5" s="1"/>
  <c r="S69" i="5"/>
  <c r="E53" i="5"/>
  <c r="P51" i="5"/>
  <c r="P53" i="5" s="1"/>
  <c r="R53" i="5" l="1"/>
  <c r="D53" i="5"/>
  <c r="T51" i="5"/>
  <c r="H200" i="1" l="1"/>
  <c r="F195" i="1"/>
  <c r="E195" i="1"/>
  <c r="D195" i="1"/>
  <c r="F187" i="1"/>
  <c r="E187" i="1"/>
  <c r="D187" i="1"/>
  <c r="I178" i="1"/>
  <c r="E178" i="1"/>
  <c r="D178" i="1"/>
  <c r="G177" i="1"/>
  <c r="F176" i="1"/>
  <c r="D205" i="1" s="1"/>
  <c r="G175" i="1"/>
  <c r="G174" i="1"/>
  <c r="I171" i="1"/>
  <c r="F171" i="1"/>
  <c r="E171" i="1"/>
  <c r="D171" i="1"/>
  <c r="G170" i="1"/>
  <c r="G169" i="1"/>
  <c r="G168" i="1"/>
  <c r="G167" i="1"/>
  <c r="G166" i="1"/>
  <c r="G165" i="1"/>
  <c r="G164" i="1"/>
  <c r="G163" i="1"/>
  <c r="I161" i="1"/>
  <c r="F161" i="1"/>
  <c r="E161" i="1"/>
  <c r="D161" i="1"/>
  <c r="G160" i="1"/>
  <c r="G159" i="1"/>
  <c r="G158" i="1"/>
  <c r="G157" i="1"/>
  <c r="G156" i="1"/>
  <c r="G155" i="1"/>
  <c r="G154" i="1"/>
  <c r="G153" i="1"/>
  <c r="I151" i="1"/>
  <c r="F151" i="1"/>
  <c r="E151" i="1"/>
  <c r="D151" i="1"/>
  <c r="G150" i="1"/>
  <c r="G149" i="1"/>
  <c r="G148" i="1"/>
  <c r="G147" i="1"/>
  <c r="G146" i="1"/>
  <c r="G145" i="1"/>
  <c r="G144" i="1"/>
  <c r="G143" i="1"/>
  <c r="I141" i="1"/>
  <c r="F141" i="1"/>
  <c r="E141" i="1"/>
  <c r="D141" i="1"/>
  <c r="G140" i="1"/>
  <c r="G139" i="1"/>
  <c r="G138" i="1"/>
  <c r="G137" i="1"/>
  <c r="G136" i="1"/>
  <c r="G135" i="1"/>
  <c r="G134" i="1"/>
  <c r="G133" i="1"/>
  <c r="I129" i="1"/>
  <c r="F129" i="1"/>
  <c r="E129" i="1"/>
  <c r="D129" i="1"/>
  <c r="G128" i="1"/>
  <c r="G127" i="1"/>
  <c r="G126" i="1"/>
  <c r="G125" i="1"/>
  <c r="G124" i="1"/>
  <c r="G123" i="1"/>
  <c r="G122" i="1"/>
  <c r="G121" i="1"/>
  <c r="I119" i="1"/>
  <c r="F119" i="1"/>
  <c r="E119" i="1"/>
  <c r="D119" i="1"/>
  <c r="G118" i="1"/>
  <c r="G117" i="1"/>
  <c r="G116" i="1"/>
  <c r="G115" i="1"/>
  <c r="G114" i="1"/>
  <c r="G113" i="1"/>
  <c r="G112" i="1"/>
  <c r="G111" i="1"/>
  <c r="I109" i="1"/>
  <c r="F109" i="1"/>
  <c r="E109" i="1"/>
  <c r="D109" i="1"/>
  <c r="G108" i="1"/>
  <c r="G107" i="1"/>
  <c r="G106" i="1"/>
  <c r="G105" i="1"/>
  <c r="G104" i="1"/>
  <c r="G103" i="1"/>
  <c r="G102" i="1"/>
  <c r="G101" i="1"/>
  <c r="I99" i="1"/>
  <c r="F99" i="1"/>
  <c r="E99" i="1"/>
  <c r="D99" i="1"/>
  <c r="G98" i="1"/>
  <c r="G97" i="1"/>
  <c r="G96" i="1"/>
  <c r="G95" i="1"/>
  <c r="G94" i="1"/>
  <c r="G93" i="1"/>
  <c r="G92" i="1"/>
  <c r="G91" i="1"/>
  <c r="I87" i="1"/>
  <c r="F87" i="1"/>
  <c r="E87" i="1"/>
  <c r="D87" i="1"/>
  <c r="G86" i="1"/>
  <c r="G85" i="1"/>
  <c r="G84" i="1"/>
  <c r="G83" i="1"/>
  <c r="G82" i="1"/>
  <c r="G81" i="1"/>
  <c r="G80" i="1"/>
  <c r="G79" i="1"/>
  <c r="I77" i="1"/>
  <c r="F77" i="1"/>
  <c r="E77" i="1"/>
  <c r="D77" i="1"/>
  <c r="G76" i="1"/>
  <c r="G75" i="1"/>
  <c r="G74" i="1"/>
  <c r="G73" i="1"/>
  <c r="G72" i="1"/>
  <c r="G71" i="1"/>
  <c r="G70" i="1"/>
  <c r="G69" i="1"/>
  <c r="I67" i="1"/>
  <c r="F67" i="1"/>
  <c r="E67" i="1"/>
  <c r="D67" i="1"/>
  <c r="G66" i="1"/>
  <c r="G65" i="1"/>
  <c r="G64" i="1"/>
  <c r="G63" i="1"/>
  <c r="G62" i="1"/>
  <c r="G61" i="1"/>
  <c r="G60" i="1"/>
  <c r="G59" i="1"/>
  <c r="I57" i="1"/>
  <c r="F57" i="1"/>
  <c r="E57" i="1"/>
  <c r="D57" i="1"/>
  <c r="G56" i="1"/>
  <c r="G55" i="1"/>
  <c r="G54" i="1"/>
  <c r="G53" i="1"/>
  <c r="G52" i="1"/>
  <c r="G51" i="1"/>
  <c r="G50" i="1"/>
  <c r="G49" i="1"/>
  <c r="I45" i="1"/>
  <c r="F45" i="1"/>
  <c r="E45" i="1"/>
  <c r="D45" i="1"/>
  <c r="G44" i="1"/>
  <c r="G43" i="1"/>
  <c r="G42" i="1"/>
  <c r="G41" i="1"/>
  <c r="G40" i="1"/>
  <c r="G39" i="1"/>
  <c r="G38" i="1"/>
  <c r="G37" i="1"/>
  <c r="I35" i="1"/>
  <c r="F35" i="1"/>
  <c r="E35" i="1"/>
  <c r="D35" i="1"/>
  <c r="G34" i="1"/>
  <c r="G33" i="1"/>
  <c r="G32" i="1"/>
  <c r="G31" i="1"/>
  <c r="G30" i="1"/>
  <c r="G29" i="1"/>
  <c r="G28" i="1"/>
  <c r="G27" i="1"/>
  <c r="I25" i="1"/>
  <c r="F25" i="1"/>
  <c r="E25" i="1"/>
  <c r="D25" i="1"/>
  <c r="G24" i="1"/>
  <c r="G23" i="1"/>
  <c r="G22" i="1"/>
  <c r="G21" i="1"/>
  <c r="G20" i="1"/>
  <c r="G19" i="1"/>
  <c r="G18" i="1"/>
  <c r="G17" i="1"/>
  <c r="I15" i="1"/>
  <c r="F15" i="1"/>
  <c r="F189" i="1" s="1"/>
  <c r="E15" i="1"/>
  <c r="E189" i="1" s="1"/>
  <c r="D15" i="1"/>
  <c r="D189" i="1" s="1"/>
  <c r="G14" i="1"/>
  <c r="G13" i="1"/>
  <c r="G12" i="1"/>
  <c r="G11" i="1"/>
  <c r="G10" i="1"/>
  <c r="G9" i="1"/>
  <c r="G8" i="1"/>
  <c r="G7" i="1"/>
  <c r="H57" i="1" l="1"/>
  <c r="H77" i="1"/>
  <c r="H109" i="1"/>
  <c r="H119" i="1"/>
  <c r="H151" i="1"/>
  <c r="H161" i="1"/>
  <c r="G15" i="1"/>
  <c r="H35" i="1"/>
  <c r="G57" i="1"/>
  <c r="G99" i="1"/>
  <c r="G141" i="1"/>
  <c r="G176" i="1"/>
  <c r="H178" i="1" s="1"/>
  <c r="H45" i="1"/>
  <c r="H67" i="1"/>
  <c r="H87" i="1"/>
  <c r="G109" i="1"/>
  <c r="H129" i="1"/>
  <c r="G151" i="1"/>
  <c r="H171" i="1"/>
  <c r="H25" i="1"/>
  <c r="I202" i="1"/>
  <c r="D190" i="1"/>
  <c r="D191" i="1" s="1"/>
  <c r="G189" i="1"/>
  <c r="E190" i="1"/>
  <c r="E191" i="1" s="1"/>
  <c r="F190" i="1"/>
  <c r="F191" i="1" s="1"/>
  <c r="H15" i="1"/>
  <c r="H99" i="1"/>
  <c r="H141" i="1"/>
  <c r="G45" i="1"/>
  <c r="G87" i="1"/>
  <c r="G129" i="1"/>
  <c r="G171" i="1"/>
  <c r="G35" i="1"/>
  <c r="G77" i="1"/>
  <c r="G119" i="1"/>
  <c r="G161" i="1"/>
  <c r="F178" i="1"/>
  <c r="G178" i="1"/>
  <c r="G25" i="1"/>
  <c r="G67" i="1"/>
  <c r="F198" i="1" l="1"/>
  <c r="F199" i="1"/>
  <c r="F197" i="1"/>
  <c r="E198" i="1"/>
  <c r="E199" i="1"/>
  <c r="E197" i="1"/>
  <c r="E200" i="1" s="1"/>
  <c r="D198" i="1"/>
  <c r="G198" i="1" s="1"/>
  <c r="D199" i="1"/>
  <c r="G199" i="1" s="1"/>
  <c r="D197" i="1"/>
  <c r="G190" i="1"/>
  <c r="G191" i="1" s="1"/>
  <c r="D206" i="1" s="1"/>
  <c r="D202" i="1"/>
  <c r="I203" i="1"/>
  <c r="D200" i="1" l="1"/>
  <c r="G197" i="1"/>
  <c r="G200" i="1" s="1"/>
  <c r="D203" i="1"/>
  <c r="F200" i="1"/>
  <c r="Q52" i="5"/>
  <c r="Q53" i="5" s="1"/>
  <c r="T52" i="5" l="1"/>
  <c r="I53"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Dávila Fajardo</author>
  </authors>
  <commentList>
    <comment ref="F8" authorId="0" shapeId="0" xr:uid="{2D8512AC-7D28-4472-BB66-3DFFADBC9DBE}">
      <text>
        <r>
          <rPr>
            <b/>
            <sz val="9"/>
            <color indexed="81"/>
            <rFont val="Tahoma"/>
            <family val="2"/>
          </rPr>
          <t>Roger Dávila Fajardo:</t>
        </r>
        <r>
          <rPr>
            <sz val="9"/>
            <color indexed="81"/>
            <rFont val="Tahoma"/>
            <family val="2"/>
          </rPr>
          <t xml:space="preserve">
26.305,82 de pdet coord
14.976 de MO UNV</t>
        </r>
      </text>
    </comment>
    <comment ref="G8" authorId="0" shapeId="0" xr:uid="{D5E924E2-D794-4664-9662-E58845577CE4}">
      <text>
        <r>
          <rPr>
            <b/>
            <sz val="9"/>
            <color indexed="81"/>
            <rFont val="Tahoma"/>
            <family val="2"/>
          </rPr>
          <t>Roger Dávila Fajardo:</t>
        </r>
        <r>
          <rPr>
            <sz val="9"/>
            <color indexed="81"/>
            <rFont val="Tahoma"/>
            <family val="2"/>
          </rPr>
          <t xml:space="preserve">
26,200,06 de pdet coord (74,18 están en comprometidos)
14.976 de MO UNV (ejecutados 2626,29; comprometidos 12349,71)
3331,03 MAG P1 Plan de Accion y Propuesta
6662,07 MAG P2 Primer Informe Avance</t>
        </r>
      </text>
    </comment>
    <comment ref="F11" authorId="0" shapeId="0" xr:uid="{A6A704C7-87DE-4702-BFA5-3307F9DEF9FA}">
      <text>
        <r>
          <rPr>
            <b/>
            <sz val="9"/>
            <color indexed="81"/>
            <rFont val="Tahoma"/>
            <family val="2"/>
          </rPr>
          <t>Roger Dávila Fajardo:</t>
        </r>
        <r>
          <rPr>
            <sz val="9"/>
            <color indexed="81"/>
            <rFont val="Tahoma"/>
            <family val="2"/>
          </rPr>
          <t xml:space="preserve">
3946,96 de LB P1
6685,02 de RD P1
8271,02 de Consultoria Espacios
5.262,61 de LB P2
5252,14 de consultoria (103247,29-lo que falta de transferl)</t>
        </r>
      </text>
    </comment>
    <comment ref="G11" authorId="0" shapeId="0" xr:uid="{B95A40E9-A33E-4C12-B838-70F6FA2D0499}">
      <text>
        <r>
          <rPr>
            <b/>
            <sz val="9"/>
            <color indexed="81"/>
            <rFont val="Tahoma"/>
            <family val="2"/>
          </rPr>
          <t>Roger Dávila Fajardo:</t>
        </r>
        <r>
          <rPr>
            <sz val="9"/>
            <color indexed="81"/>
            <rFont val="Tahoma"/>
            <family val="2"/>
          </rPr>
          <t xml:space="preserve">
3946,96 de LB P1
6685,02 de RD P1
5252,14 de consultoria (103247,29-lo que falta de transferl)
4797,35 de LB P2 (cambio el valor por tasa)
8271,02 de Consultoria Espacios
</t>
        </r>
      </text>
    </comment>
    <comment ref="F12" authorId="0" shapeId="0" xr:uid="{755E7F96-924F-48E8-9102-60FC3FEC29EB}">
      <text>
        <r>
          <rPr>
            <b/>
            <sz val="9"/>
            <color indexed="81"/>
            <rFont val="Tahoma"/>
            <family val="2"/>
          </rPr>
          <t>Roger Dávila Fajardo:</t>
        </r>
        <r>
          <rPr>
            <sz val="9"/>
            <color indexed="81"/>
            <rFont val="Tahoma"/>
            <family val="2"/>
          </rPr>
          <t xml:space="preserve">
48,81 Direct Charge fila 32 de Mapero Costos 
367,59 Tiquetes Olga fila 33 de Mapeo Costos
1.476,59 de Travel fila 57
3.364,90 de Knowledge and evidence fila 58 de Mapero costos</t>
        </r>
      </text>
    </comment>
    <comment ref="G12" authorId="0" shapeId="0" xr:uid="{AB860A95-7E97-4D9D-9494-08312FEEE8F0}">
      <text>
        <r>
          <rPr>
            <b/>
            <sz val="9"/>
            <color indexed="81"/>
            <rFont val="Tahoma"/>
            <family val="2"/>
          </rPr>
          <t>Roger Dávila Fajardo:</t>
        </r>
        <r>
          <rPr>
            <sz val="9"/>
            <color indexed="81"/>
            <rFont val="Tahoma"/>
            <family val="2"/>
          </rPr>
          <t xml:space="preserve">
 3336,92 Activity 004 - Travel Sub-total
 11,48 Direct Charge
2260,04 Travel </t>
        </r>
      </text>
    </comment>
    <comment ref="F13" authorId="0" shapeId="0" xr:uid="{ED6C35C0-D2CA-44EB-B4B3-F539087780D0}">
      <text>
        <r>
          <rPr>
            <b/>
            <sz val="9"/>
            <color indexed="81"/>
            <rFont val="Tahoma"/>
            <family val="2"/>
          </rPr>
          <t>Roger Dávila Fajardo:</t>
        </r>
        <r>
          <rPr>
            <sz val="9"/>
            <color indexed="81"/>
            <rFont val="Tahoma"/>
            <family val="2"/>
          </rPr>
          <t xml:space="preserve">
97.995,15 de Consultoria Espacios</t>
        </r>
      </text>
    </comment>
    <comment ref="G13" authorId="0" shapeId="0" xr:uid="{DFFDB7AA-3CAF-44AA-A3DD-4C6DEAF0E4E7}">
      <text>
        <r>
          <rPr>
            <b/>
            <sz val="9"/>
            <color indexed="81"/>
            <rFont val="Tahoma"/>
            <family val="2"/>
          </rPr>
          <t>Roger Dávila Fajardo:</t>
        </r>
        <r>
          <rPr>
            <sz val="9"/>
            <color indexed="81"/>
            <rFont val="Tahoma"/>
            <family val="2"/>
          </rPr>
          <t xml:space="preserve">
97.995,15 de Consultoria Espacios</t>
        </r>
      </text>
    </comment>
    <comment ref="E22" authorId="0" shapeId="0" xr:uid="{8D88D12F-BE16-4108-8156-30C6C74D168A}">
      <text>
        <r>
          <rPr>
            <b/>
            <sz val="9"/>
            <color indexed="81"/>
            <rFont val="Tahoma"/>
            <family val="2"/>
          </rPr>
          <t>Roger Dávila Fajardo:</t>
        </r>
        <r>
          <rPr>
            <sz val="9"/>
            <color indexed="81"/>
            <rFont val="Tahoma"/>
            <family val="2"/>
          </rPr>
          <t xml:space="preserve">
Con este cambio quedaría ordenado que es un pago no por viajes si no por contrato) Lo había incluido acá, asumiendo que parte del contrato de LB tiiene destinación particular viajes)</t>
        </r>
      </text>
    </comment>
    <comment ref="F23" authorId="0" shapeId="0" xr:uid="{21C0D0B7-DD25-44A0-83EB-AE0C44510FF3}">
      <text>
        <r>
          <rPr>
            <b/>
            <sz val="9"/>
            <color indexed="81"/>
            <rFont val="Tahoma"/>
            <family val="2"/>
          </rPr>
          <t xml:space="preserve">Roger Dávila Fajardo:
</t>
        </r>
        <r>
          <rPr>
            <sz val="9"/>
            <color indexed="81"/>
            <rFont val="Tahoma"/>
            <family val="2"/>
          </rPr>
          <t xml:space="preserve">6.578.26 de LB P3
</t>
        </r>
      </text>
    </comment>
    <comment ref="G23" authorId="0" shapeId="0" xr:uid="{BC9892B8-E90E-4C1A-8099-9A6610440401}">
      <text>
        <r>
          <rPr>
            <b/>
            <sz val="9"/>
            <color indexed="81"/>
            <rFont val="Tahoma"/>
            <family val="2"/>
          </rPr>
          <t>Roger Dávila Fajardo:</t>
        </r>
        <r>
          <rPr>
            <sz val="9"/>
            <color indexed="81"/>
            <rFont val="Tahoma"/>
            <family val="2"/>
          </rPr>
          <t xml:space="preserve">
5996,69 de LB P3 (cambio por tasa)</t>
        </r>
      </text>
    </comment>
    <comment ref="F24" authorId="0" shapeId="0" xr:uid="{DA3A208F-E235-4C08-9763-CDBEBF763968}">
      <text>
        <r>
          <rPr>
            <b/>
            <sz val="9"/>
            <color indexed="81"/>
            <rFont val="Tahoma"/>
            <family val="2"/>
          </rPr>
          <t>Roger Dávila Fajardo:</t>
        </r>
        <r>
          <rPr>
            <sz val="9"/>
            <color indexed="81"/>
            <rFont val="Tahoma"/>
            <family val="2"/>
          </rPr>
          <t xml:space="preserve">
13.111,74 de Consultoria Espacios</t>
        </r>
      </text>
    </comment>
    <comment ref="G24" authorId="0" shapeId="0" xr:uid="{5410EC85-95E8-4737-A5C1-DFABD9E7F29A}">
      <text>
        <r>
          <rPr>
            <b/>
            <sz val="9"/>
            <color indexed="81"/>
            <rFont val="Tahoma"/>
            <family val="2"/>
          </rPr>
          <t>Roger Dávila Fajardo:</t>
        </r>
        <r>
          <rPr>
            <sz val="9"/>
            <color indexed="81"/>
            <rFont val="Tahoma"/>
            <family val="2"/>
          </rPr>
          <t xml:space="preserve">
13.111,74 de Consultoria Espacios</t>
        </r>
      </text>
    </comment>
    <comment ref="G30" authorId="0" shapeId="0" xr:uid="{9DA4E677-F70C-4F26-B56D-5344E8143226}">
      <text>
        <r>
          <rPr>
            <b/>
            <sz val="9"/>
            <color indexed="81"/>
            <rFont val="Tahoma"/>
            <family val="2"/>
          </rPr>
          <t>Roger Dávila Fajardo:</t>
        </r>
        <r>
          <rPr>
            <sz val="9"/>
            <color indexed="81"/>
            <rFont val="Tahoma"/>
            <family val="2"/>
          </rPr>
          <t xml:space="preserve">
2786,13 MCG P1 Plan de Accion y Estrategia
5572,25 MCG P2 Primer Informe Avance
24,40 Insurance Premium - Ind Service Contract
6662,07 MAG P3 Segundo Informe Avance
6662,07 MAG P4 Tercer Informe Avance
6662,07 MAG P5 Plan de Accion y Propuesta
3331,04 MAG P6 Informe Final
5572,25 MCG P4 Tercer Informe Avance
5572,25 MCG P5 Cuarto Informe Avance
2786,13 MCG P6 Informe Final</t>
        </r>
      </text>
    </comment>
    <comment ref="F35" authorId="0" shapeId="0" xr:uid="{057CEECF-08FD-4234-A942-2835C4783103}">
      <text>
        <r>
          <rPr>
            <b/>
            <sz val="9"/>
            <color indexed="81"/>
            <rFont val="Tahoma"/>
            <family val="2"/>
          </rPr>
          <t>Roger Dávila Fajardo:</t>
        </r>
        <r>
          <rPr>
            <sz val="9"/>
            <color indexed="81"/>
            <rFont val="Tahoma"/>
            <family val="2"/>
          </rPr>
          <t xml:space="preserve">
35.369,95 de Cosltoria Espacios
6.578.26 de LB P4
15.598,39 de RD P2
6685,02 de RD P3
11.141,71 de RD P4</t>
        </r>
      </text>
    </comment>
    <comment ref="G35" authorId="0" shapeId="0" xr:uid="{364F1421-6EAB-41CB-9A26-C9B0CD4D4F75}">
      <text>
        <r>
          <rPr>
            <b/>
            <sz val="9"/>
            <color indexed="81"/>
            <rFont val="Tahoma"/>
            <family val="2"/>
          </rPr>
          <t>Roger Dávila Fajardo:</t>
        </r>
        <r>
          <rPr>
            <sz val="9"/>
            <color indexed="81"/>
            <rFont val="Tahoma"/>
            <family val="2"/>
          </rPr>
          <t xml:space="preserve">
35.369,95 de Cosltoria Espacios
5996,69 de LB P4 (cambio tasa)
14219,36 de RD P2 (cambio tasa)
6094,01 de RD P3 (cambio tasa)
10156,68 de RD P4 (camio tasa)
6244,53 YG P2 Primer Paquete Piezas Infograficas
6244,53 YG P3 Segundo  Paquete Piezas Infograficas</t>
        </r>
      </text>
    </comment>
    <comment ref="F44" authorId="0" shapeId="0" xr:uid="{73E61369-A39E-466E-9591-7BD58E0FEE53}">
      <text>
        <r>
          <rPr>
            <b/>
            <sz val="9"/>
            <color indexed="81"/>
            <rFont val="Tahoma"/>
            <family val="2"/>
          </rPr>
          <t>Roger Dávila Fajardo:</t>
        </r>
        <r>
          <rPr>
            <sz val="9"/>
            <color indexed="81"/>
            <rFont val="Tahoma"/>
            <family val="2"/>
          </rPr>
          <t xml:space="preserve">
1656,30 de MG Adic P11
10.000 de consultoria espacios
3.946,96 de LB P5
4.456,68 de RD P5
</t>
        </r>
      </text>
    </comment>
    <comment ref="G44" authorId="0" shapeId="0" xr:uid="{D677E20E-26B6-4946-BC7E-994E830F0B7D}">
      <text>
        <r>
          <rPr>
            <b/>
            <sz val="9"/>
            <color indexed="81"/>
            <rFont val="Tahoma"/>
            <family val="2"/>
          </rPr>
          <t>Roger Dávila Fajardo:</t>
        </r>
        <r>
          <rPr>
            <sz val="9"/>
            <color indexed="81"/>
            <rFont val="Tahoma"/>
            <family val="2"/>
          </rPr>
          <t xml:space="preserve">
1656,30 de MG Adic P11;
10.000 de consultoria espacios
3.946,96 de LB P5 (cambio por tasa de cambio)
4.062,67 de RD P5 (camio por tasa)
3014,22 LYT P1 Plan de Accion y Estrategia
6028,44 LYT P2 Primer Informe Avance
6028,44 LYT P3 Segundo Informe Avance
24,40 Insurance Premium - Ind Service Contract
5572,25 MCG P2 Segundo Informe Avance</t>
        </r>
      </text>
    </comment>
  </commentList>
</comments>
</file>

<file path=xl/sharedStrings.xml><?xml version="1.0" encoding="utf-8"?>
<sst xmlns="http://schemas.openxmlformats.org/spreadsheetml/2006/main" count="597" uniqueCount="274">
  <si>
    <t>Annex D - PBF Project Budget</t>
  </si>
  <si>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</si>
  <si>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</si>
  <si>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</si>
  <si>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UNICEF budget</t>
  </si>
  <si>
    <t>UNFPA Budget</t>
  </si>
  <si>
    <t>OIT Budget</t>
  </si>
  <si>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</si>
  <si>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</si>
  <si>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</si>
  <si>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</si>
  <si>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</si>
  <si>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</si>
  <si>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 xml:space="preserve">Hombres y mujeres jóvenes desarrollan, fortalecen y ponen en práctica habilidades de participación, liderazgo, negociación y resiliencia en espacios cívicos abiertos. </t>
  </si>
  <si>
    <t>Output 1.1:</t>
  </si>
  <si>
    <t>Se han reconocido las narrativas individuales y colectivas entre jóvenes, hombres y mujeres, para entender los impactos históricos de la violencia.</t>
  </si>
  <si>
    <t>Activity 1.1.1:</t>
  </si>
  <si>
    <t>Mapeo y análisis completo de actores potenciales en espacios civicos de los municipios priorizados (organizaciones juveniles, instituciones nacionales y locales, empresarios, cooperantes, organizaciones sociales, líderes...) con enfoque de género.</t>
  </si>
  <si>
    <t xml:space="preserve">El mapeo incluye un informe específico para identificación de actores con este enfoque. </t>
  </si>
  <si>
    <t>Activity 1.1.2:</t>
  </si>
  <si>
    <t>Diseño e implementación de una metodología para el desarrollo de los encuentros con jóvenes, sus colectivos y familias, actores sociales, privados, comunitarios e institucionales con enfoque diferencial y validación con grupos de jóvenes</t>
  </si>
  <si>
    <t xml:space="preserve">La implelmentación y su validación incluyen participanción equitativa de mujeres. </t>
  </si>
  <si>
    <t>Activity 1.1.3:</t>
  </si>
  <si>
    <t>Realización de (24) encuentros para la identificación de narrativas individuales de jóvenes y sus colectivos.</t>
  </si>
  <si>
    <t xml:space="preserve">Los encuentros contarán con participanción equitativa de mujeres, al menos el 50% </t>
  </si>
  <si>
    <t>Activity 1.1.4</t>
  </si>
  <si>
    <t>Realización de espacios para jóvenes, hombres y mujeres, para el fortalecimiento de sus capacidades para la participación, equidad de género, la resiliencia, la solución de problemas, la negociación y el ejercicio de la ciudadanía y la democracia.</t>
  </si>
  <si>
    <t>Activity 1.1.5</t>
  </si>
  <si>
    <t>Activity 1.1.6</t>
  </si>
  <si>
    <t>Activity 1.1.7</t>
  </si>
  <si>
    <t>Activity 1.1.8</t>
  </si>
  <si>
    <t>Output Total</t>
  </si>
  <si>
    <t>Output 1.2:</t>
  </si>
  <si>
    <t xml:space="preserve">Adolescentes y jóvenes convergen en espacios cívicos con actores institucionales, comunitarios y sociales, para la consolidación del diálogo social y la construcción de narrativas conjuntas. -(Conectar para resilir)  </t>
  </si>
  <si>
    <t>Activity 1.2.1</t>
  </si>
  <si>
    <t xml:space="preserve">Encuentros preparatorios con actores clave (1) actores institucionales (2) sociales y comunitarios  (3) empresarios 4) medios de comunicación (5) adolescentes y jóvenes para socializar el ejercicio, identificar las narrativas. </t>
  </si>
  <si>
    <t xml:space="preserve">Encuentros contará con la participación de actores clave, con liderazgo representativo de mujeres en cada territorio piorizado. </t>
  </si>
  <si>
    <t>Activity 1.2.2</t>
  </si>
  <si>
    <t xml:space="preserve">Implementación de encuentros de diálogo en el marco de espacios cívicos entre adolescentes y jóvenes y (1) actores institucionales (2) sociales y comunitarios  (3) empresarios 4) medios de comunicación (5) adolescentes y jóvenes  y otros actores clave, para la construcción y socialización de narrativas sobre los daños históricos de la violencia y estereotipos hacia los adolescentes y jóvenes  </t>
  </si>
  <si>
    <t xml:space="preserve">La particpación de las mujeres será como mínimo del 50% en todos los espacios y con cada uno de los actores. </t>
  </si>
  <si>
    <t>Activity 1.2.3</t>
  </si>
  <si>
    <t>Realización de encuentros con actores clave,  para definir acciones y planes de prevención y mitigación de prácticas que refuerzan los estereotipos y la violencia hacia los y las jóvenes con enfoque de reconciliación.</t>
  </si>
  <si>
    <t xml:space="preserve">incluye participación representativa de las mujeres de cada grupo de actores, con  espacios de sensibilización en enfoque de género. </t>
  </si>
  <si>
    <t>Activity 1.2.4</t>
  </si>
  <si>
    <t xml:space="preserve">Sistematización de las narrativas construidas con los actores clave del proceso </t>
  </si>
  <si>
    <t>Activity 1.2.5</t>
  </si>
  <si>
    <t>Activity 1.2.6</t>
  </si>
  <si>
    <t>Activity 1.2.7</t>
  </si>
  <si>
    <t>Activity 1.2.8</t>
  </si>
  <si>
    <t>Output 1.3:</t>
  </si>
  <si>
    <t xml:space="preserve">Adolescentes y jovenes implementan iniciativas para la reconciliación, incidencia y participación, a través de la incorporación de las narrativas y capacidades adquiridas, con enfoque de prevención de violencias y construcción de paz. (Actuar para reconociliarse) </t>
  </si>
  <si>
    <t>Activity 1.3.1</t>
  </si>
  <si>
    <t xml:space="preserve">Desarrollo de espacios de co-creación de iniciativas lideradas por adolescentes y jóvenes, hombres y mujeres, que promuevan la generación de confianza y la reconciliación </t>
  </si>
  <si>
    <t>Activity 1.3.2</t>
  </si>
  <si>
    <t>Puesta en marcha de iniciativas para la reconciliación y la construcción de mecanismos de díálogo entre jóvenes y actores clave.</t>
  </si>
  <si>
    <t>Las iniciativas serán lideradas en un 50 % por mujeres jóvenes</t>
  </si>
  <si>
    <t>Activity 1.3.3</t>
  </si>
  <si>
    <t>Realización  de espacios de networking entre jovenes y actores relacionados para la gestión y sostenibilidad de las iniciativas</t>
  </si>
  <si>
    <t xml:space="preserve">Los encuentros contarán con participanción equitativa de mujeres, al menos el 50%, para jóvenes y actores clave </t>
  </si>
  <si>
    <t>Activity 1.3.4</t>
  </si>
  <si>
    <t>Realización de encuentro de intercambio de experiencias con jóvenes de los territorios priorizados</t>
  </si>
  <si>
    <t>Activity 1.3.5</t>
  </si>
  <si>
    <t>Activity 1.3.6</t>
  </si>
  <si>
    <t>Activity 1.3.7</t>
  </si>
  <si>
    <t>Activity 1.3.8</t>
  </si>
  <si>
    <t>Output 1.4:</t>
  </si>
  <si>
    <t>Desarrollados procesos de incidencia con autoridades y otros actores para la construcción de paz y participación de jóvenes, hombres y mujeres, y sus colectivos en la transformación de conflictos (en el marco de los procesos de planeación municipal, departamental y nacional, Conpes de juventud, Pacto Colombia con las juventudes, Consejos Municipales de Juventud). - Participar para transformar</t>
  </si>
  <si>
    <t>Activity 1.4.1</t>
  </si>
  <si>
    <t>Espacios locales con gremios y plataformas locales para la incidencia y gestión de alianzas para a sostenibilidad de las iniciativas de los jóvenes ante actores clave.</t>
  </si>
  <si>
    <t xml:space="preserve">Los espacios incluyes sesiones de sensibilización para la gestión de alianzas con inclusión del enfoque de género. </t>
  </si>
  <si>
    <t>Activity 1.4.2</t>
  </si>
  <si>
    <t>Realizar asistencia técnica con actores institucionales y comunitarios para la incorporación de las iniciativas creadas por adolescentes y jóvenes en los planes de acción territoriales tanto insititucionales como de la sociedad civil organizada.</t>
  </si>
  <si>
    <t>Sesiones de entrenamiento a sobre prevención de violencias, con enfoque de género e inclusión del enfoque de género en los planes. Con participación del 50% de hombres y mujeres.</t>
  </si>
  <si>
    <t>Activity 1.4.3</t>
  </si>
  <si>
    <t>Implementación de espacios de diálogo, concertación y negociación permanente entre jóvenes, empresarios, autoridades locales, y otros actores sociales, para dar trámite a los confictos que puedan surgir en el territorio, que incluyan planes de acción y mecansimos de solución de conflictos.</t>
  </si>
  <si>
    <t xml:space="preserve">Sesiones de capacitación y sensibilización para la incorporación del enfoque de género en espacios de dialogo y concertación para la prevención de  VBG. Con participación significativa de mujeres jóvenes y representantes de los actores claves. </t>
  </si>
  <si>
    <t>Activity 1.4.4</t>
  </si>
  <si>
    <t>Activity 1.4.5</t>
  </si>
  <si>
    <t>Activity 1.4.6</t>
  </si>
  <si>
    <t>Activity 1.4.7</t>
  </si>
  <si>
    <t>Activity 1.4.8</t>
  </si>
  <si>
    <t xml:space="preserve">OUTCOME 2: </t>
  </si>
  <si>
    <t>Outcome 2.1</t>
  </si>
  <si>
    <t>Activity 2.1.1</t>
  </si>
  <si>
    <t>Activity 2.1.2</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</si>
  <si>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</si>
  <si>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</si>
  <si>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</si>
  <si>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</si>
  <si>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</si>
  <si>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</si>
  <si>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</si>
  <si>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</si>
  <si>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</si>
  <si>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</si>
  <si>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</si>
  <si>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</si>
  <si>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</si>
  <si>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</si>
  <si>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</si>
  <si>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</si>
  <si>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</si>
  <si>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</si>
  <si>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</si>
  <si>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</si>
  <si>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</si>
  <si>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</si>
  <si>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</si>
  <si>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</si>
  <si>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</si>
  <si>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</si>
  <si>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</si>
  <si>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</si>
  <si>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</si>
  <si>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</si>
  <si>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</si>
  <si>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</si>
  <si>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</si>
  <si>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</si>
  <si>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</si>
  <si>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</si>
  <si>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</si>
  <si>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</si>
  <si>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</si>
  <si>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</si>
  <si>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</si>
  <si>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</si>
  <si>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</si>
  <si>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</si>
  <si>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</si>
  <si>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</si>
  <si>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</si>
  <si>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</si>
  <si>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</si>
  <si>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</si>
  <si>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</si>
  <si>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</si>
  <si>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</si>
  <si>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</si>
  <si>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</si>
  <si>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</si>
  <si>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</si>
  <si>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</si>
  <si>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</si>
  <si>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</si>
  <si>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</si>
  <si>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</si>
  <si>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</si>
  <si>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</si>
  <si>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</si>
  <si>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</si>
  <si>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</si>
  <si>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</si>
  <si>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</si>
  <si>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</si>
  <si>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</si>
  <si>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</si>
  <si>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</si>
  <si>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</si>
  <si>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</si>
  <si>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</si>
  <si>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</si>
  <si>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</si>
  <si>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</si>
  <si>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</si>
  <si>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</si>
  <si>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</si>
  <si>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</si>
  <si>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</si>
  <si>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</si>
  <si>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</si>
  <si>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</si>
  <si>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</si>
  <si>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</si>
  <si>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</si>
  <si>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</si>
  <si>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</si>
  <si>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</si>
  <si>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</si>
  <si>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</si>
  <si>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</si>
  <si>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</si>
  <si>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</si>
  <si>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</si>
  <si>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</si>
  <si>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</si>
  <si>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</si>
  <si>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</si>
  <si>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</si>
  <si>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</si>
  <si>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</si>
  <si>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</si>
  <si>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</si>
  <si>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 xml:space="preserve">OIT - 1 GS6
</t>
  </si>
  <si>
    <t>Additional operational costs</t>
  </si>
  <si>
    <t>UNFPA - Seguridad, Costos de funcionamiento, Provisiones
UNICEF- Gastos de funcionamiento</t>
  </si>
  <si>
    <t>Monitoring budget</t>
  </si>
  <si>
    <t>Budget for independent final evaluation</t>
  </si>
  <si>
    <t xml:space="preserve">Evaluación (2%)
</t>
  </si>
  <si>
    <t>Total Additional Costs</t>
  </si>
  <si>
    <t>Totals</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</si>
  <si>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</si>
  <si>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</si>
  <si>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</si>
  <si>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</si>
  <si>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</si>
  <si>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</si>
  <si>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</si>
  <si>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</si>
  <si>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</si>
  <si>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</si>
  <si>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</si>
  <si>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</si>
  <si>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</si>
  <si>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</si>
  <si>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</si>
  <si>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PBF Project First Project Report</t>
  </si>
  <si>
    <t>Project Title: Espacios cívicos juveniles para la resiliencia y la reconciliación en el Pacífico colombiano</t>
  </si>
  <si>
    <t>Date: 15 june 2022</t>
  </si>
  <si>
    <t>UNICEF Initial budget</t>
  </si>
  <si>
    <t>UNICEF ajusted budget</t>
  </si>
  <si>
    <t>Unicef Expenditure</t>
  </si>
  <si>
    <t>Unicef committed</t>
  </si>
  <si>
    <t>UNFPA Expenditure</t>
  </si>
  <si>
    <t>UNFPA committed</t>
  </si>
  <si>
    <t>OIT Initial Budget</t>
  </si>
  <si>
    <t>OIT Ajusted Budget</t>
  </si>
  <si>
    <t>OIT Expenditure</t>
  </si>
  <si>
    <t>OIT committed</t>
  </si>
  <si>
    <t>Total Budget</t>
  </si>
  <si>
    <t>TOTAL Expenditure</t>
  </si>
  <si>
    <t>TOTAL committed</t>
  </si>
  <si>
    <t>Total committed</t>
  </si>
  <si>
    <t>Total Expenditure / committed %</t>
  </si>
  <si>
    <t>Tranche Exp / comm del trenche recibido%</t>
  </si>
  <si>
    <t>Total Expenditure GEWE sin 7%</t>
  </si>
  <si>
    <t>Porcentaje de avance</t>
  </si>
  <si>
    <t>Table 2 - Output breakdown by UN budget categories</t>
  </si>
  <si>
    <t>UNICEF AJUSTADO</t>
  </si>
  <si>
    <t>Informe 1 (30 may)</t>
  </si>
  <si>
    <t>Informe 2 (15 jun)</t>
  </si>
  <si>
    <t>Comprometido</t>
  </si>
  <si>
    <t>Saldo</t>
  </si>
  <si>
    <t>Monto Total Ejecutado</t>
  </si>
  <si>
    <t>Monto Total Comprometido</t>
  </si>
  <si>
    <t>OUTCOME 1</t>
  </si>
  <si>
    <t>Output 1.1</t>
  </si>
  <si>
    <t>Output Total from Table 1</t>
  </si>
  <si>
    <t>1. Staff and other personnel</t>
  </si>
  <si>
    <t>2. Supplies, Commodities, Materials</t>
  </si>
  <si>
    <t> </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</si>
  <si>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</si>
  <si>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</si>
  <si>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</si>
  <si>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</si>
  <si>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</si>
  <si>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</si>
  <si>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</si>
  <si>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</si>
  <si>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Revisar</t>
  </si>
  <si>
    <t>Output 1.4</t>
  </si>
  <si>
    <t>OUTCOME 2</t>
  </si>
  <si>
    <t>Output 2.1</t>
  </si>
  <si>
    <t>OUTCOME 3</t>
  </si>
  <si>
    <t>Output 3.2</t>
  </si>
  <si>
    <t>OUTCOME 4</t>
  </si>
  <si>
    <t>Additional Costs</t>
  </si>
  <si>
    <t>Additional Cost Totals from Table 1</t>
  </si>
  <si>
    <t xml:space="preserve">Subtotal </t>
  </si>
  <si>
    <t>7% Indirect Costs</t>
  </si>
  <si>
    <t>TOTAL</t>
  </si>
  <si>
    <t>Porcentaje de ejecución</t>
  </si>
  <si>
    <t>Diferencia en tasa de cambio</t>
  </si>
  <si>
    <t xml:space="preserve">Informe 29 de mayo ejecutado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</si>
</sst>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164" formatCode="&quot;$&quot;\ #,##0.00;[Red]\-&quot;$&quot;\ #,##0.00"/>
    <numFmt numFmtId="165" formatCode="_-&quot;$&quot;\ * #,##0.00_-;\-&quot;$&quot;\ * #,##0.00_-;_-&quot;$&quot;\ * &quot;-&quot;??_-;_-@_-"/>
    <numFmt numFmtId="166" formatCode="_(&quot;$&quot;* #,##0_);_(&quot;$&quot;* \(#,##0\);_(&quot;$&quot;* &quot;-&quot;??_);_(@_)"/>
  </numFmts>
  <fonts count="2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24"/>
      <color rgb="FF00B0F0"/>
      <name val="Calibri"/>
      <family val="2"/>
      <scheme val="minor"/>
    </font>
    <font>
      <b/>
      <sz val="36"/>
      <color theme="1"/>
      <name val="Calibri"/>
      <family val="2"/>
      <scheme val="minor"/>
    </font>
    <font>
      <sz val="36"/>
      <color theme="1"/>
      <name val="Calibri"/>
      <family val="2"/>
      <scheme val="minor"/>
    </font>
    <font>
      <b/>
      <sz val="14"/>
      <color theme="1"/>
      <name val="Calibri"/>
      <family val="2"/>
      <scheme val="minor"/>
    </font>
    <font>
      <b/>
      <sz val="12"/>
      <color theme="1"/>
      <name val="Calibri"/>
      <family val="2"/>
      <scheme val="minor"/>
    </font>
    <font>
      <b/>
      <sz val="20"/>
      <color theme="1"/>
      <name val="Calibri"/>
      <family val="2"/>
      <scheme val="minor"/>
    </font>
    <font>
      <sz val="12"/>
      <color theme="1"/>
      <name val="Calibri"/>
      <family val="2"/>
      <scheme val="minor"/>
    </font>
    <font>
      <b/>
      <sz val="12"/>
      <color rgb="FFFF0000"/>
      <name val="Calibri"/>
      <family val="2"/>
      <scheme val="minor"/>
    </font>
    <font>
      <sz val="12"/>
      <color rgb="FFFF0000"/>
      <name val="Calibri"/>
      <family val="2"/>
      <scheme val="minor"/>
    </font>
    <font>
      <b/>
      <sz val="12"/>
      <color rgb="FF000000"/>
      <name val="Calibri"/>
      <family val="2"/>
      <scheme val="minor"/>
    </font>
    <font>
      <b/>
      <sz val="12"/>
      <color theme="1"/>
      <name val="Calibri"/>
      <family val="2"/>
    </font>
    <font>
      <sz val="12"/>
      <color theme="1"/>
      <name val="Calibri"/>
      <family val="2"/>
    </font>
    <font>
      <sz val="12"/>
      <color rgb="FF000000"/>
      <name val="Calibri"/>
      <family val="2"/>
    </font>
    <font>
      <b/>
      <sz val="9"/>
      <color indexed="81"/>
      <name val="Tahoma"/>
      <family val="2"/>
    </font>
    <font>
      <sz val="9"/>
      <color indexed="81"/>
      <name val="Tahoma"/>
      <family val="2"/>
    </font>
    <font>
      <sz val="12"/>
      <color rgb="FF000000"/>
      <name val="Calibri"/>
      <family val="2"/>
      <scheme val="minor"/>
    </font>
    <font>
      <b/>
      <sz val="10"/>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0"/>
        <bgColor rgb="FF000000"/>
      </patternFill>
    </fill>
    <fill>
      <patternFill patternType="solid">
        <fgColor rgb="FFFFFFFF"/>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rgb="FFB4C6E7"/>
        <bgColor indexed="64"/>
      </patternFill>
    </fill>
    <fill>
      <patternFill patternType="solid">
        <fgColor rgb="FFD9D9D9"/>
        <bgColor indexed="64"/>
      </patternFill>
    </fill>
    <fill>
      <patternFill patternType="solid">
        <fgColor rgb="FFBFBFBF"/>
        <bgColor indexed="64"/>
      </patternFill>
    </fill>
    <fill>
      <patternFill patternType="solid">
        <fgColor rgb="FFFFFFFF"/>
        <bgColor rgb="FF000000"/>
      </patternFill>
    </fill>
  </fills>
  <borders count="7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thin">
        <color indexed="64"/>
      </bottom>
      <diagonal/>
    </border>
    <border>
      <left style="medium">
        <color rgb="FF000000"/>
      </left>
      <right style="medium">
        <color rgb="FF000000"/>
      </right>
      <top style="thin">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diagonal/>
    </border>
    <border>
      <left style="thin">
        <color indexed="64"/>
      </left>
      <right style="medium">
        <color rgb="FF000000"/>
      </right>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rgb="FF000000"/>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style="medium">
        <color rgb="FF000000"/>
      </left>
      <right style="medium">
        <color rgb="FF000000"/>
      </right>
      <top style="thin">
        <color indexed="64"/>
      </top>
      <bottom/>
      <diagonal/>
    </border>
    <border>
      <left style="medium">
        <color rgb="FF000000"/>
      </left>
      <right style="thin">
        <color indexed="64"/>
      </right>
      <top/>
      <bottom style="thin">
        <color indexed="64"/>
      </bottom>
      <diagonal/>
    </border>
    <border>
      <left style="medium">
        <color rgb="FF000000"/>
      </left>
      <right style="thin">
        <color indexed="64"/>
      </right>
      <top style="medium">
        <color rgb="FF000000"/>
      </top>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medium">
        <color rgb="FF000000"/>
      </right>
      <top style="medium">
        <color rgb="FF000000"/>
      </top>
      <bottom style="thin">
        <color indexed="64"/>
      </bottom>
      <diagonal/>
    </border>
    <border>
      <left style="medium">
        <color rgb="FF000000"/>
      </left>
      <right style="medium">
        <color rgb="FF000000"/>
      </right>
      <top/>
      <bottom style="medium">
        <color rgb="FF000000"/>
      </bottom>
      <diagonal/>
    </border>
    <border>
      <left style="thin">
        <color indexed="64"/>
      </left>
      <right style="medium">
        <color rgb="FF000000"/>
      </right>
      <top style="medium">
        <color rgb="FF000000"/>
      </top>
      <bottom/>
      <diagonal/>
    </border>
    <border>
      <left style="medium">
        <color rgb="FF000000"/>
      </left>
      <right/>
      <top style="thin">
        <color indexed="64"/>
      </top>
      <bottom style="thin">
        <color indexed="64"/>
      </bottom>
      <diagonal/>
    </border>
    <border>
      <left style="thin">
        <color indexed="64"/>
      </left>
      <right style="thin">
        <color indexed="64"/>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indexed="64"/>
      </top>
      <bottom/>
      <diagonal/>
    </border>
    <border>
      <left style="thin">
        <color indexed="64"/>
      </left>
      <right style="medium">
        <color rgb="FF000000"/>
      </right>
      <top/>
      <bottom style="medium">
        <color rgb="FF000000"/>
      </bottom>
      <diagonal/>
    </border>
    <border>
      <left style="thin">
        <color rgb="FF000000"/>
      </left>
      <right/>
      <top style="medium">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cellStyleXfs>
  <cellXfs count="342">
    <xf numFmtId="0" fontId="0" fillId="0" borderId="0" xfId="0"/>
    <xf numFmtId="0" fontId="0" fillId="0" borderId="0" xfId="0" applyAlignment="1">
      <alignment wrapText="1"/>
    </xf>
    <xf numFmtId="0" fontId="5" fillId="0" borderId="0" xfId="0" applyFont="1" applyAlignment="1">
      <alignment wrapText="1"/>
    </xf>
    <xf numFmtId="0" fontId="6" fillId="0" borderId="0" xfId="0" applyFont="1" applyAlignment="1">
      <alignment wrapText="1"/>
    </xf>
    <xf numFmtId="44" fontId="6" fillId="0" borderId="0" xfId="1" applyFont="1" applyBorder="1" applyAlignment="1">
      <alignment wrapText="1"/>
    </xf>
    <xf numFmtId="44" fontId="6" fillId="2" borderId="0" xfId="1" applyFont="1" applyFill="1" applyBorder="1" applyAlignment="1">
      <alignment wrapText="1"/>
    </xf>
    <xf numFmtId="0" fontId="8" fillId="0" borderId="0" xfId="0" applyFont="1" applyAlignment="1">
      <alignment wrapText="1"/>
    </xf>
    <xf numFmtId="44" fontId="9" fillId="2" borderId="0" xfId="1" applyFont="1" applyFill="1" applyBorder="1" applyAlignment="1">
      <alignment horizontal="left" wrapText="1"/>
    </xf>
    <xf numFmtId="0" fontId="10" fillId="3" borderId="2" xfId="0" applyFont="1" applyFill="1" applyBorder="1" applyAlignment="1">
      <alignment horizontal="center" vertical="center" wrapText="1"/>
    </xf>
    <xf numFmtId="0" fontId="8" fillId="2" borderId="2" xfId="0" applyFont="1" applyFill="1" applyBorder="1" applyAlignment="1" applyProtection="1">
      <alignment horizontal="center" vertical="center" wrapText="1"/>
      <protection locked="0"/>
    </xf>
    <xf numFmtId="0" fontId="8" fillId="3" borderId="2" xfId="0" applyFont="1" applyFill="1" applyBorder="1" applyAlignment="1">
      <alignment horizontal="center" vertical="center" wrapText="1"/>
    </xf>
    <xf numFmtId="0" fontId="11" fillId="0" borderId="0" xfId="0" applyFont="1" applyAlignment="1">
      <alignment horizontal="center" vertical="center" wrapText="1"/>
    </xf>
    <xf numFmtId="0" fontId="8" fillId="3" borderId="2" xfId="0" applyFont="1" applyFill="1" applyBorder="1" applyAlignment="1">
      <alignment vertical="center" wrapText="1"/>
    </xf>
    <xf numFmtId="44" fontId="12" fillId="0" borderId="0" xfId="1" applyFont="1" applyFill="1" applyBorder="1" applyAlignment="1" applyProtection="1">
      <alignment vertical="center" wrapText="1"/>
    </xf>
    <xf numFmtId="44" fontId="8" fillId="0" borderId="0" xfId="1" applyFont="1" applyFill="1" applyBorder="1" applyAlignment="1" applyProtection="1">
      <alignment vertical="center" wrapText="1"/>
    </xf>
    <xf numFmtId="0" fontId="10" fillId="3" borderId="2" xfId="0" applyFont="1" applyFill="1" applyBorder="1" applyAlignment="1">
      <alignment vertical="center" wrapText="1"/>
    </xf>
    <xf numFmtId="0" fontId="0" fillId="0" borderId="2" xfId="0" applyBorder="1" applyAlignment="1" applyProtection="1">
      <alignment horizontal="left" vertical="top" wrapText="1"/>
      <protection locked="0"/>
    </xf>
    <xf numFmtId="44" fontId="10" fillId="0" borderId="2" xfId="1" applyFont="1" applyBorder="1" applyAlignment="1" applyProtection="1">
      <alignment horizontal="center" vertical="center" wrapText="1"/>
      <protection locked="0"/>
    </xf>
    <xf numFmtId="44" fontId="10" fillId="3" borderId="2" xfId="1" applyFont="1" applyFill="1" applyBorder="1" applyAlignment="1" applyProtection="1">
      <alignment horizontal="center" vertical="center" wrapText="1"/>
    </xf>
    <xf numFmtId="9" fontId="10" fillId="0" borderId="2" xfId="2" applyFont="1" applyBorder="1" applyAlignment="1" applyProtection="1">
      <alignment horizontal="center" vertical="center" wrapText="1"/>
      <protection locked="0"/>
    </xf>
    <xf numFmtId="44" fontId="10" fillId="2" borderId="2" xfId="1" applyFont="1" applyFill="1" applyBorder="1" applyAlignment="1" applyProtection="1">
      <alignment horizontal="center" vertical="center" wrapText="1"/>
      <protection locked="0"/>
    </xf>
    <xf numFmtId="49" fontId="10" fillId="0" borderId="2" xfId="1" applyNumberFormat="1" applyFont="1" applyBorder="1" applyAlignment="1" applyProtection="1">
      <alignment horizontal="left" wrapText="1"/>
      <protection locked="0"/>
    </xf>
    <xf numFmtId="44" fontId="10" fillId="0" borderId="0" xfId="1" applyFont="1" applyFill="1" applyBorder="1" applyAlignment="1" applyProtection="1">
      <alignment horizontal="center" vertical="center" wrapText="1"/>
    </xf>
    <xf numFmtId="0" fontId="10" fillId="0" borderId="2" xfId="0" applyFont="1" applyBorder="1" applyAlignment="1" applyProtection="1">
      <alignment horizontal="left" vertical="top" wrapText="1"/>
      <protection locked="0"/>
    </xf>
    <xf numFmtId="9" fontId="10" fillId="0" borderId="2" xfId="2" applyFont="1" applyFill="1" applyBorder="1" applyAlignment="1" applyProtection="1">
      <alignment horizontal="center" vertical="center" wrapText="1"/>
      <protection locked="0"/>
    </xf>
    <xf numFmtId="0" fontId="10" fillId="2" borderId="2" xfId="0" applyFont="1" applyFill="1" applyBorder="1" applyAlignment="1" applyProtection="1">
      <alignment horizontal="left" vertical="top" wrapText="1"/>
      <protection locked="0"/>
    </xf>
    <xf numFmtId="9" fontId="10" fillId="2" borderId="2" xfId="2" applyFont="1" applyFill="1" applyBorder="1" applyAlignment="1" applyProtection="1">
      <alignment horizontal="center" vertical="center" wrapText="1"/>
      <protection locked="0"/>
    </xf>
    <xf numFmtId="49" fontId="10" fillId="2" borderId="2" xfId="1" applyNumberFormat="1" applyFont="1" applyFill="1" applyBorder="1" applyAlignment="1" applyProtection="1">
      <alignment horizontal="left" wrapText="1"/>
      <protection locked="0"/>
    </xf>
    <xf numFmtId="0" fontId="0" fillId="2" borderId="0" xfId="0" applyFill="1" applyAlignment="1">
      <alignment wrapText="1"/>
    </xf>
    <xf numFmtId="44" fontId="8" fillId="3" borderId="2" xfId="1" applyFont="1" applyFill="1" applyBorder="1" applyAlignment="1" applyProtection="1">
      <alignment horizontal="center" vertical="center" wrapText="1"/>
    </xf>
    <xf numFmtId="44" fontId="8" fillId="2" borderId="2" xfId="1" applyFont="1" applyFill="1" applyBorder="1" applyAlignment="1" applyProtection="1">
      <alignment horizontal="center" vertical="center" wrapText="1"/>
    </xf>
    <xf numFmtId="44" fontId="8" fillId="0" borderId="0" xfId="1" applyFont="1" applyFill="1" applyBorder="1" applyAlignment="1" applyProtection="1">
      <alignment horizontal="center" vertical="center" wrapText="1"/>
    </xf>
    <xf numFmtId="44" fontId="8" fillId="3" borderId="6" xfId="1" applyFont="1" applyFill="1" applyBorder="1" applyAlignment="1" applyProtection="1">
      <alignment horizontal="center" vertical="center" wrapText="1"/>
    </xf>
    <xf numFmtId="0" fontId="10" fillId="2" borderId="0" xfId="0" applyFont="1" applyFill="1" applyAlignment="1" applyProtection="1">
      <alignment vertical="center" wrapText="1"/>
      <protection locked="0"/>
    </xf>
    <xf numFmtId="0" fontId="10" fillId="2" borderId="0" xfId="0" applyFont="1" applyFill="1" applyAlignment="1" applyProtection="1">
      <alignment horizontal="left" vertical="top" wrapText="1"/>
      <protection locked="0"/>
    </xf>
    <xf numFmtId="44" fontId="10" fillId="2" borderId="0" xfId="1" applyFont="1" applyFill="1" applyBorder="1" applyAlignment="1" applyProtection="1">
      <alignment horizontal="center" vertical="center" wrapText="1"/>
      <protection locked="0"/>
    </xf>
    <xf numFmtId="44" fontId="13" fillId="4" borderId="2" xfId="0" applyNumberFormat="1" applyFont="1" applyFill="1" applyBorder="1" applyAlignment="1">
      <alignment horizontal="center" vertical="center" wrapText="1"/>
    </xf>
    <xf numFmtId="44" fontId="13" fillId="5" borderId="2" xfId="0" applyNumberFormat="1" applyFont="1" applyFill="1" applyBorder="1" applyAlignment="1">
      <alignment horizontal="center" vertical="center" wrapText="1"/>
    </xf>
    <xf numFmtId="0" fontId="8" fillId="2" borderId="0" xfId="0" applyFont="1" applyFill="1" applyAlignment="1">
      <alignment vertical="center" wrapText="1"/>
    </xf>
    <xf numFmtId="44" fontId="10" fillId="2" borderId="0" xfId="1" applyFont="1" applyFill="1" applyBorder="1" applyAlignment="1" applyProtection="1">
      <alignment vertical="center" wrapText="1"/>
      <protection locked="0"/>
    </xf>
    <xf numFmtId="0" fontId="8" fillId="0" borderId="0" xfId="0" applyFont="1" applyAlignment="1" applyProtection="1">
      <alignment vertical="center" wrapText="1"/>
      <protection locked="0"/>
    </xf>
    <xf numFmtId="0" fontId="10" fillId="2" borderId="4" xfId="0" applyFont="1" applyFill="1" applyBorder="1" applyAlignment="1" applyProtection="1">
      <alignment vertical="center" wrapText="1"/>
      <protection locked="0"/>
    </xf>
    <xf numFmtId="0" fontId="10" fillId="2" borderId="2" xfId="0" applyFont="1" applyFill="1" applyBorder="1" applyAlignment="1" applyProtection="1">
      <alignment vertical="center" wrapText="1"/>
      <protection locked="0"/>
    </xf>
    <xf numFmtId="44" fontId="10" fillId="6" borderId="2" xfId="1" applyFont="1" applyFill="1" applyBorder="1" applyAlignment="1" applyProtection="1">
      <alignment vertical="center" wrapText="1"/>
      <protection locked="0"/>
    </xf>
    <xf numFmtId="6" fontId="10" fillId="0" borderId="2" xfId="1" applyNumberFormat="1" applyFont="1" applyBorder="1" applyAlignment="1" applyProtection="1">
      <alignment vertical="center" wrapText="1"/>
      <protection locked="0"/>
    </xf>
    <xf numFmtId="44" fontId="10" fillId="3" borderId="2" xfId="1" applyFont="1" applyFill="1" applyBorder="1" applyAlignment="1" applyProtection="1">
      <alignment vertical="center" wrapText="1"/>
    </xf>
    <xf numFmtId="9" fontId="10" fillId="0" borderId="2" xfId="2" applyFont="1" applyBorder="1" applyAlignment="1" applyProtection="1">
      <alignment vertical="center" wrapText="1"/>
      <protection locked="0"/>
    </xf>
    <xf numFmtId="44" fontId="10" fillId="0" borderId="2" xfId="1" applyFont="1" applyBorder="1" applyAlignment="1" applyProtection="1">
      <alignment vertical="center" wrapText="1"/>
      <protection locked="0"/>
    </xf>
    <xf numFmtId="44" fontId="10" fillId="2" borderId="2" xfId="1" applyFont="1" applyFill="1" applyBorder="1" applyAlignment="1" applyProtection="1">
      <alignment vertical="center" wrapText="1"/>
      <protection locked="0"/>
    </xf>
    <xf numFmtId="49" fontId="10" fillId="0" borderId="2" xfId="0" applyNumberFormat="1" applyFont="1" applyBorder="1" applyAlignment="1" applyProtection="1">
      <alignment horizontal="left" wrapText="1"/>
      <protection locked="0"/>
    </xf>
    <xf numFmtId="0" fontId="10" fillId="2" borderId="5" xfId="0" applyFont="1" applyFill="1" applyBorder="1" applyAlignment="1" applyProtection="1">
      <alignment vertical="center" wrapText="1"/>
      <protection locked="0"/>
    </xf>
    <xf numFmtId="166" fontId="10" fillId="0" borderId="2" xfId="1" applyNumberFormat="1" applyFont="1" applyBorder="1" applyAlignment="1" applyProtection="1">
      <alignment vertical="center" wrapText="1"/>
      <protection locked="0"/>
    </xf>
    <xf numFmtId="0" fontId="8" fillId="3" borderId="7" xfId="0" applyFont="1" applyFill="1" applyBorder="1" applyAlignment="1">
      <alignment vertical="center" wrapText="1"/>
    </xf>
    <xf numFmtId="0" fontId="8" fillId="7" borderId="2" xfId="0" applyFont="1" applyFill="1" applyBorder="1" applyAlignment="1" applyProtection="1">
      <alignment vertical="center" wrapText="1"/>
      <protection locked="0"/>
    </xf>
    <xf numFmtId="44" fontId="8" fillId="7" borderId="2" xfId="1" applyFont="1" applyFill="1" applyBorder="1" applyAlignment="1" applyProtection="1">
      <alignment vertical="center" wrapText="1"/>
    </xf>
    <xf numFmtId="0" fontId="8" fillId="2" borderId="0" xfId="0" applyFont="1" applyFill="1" applyAlignment="1" applyProtection="1">
      <alignment vertical="center" wrapText="1"/>
      <protection locked="0"/>
    </xf>
    <xf numFmtId="0" fontId="10" fillId="2" borderId="0" xfId="0" applyFont="1" applyFill="1" applyAlignment="1">
      <alignment vertical="center" wrapText="1"/>
    </xf>
    <xf numFmtId="0" fontId="10" fillId="3" borderId="15" xfId="0" applyFont="1" applyFill="1" applyBorder="1" applyAlignment="1">
      <alignment vertical="center" wrapText="1"/>
    </xf>
    <xf numFmtId="44" fontId="10" fillId="3" borderId="2" xfId="0" applyNumberFormat="1" applyFont="1" applyFill="1" applyBorder="1" applyAlignment="1">
      <alignment vertical="center" wrapText="1"/>
    </xf>
    <xf numFmtId="44" fontId="10" fillId="3" borderId="16" xfId="0" applyNumberFormat="1" applyFont="1" applyFill="1" applyBorder="1" applyAlignment="1">
      <alignment vertical="center" wrapText="1"/>
    </xf>
    <xf numFmtId="44" fontId="10" fillId="0" borderId="0" xfId="1" applyFont="1" applyFill="1" applyBorder="1" applyAlignment="1" applyProtection="1">
      <alignment vertical="center" wrapText="1"/>
      <protection locked="0"/>
    </xf>
    <xf numFmtId="0" fontId="10" fillId="0" borderId="0" xfId="0" applyFont="1" applyAlignment="1" applyProtection="1">
      <alignment vertical="center" wrapText="1"/>
      <protection locked="0"/>
    </xf>
    <xf numFmtId="0" fontId="10" fillId="0" borderId="0" xfId="0" applyFont="1" applyAlignment="1">
      <alignment vertical="center" wrapText="1"/>
    </xf>
    <xf numFmtId="0" fontId="8" fillId="3" borderId="17" xfId="0" applyFont="1" applyFill="1" applyBorder="1" applyAlignment="1">
      <alignment vertical="center" wrapText="1"/>
    </xf>
    <xf numFmtId="44" fontId="8" fillId="3" borderId="18" xfId="1" applyFont="1" applyFill="1" applyBorder="1" applyAlignment="1" applyProtection="1">
      <alignment vertical="center" wrapText="1"/>
    </xf>
    <xf numFmtId="166" fontId="8" fillId="3" borderId="18" xfId="1" applyNumberFormat="1" applyFont="1" applyFill="1" applyBorder="1" applyAlignment="1" applyProtection="1">
      <alignment vertical="center" wrapText="1"/>
    </xf>
    <xf numFmtId="44" fontId="8" fillId="3" borderId="19" xfId="1" applyFont="1" applyFill="1" applyBorder="1" applyAlignment="1" applyProtection="1">
      <alignment vertical="center" wrapText="1"/>
    </xf>
    <xf numFmtId="44" fontId="0" fillId="0" borderId="0" xfId="1" applyFont="1" applyBorder="1" applyAlignment="1">
      <alignment wrapText="1"/>
    </xf>
    <xf numFmtId="44" fontId="0" fillId="2" borderId="0" xfId="1" applyFont="1" applyFill="1" applyBorder="1" applyAlignment="1">
      <alignment wrapText="1"/>
    </xf>
    <xf numFmtId="44" fontId="8" fillId="2" borderId="0" xfId="1" applyFont="1" applyFill="1" applyBorder="1" applyAlignment="1">
      <alignment vertical="center" wrapText="1"/>
    </xf>
    <xf numFmtId="44" fontId="8" fillId="2" borderId="0" xfId="0" applyNumberFormat="1" applyFont="1" applyFill="1" applyAlignment="1">
      <alignment vertical="center" wrapText="1"/>
    </xf>
    <xf numFmtId="44" fontId="8" fillId="2" borderId="0" xfId="1" applyFont="1" applyFill="1" applyBorder="1" applyAlignment="1" applyProtection="1">
      <alignment horizontal="center" vertical="center" wrapText="1"/>
    </xf>
    <xf numFmtId="0" fontId="8" fillId="3" borderId="15" xfId="0" applyFont="1" applyFill="1" applyBorder="1" applyAlignment="1">
      <alignment horizontal="center" vertical="center" wrapText="1"/>
    </xf>
    <xf numFmtId="44" fontId="8" fillId="2" borderId="0" xfId="1" applyFont="1" applyFill="1" applyBorder="1" applyAlignment="1" applyProtection="1">
      <alignment vertical="center" wrapText="1"/>
      <protection locked="0"/>
    </xf>
    <xf numFmtId="0" fontId="8" fillId="3" borderId="15" xfId="0" applyFont="1" applyFill="1" applyBorder="1" applyAlignment="1">
      <alignment vertical="center" wrapText="1"/>
    </xf>
    <xf numFmtId="44" fontId="8" fillId="3" borderId="2" xfId="1" applyFont="1" applyFill="1" applyBorder="1" applyAlignment="1" applyProtection="1">
      <alignment vertical="center" wrapText="1"/>
    </xf>
    <xf numFmtId="44" fontId="8" fillId="3" borderId="3" xfId="1" applyFont="1" applyFill="1" applyBorder="1" applyAlignment="1" applyProtection="1">
      <alignment vertical="center" wrapText="1"/>
    </xf>
    <xf numFmtId="9" fontId="8" fillId="2" borderId="16" xfId="2" applyFont="1" applyFill="1" applyBorder="1" applyAlignment="1" applyProtection="1">
      <alignment vertical="center" wrapText="1"/>
      <protection locked="0"/>
    </xf>
    <xf numFmtId="0" fontId="8" fillId="3" borderId="11" xfId="0" applyFont="1" applyFill="1" applyBorder="1" applyAlignment="1">
      <alignment vertical="center" wrapText="1"/>
    </xf>
    <xf numFmtId="44" fontId="8" fillId="3" borderId="20" xfId="1" applyFont="1" applyFill="1" applyBorder="1" applyAlignment="1" applyProtection="1">
      <alignment vertical="center" wrapText="1"/>
    </xf>
    <xf numFmtId="9" fontId="8" fillId="2" borderId="12" xfId="2" applyFont="1" applyFill="1" applyBorder="1" applyAlignment="1" applyProtection="1">
      <alignment vertical="center" wrapText="1"/>
      <protection locked="0"/>
    </xf>
    <xf numFmtId="44" fontId="8" fillId="2" borderId="0" xfId="1" applyFont="1" applyFill="1" applyBorder="1" applyAlignment="1" applyProtection="1">
      <alignment horizontal="right" vertical="center" wrapText="1"/>
      <protection locked="0"/>
    </xf>
    <xf numFmtId="9" fontId="8" fillId="2" borderId="12" xfId="2" applyFont="1" applyFill="1" applyBorder="1" applyAlignment="1" applyProtection="1">
      <alignment horizontal="right" vertical="center" wrapText="1"/>
      <protection locked="0"/>
    </xf>
    <xf numFmtId="44" fontId="8" fillId="2" borderId="0" xfId="1" applyFont="1" applyFill="1" applyBorder="1" applyAlignment="1" applyProtection="1">
      <alignment vertical="center" wrapText="1"/>
    </xf>
    <xf numFmtId="9" fontId="8" fillId="3" borderId="19" xfId="2" applyFont="1" applyFill="1" applyBorder="1" applyAlignment="1" applyProtection="1">
      <alignment vertical="center" wrapText="1"/>
    </xf>
    <xf numFmtId="44" fontId="8" fillId="0" borderId="0" xfId="1" applyFont="1" applyFill="1" applyBorder="1" applyAlignment="1">
      <alignment vertical="center" wrapText="1"/>
    </xf>
    <xf numFmtId="0" fontId="8" fillId="0" borderId="0" xfId="0" applyFont="1" applyAlignment="1">
      <alignment vertical="center" wrapText="1"/>
    </xf>
    <xf numFmtId="44" fontId="8" fillId="0" borderId="0" xfId="0" applyNumberFormat="1" applyFont="1" applyAlignment="1">
      <alignment vertical="center" wrapText="1"/>
    </xf>
    <xf numFmtId="0" fontId="3" fillId="3" borderId="21" xfId="0" applyFont="1" applyFill="1" applyBorder="1" applyAlignment="1">
      <alignment horizontal="left" vertical="center" wrapText="1"/>
    </xf>
    <xf numFmtId="44" fontId="8" fillId="3" borderId="22" xfId="0" applyNumberFormat="1" applyFont="1" applyFill="1" applyBorder="1" applyAlignment="1">
      <alignment vertical="center" wrapText="1"/>
    </xf>
    <xf numFmtId="44" fontId="8" fillId="3" borderId="21" xfId="0" applyNumberFormat="1" applyFont="1" applyFill="1" applyBorder="1" applyAlignment="1">
      <alignment vertical="center" wrapText="1"/>
    </xf>
    <xf numFmtId="44" fontId="0" fillId="3" borderId="22" xfId="1" applyFont="1" applyFill="1" applyBorder="1" applyAlignment="1">
      <alignment vertical="center" wrapText="1"/>
    </xf>
    <xf numFmtId="44" fontId="0" fillId="2" borderId="0" xfId="1" applyFont="1" applyFill="1" applyBorder="1" applyAlignment="1">
      <alignment vertical="center" wrapText="1"/>
    </xf>
    <xf numFmtId="0" fontId="3" fillId="3" borderId="15" xfId="0" applyFont="1" applyFill="1" applyBorder="1" applyAlignment="1">
      <alignment horizontal="left" vertical="center" wrapText="1"/>
    </xf>
    <xf numFmtId="10" fontId="8" fillId="3" borderId="16" xfId="2" applyNumberFormat="1" applyFont="1" applyFill="1" applyBorder="1" applyAlignment="1" applyProtection="1">
      <alignment wrapText="1"/>
    </xf>
    <xf numFmtId="9" fontId="8" fillId="2" borderId="0" xfId="2" applyFont="1" applyFill="1" applyBorder="1" applyAlignment="1">
      <alignment wrapText="1"/>
    </xf>
    <xf numFmtId="0" fontId="0" fillId="3" borderId="17" xfId="0" applyFill="1" applyBorder="1" applyAlignment="1">
      <alignment wrapText="1"/>
    </xf>
    <xf numFmtId="9" fontId="0" fillId="3" borderId="19" xfId="2" applyFont="1" applyFill="1" applyBorder="1" applyAlignment="1">
      <alignment wrapText="1"/>
    </xf>
    <xf numFmtId="9" fontId="0" fillId="2" borderId="0" xfId="2" applyFont="1" applyFill="1" applyBorder="1" applyAlignment="1">
      <alignment wrapText="1"/>
    </xf>
    <xf numFmtId="0" fontId="3" fillId="2" borderId="0" xfId="0" applyFont="1" applyFill="1" applyAlignment="1">
      <alignment horizontal="center" vertical="center" wrapText="1"/>
    </xf>
    <xf numFmtId="44" fontId="8" fillId="3" borderId="16" xfId="2" applyNumberFormat="1" applyFont="1" applyFill="1" applyBorder="1" applyAlignment="1" applyProtection="1">
      <alignment wrapText="1"/>
    </xf>
    <xf numFmtId="44" fontId="8" fillId="2" borderId="0" xfId="2" applyNumberFormat="1" applyFont="1" applyFill="1" applyBorder="1" applyAlignment="1">
      <alignment wrapText="1"/>
    </xf>
    <xf numFmtId="44" fontId="0" fillId="0" borderId="0" xfId="1" applyFont="1" applyFill="1" applyBorder="1" applyAlignment="1">
      <alignment wrapText="1"/>
    </xf>
    <xf numFmtId="0" fontId="0" fillId="2" borderId="0" xfId="0" applyFill="1" applyAlignment="1">
      <alignment horizontal="center" vertical="center" wrapText="1"/>
    </xf>
    <xf numFmtId="44" fontId="10" fillId="9" borderId="2" xfId="1" applyFont="1" applyFill="1" applyBorder="1" applyAlignment="1" applyProtection="1">
      <alignment horizontal="center" vertical="center" wrapText="1"/>
      <protection locked="0"/>
    </xf>
    <xf numFmtId="6" fontId="10" fillId="9" borderId="2" xfId="1" applyNumberFormat="1" applyFont="1" applyFill="1" applyBorder="1" applyAlignment="1" applyProtection="1">
      <alignment vertical="center" wrapText="1"/>
      <protection locked="0"/>
    </xf>
    <xf numFmtId="44" fontId="10" fillId="3" borderId="31" xfId="0" applyNumberFormat="1" applyFont="1" applyFill="1" applyBorder="1" applyAlignment="1">
      <alignment vertical="center" wrapText="1"/>
    </xf>
    <xf numFmtId="9" fontId="8" fillId="2" borderId="0" xfId="2" applyFont="1" applyFill="1" applyAlignment="1">
      <alignment wrapText="1"/>
    </xf>
    <xf numFmtId="44" fontId="8" fillId="2" borderId="0" xfId="2" applyNumberFormat="1" applyFont="1" applyFill="1" applyAlignment="1">
      <alignment wrapText="1"/>
    </xf>
    <xf numFmtId="0" fontId="8" fillId="3" borderId="32" xfId="0" applyFont="1" applyFill="1" applyBorder="1" applyAlignment="1">
      <alignment vertical="center" wrapText="1"/>
    </xf>
    <xf numFmtId="0" fontId="8" fillId="3" borderId="36" xfId="0" applyFont="1" applyFill="1" applyBorder="1" applyAlignment="1">
      <alignment vertical="center" wrapText="1"/>
    </xf>
    <xf numFmtId="0" fontId="8" fillId="3" borderId="40" xfId="0" applyFont="1" applyFill="1" applyBorder="1" applyAlignment="1">
      <alignment vertical="center" wrapText="1"/>
    </xf>
    <xf numFmtId="44" fontId="8" fillId="3" borderId="41" xfId="1" applyFont="1" applyFill="1" applyBorder="1" applyAlignment="1" applyProtection="1">
      <alignment vertical="center" wrapText="1"/>
    </xf>
    <xf numFmtId="9" fontId="8" fillId="3" borderId="42" xfId="2" applyFont="1" applyFill="1" applyBorder="1" applyAlignment="1" applyProtection="1">
      <alignment vertical="center" wrapText="1"/>
    </xf>
    <xf numFmtId="44" fontId="8" fillId="3" borderId="25" xfId="1" applyFont="1" applyFill="1" applyBorder="1" applyAlignment="1">
      <alignment vertical="center" wrapText="1"/>
    </xf>
    <xf numFmtId="44" fontId="10" fillId="3" borderId="43" xfId="0" applyNumberFormat="1" applyFont="1" applyFill="1" applyBorder="1" applyAlignment="1">
      <alignment vertical="center" wrapText="1"/>
    </xf>
    <xf numFmtId="44" fontId="8" fillId="9" borderId="41" xfId="1" applyFont="1" applyFill="1" applyBorder="1" applyAlignment="1" applyProtection="1">
      <alignment horizontal="center" vertical="center" wrapText="1"/>
      <protection locked="0"/>
    </xf>
    <xf numFmtId="44" fontId="8" fillId="9" borderId="42" xfId="1" applyFont="1" applyFill="1" applyBorder="1" applyAlignment="1" applyProtection="1">
      <alignment horizontal="center" vertical="center" wrapText="1"/>
      <protection locked="0"/>
    </xf>
    <xf numFmtId="44" fontId="8" fillId="2" borderId="0" xfId="1" applyFont="1" applyFill="1" applyAlignment="1" applyProtection="1">
      <alignment vertical="center" wrapText="1"/>
      <protection locked="0"/>
    </xf>
    <xf numFmtId="10" fontId="8" fillId="3" borderId="16" xfId="2" applyNumberFormat="1" applyFont="1" applyFill="1" applyBorder="1" applyAlignment="1">
      <alignment wrapText="1"/>
    </xf>
    <xf numFmtId="0" fontId="8" fillId="7" borderId="40" xfId="0" applyFont="1" applyFill="1" applyBorder="1" applyAlignment="1" applyProtection="1">
      <alignment vertical="center" wrapText="1"/>
      <protection locked="0"/>
    </xf>
    <xf numFmtId="44" fontId="8" fillId="10" borderId="41" xfId="1" applyFont="1" applyFill="1" applyBorder="1" applyAlignment="1" applyProtection="1">
      <alignment vertical="center" wrapText="1"/>
    </xf>
    <xf numFmtId="44" fontId="8" fillId="10" borderId="42" xfId="1" applyFont="1" applyFill="1" applyBorder="1" applyAlignment="1" applyProtection="1">
      <alignment vertical="center" wrapText="1"/>
    </xf>
    <xf numFmtId="44" fontId="10" fillId="9" borderId="31" xfId="1" applyFont="1" applyFill="1" applyBorder="1" applyAlignment="1" applyProtection="1">
      <alignment horizontal="center" vertical="center" wrapText="1"/>
      <protection locked="0"/>
    </xf>
    <xf numFmtId="44" fontId="8" fillId="9" borderId="25" xfId="1" applyFont="1" applyFill="1" applyBorder="1" applyAlignment="1" applyProtection="1">
      <alignment horizontal="center" vertical="center" wrapText="1"/>
      <protection locked="0"/>
    </xf>
    <xf numFmtId="0" fontId="8" fillId="3" borderId="26" xfId="0" applyFont="1" applyFill="1" applyBorder="1" applyAlignment="1">
      <alignment vertical="center" wrapText="1"/>
    </xf>
    <xf numFmtId="0" fontId="8" fillId="3" borderId="27" xfId="0" applyFont="1" applyFill="1" applyBorder="1" applyAlignment="1">
      <alignment vertical="center" wrapText="1"/>
    </xf>
    <xf numFmtId="0" fontId="8" fillId="3" borderId="28" xfId="0" applyFont="1" applyFill="1" applyBorder="1" applyAlignment="1">
      <alignment vertical="center" wrapText="1"/>
    </xf>
    <xf numFmtId="0" fontId="10" fillId="2" borderId="46" xfId="0" applyFont="1" applyFill="1" applyBorder="1" applyAlignment="1" applyProtection="1">
      <alignment vertical="center" wrapText="1"/>
      <protection locked="0"/>
    </xf>
    <xf numFmtId="44" fontId="10" fillId="9" borderId="47" xfId="1" applyFont="1" applyFill="1" applyBorder="1" applyAlignment="1" applyProtection="1">
      <alignment horizontal="center" vertical="center" wrapText="1"/>
      <protection locked="0"/>
    </xf>
    <xf numFmtId="6" fontId="10" fillId="9" borderId="47" xfId="1" applyNumberFormat="1" applyFont="1" applyFill="1" applyBorder="1" applyAlignment="1" applyProtection="1">
      <alignment vertical="center" wrapText="1"/>
      <protection locked="0"/>
    </xf>
    <xf numFmtId="44" fontId="10" fillId="0" borderId="48" xfId="1" applyFont="1" applyBorder="1" applyAlignment="1" applyProtection="1">
      <alignment vertical="center" wrapText="1"/>
      <protection locked="0"/>
    </xf>
    <xf numFmtId="0" fontId="10" fillId="2" borderId="32" xfId="0" applyFont="1" applyFill="1" applyBorder="1" applyAlignment="1" applyProtection="1">
      <alignment vertical="center" wrapText="1"/>
      <protection locked="0"/>
    </xf>
    <xf numFmtId="44" fontId="10" fillId="0" borderId="35" xfId="1" applyFont="1" applyBorder="1" applyAlignment="1" applyProtection="1">
      <alignment vertical="center" wrapText="1"/>
      <protection locked="0"/>
    </xf>
    <xf numFmtId="44" fontId="8" fillId="3" borderId="38" xfId="1" applyFont="1" applyFill="1" applyBorder="1" applyAlignment="1" applyProtection="1">
      <alignment horizontal="center" vertical="center" wrapText="1"/>
    </xf>
    <xf numFmtId="44" fontId="13" fillId="4" borderId="39" xfId="0" applyNumberFormat="1" applyFont="1" applyFill="1" applyBorder="1" applyAlignment="1">
      <alignment horizontal="center" vertical="center" wrapText="1"/>
    </xf>
    <xf numFmtId="0" fontId="8" fillId="3" borderId="49" xfId="0" applyFont="1" applyFill="1" applyBorder="1" applyAlignment="1">
      <alignment vertical="center" wrapText="1"/>
    </xf>
    <xf numFmtId="0" fontId="8" fillId="3" borderId="31" xfId="0" applyFont="1" applyFill="1" applyBorder="1" applyAlignment="1">
      <alignment vertical="center" wrapText="1"/>
    </xf>
    <xf numFmtId="0" fontId="8" fillId="3" borderId="50" xfId="0" applyFont="1" applyFill="1" applyBorder="1" applyAlignment="1">
      <alignment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8" fillId="10" borderId="41" xfId="0" applyFont="1" applyFill="1" applyBorder="1" applyAlignment="1" applyProtection="1">
      <alignment horizontal="center" vertical="center" wrapText="1"/>
      <protection locked="0"/>
    </xf>
    <xf numFmtId="0" fontId="8" fillId="10"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44" fontId="8" fillId="2" borderId="2" xfId="1" applyFont="1" applyFill="1" applyBorder="1" applyAlignment="1">
      <alignment horizontal="center" vertical="center" wrapText="1"/>
    </xf>
    <xf numFmtId="44" fontId="8" fillId="3" borderId="2" xfId="1" applyFont="1" applyFill="1" applyBorder="1" applyAlignment="1">
      <alignment horizontal="center" vertical="center" wrapText="1"/>
    </xf>
    <xf numFmtId="44" fontId="8" fillId="10" borderId="42" xfId="1" applyFont="1" applyFill="1" applyBorder="1" applyAlignment="1">
      <alignment vertical="center" wrapText="1"/>
    </xf>
    <xf numFmtId="44" fontId="10" fillId="9" borderId="52" xfId="1" applyFont="1" applyFill="1" applyBorder="1" applyAlignment="1" applyProtection="1">
      <alignment horizontal="center" vertical="center" wrapText="1"/>
      <protection locked="0"/>
    </xf>
    <xf numFmtId="10" fontId="10" fillId="9" borderId="31" xfId="1" applyNumberFormat="1" applyFont="1" applyFill="1" applyBorder="1" applyAlignment="1" applyProtection="1">
      <alignment horizontal="center" vertical="center" wrapText="1"/>
      <protection locked="0"/>
    </xf>
    <xf numFmtId="10" fontId="8" fillId="9" borderId="25" xfId="1" applyNumberFormat="1" applyFont="1" applyFill="1" applyBorder="1" applyAlignment="1" applyProtection="1">
      <alignment horizontal="center" vertical="center" wrapText="1"/>
      <protection locked="0"/>
    </xf>
    <xf numFmtId="0" fontId="8" fillId="10" borderId="42" xfId="0" applyFont="1" applyFill="1" applyBorder="1" applyAlignment="1" applyProtection="1">
      <alignment horizontal="center" vertical="center" wrapText="1"/>
      <protection locked="0"/>
    </xf>
    <xf numFmtId="44" fontId="10" fillId="9" borderId="48" xfId="1" applyFont="1" applyFill="1" applyBorder="1" applyAlignment="1" applyProtection="1">
      <alignment horizontal="center" vertical="center" wrapText="1"/>
      <protection locked="0"/>
    </xf>
    <xf numFmtId="44" fontId="10" fillId="9" borderId="35" xfId="1" applyFont="1" applyFill="1" applyBorder="1" applyAlignment="1" applyProtection="1">
      <alignment horizontal="center" vertical="center" wrapText="1"/>
      <protection locked="0"/>
    </xf>
    <xf numFmtId="44" fontId="8" fillId="3" borderId="37" xfId="1" applyFont="1" applyFill="1" applyBorder="1" applyAlignment="1" applyProtection="1">
      <alignment horizontal="center" vertical="center" wrapText="1"/>
    </xf>
    <xf numFmtId="44" fontId="8" fillId="10" borderId="38" xfId="1" applyFont="1" applyFill="1" applyBorder="1" applyAlignment="1" applyProtection="1">
      <alignment horizontal="center" vertical="center" wrapText="1"/>
    </xf>
    <xf numFmtId="44" fontId="8" fillId="10" borderId="39" xfId="1" applyFont="1" applyFill="1" applyBorder="1" applyAlignment="1" applyProtection="1">
      <alignment horizontal="center" vertical="center" wrapText="1"/>
    </xf>
    <xf numFmtId="44" fontId="8" fillId="7" borderId="40" xfId="1" applyFont="1" applyFill="1" applyBorder="1" applyAlignment="1" applyProtection="1">
      <alignment vertical="center" wrapText="1"/>
    </xf>
    <xf numFmtId="44" fontId="10" fillId="3" borderId="32" xfId="0" applyNumberFormat="1" applyFont="1" applyFill="1" applyBorder="1" applyAlignment="1">
      <alignment vertical="center" wrapText="1"/>
    </xf>
    <xf numFmtId="44" fontId="8" fillId="3" borderId="40" xfId="1" applyFont="1" applyFill="1" applyBorder="1" applyAlignment="1" applyProtection="1">
      <alignment vertical="center" wrapText="1"/>
    </xf>
    <xf numFmtId="44" fontId="8" fillId="3" borderId="32" xfId="1" applyFont="1" applyFill="1" applyBorder="1" applyAlignment="1" applyProtection="1">
      <alignment vertical="center" wrapText="1"/>
    </xf>
    <xf numFmtId="0" fontId="8" fillId="3" borderId="40" xfId="0" applyFont="1" applyFill="1" applyBorder="1" applyAlignment="1">
      <alignment horizontal="center" vertical="center" wrapText="1"/>
    </xf>
    <xf numFmtId="0" fontId="8" fillId="10" borderId="42" xfId="0" applyFont="1" applyFill="1" applyBorder="1" applyAlignment="1">
      <alignment horizontal="center" vertical="center" wrapText="1"/>
    </xf>
    <xf numFmtId="44" fontId="10" fillId="3" borderId="46" xfId="1" applyFont="1" applyFill="1" applyBorder="1" applyAlignment="1" applyProtection="1">
      <alignment horizontal="center" vertical="center" wrapText="1"/>
    </xf>
    <xf numFmtId="8" fontId="10" fillId="9" borderId="47" xfId="1" applyNumberFormat="1" applyFont="1" applyFill="1" applyBorder="1" applyAlignment="1" applyProtection="1">
      <alignment horizontal="center" vertical="center" wrapText="1"/>
      <protection locked="0"/>
    </xf>
    <xf numFmtId="44" fontId="8" fillId="10" borderId="39" xfId="1" applyFont="1" applyFill="1" applyBorder="1" applyAlignment="1">
      <alignment horizontal="center" vertical="center" wrapText="1"/>
    </xf>
    <xf numFmtId="6" fontId="10" fillId="9" borderId="48" xfId="1" applyNumberFormat="1" applyFont="1" applyFill="1" applyBorder="1" applyAlignment="1" applyProtection="1">
      <alignment vertical="center" wrapText="1"/>
      <protection locked="0"/>
    </xf>
    <xf numFmtId="6" fontId="10" fillId="9" borderId="35" xfId="1" applyNumberFormat="1" applyFont="1" applyFill="1" applyBorder="1" applyAlignment="1" applyProtection="1">
      <alignment vertical="center" wrapText="1"/>
      <protection locked="0"/>
    </xf>
    <xf numFmtId="44" fontId="10" fillId="9" borderId="33" xfId="1" applyFont="1" applyFill="1" applyBorder="1" applyAlignment="1" applyProtection="1">
      <alignment horizontal="center" vertical="center" wrapText="1"/>
      <protection locked="0"/>
    </xf>
    <xf numFmtId="0" fontId="10" fillId="3" borderId="32" xfId="0" applyFont="1" applyFill="1" applyBorder="1" applyAlignment="1">
      <alignment vertical="center" wrapText="1"/>
    </xf>
    <xf numFmtId="44" fontId="8" fillId="3" borderId="52" xfId="1" applyFont="1" applyFill="1" applyBorder="1" applyAlignment="1" applyProtection="1">
      <alignment vertical="center" wrapText="1"/>
    </xf>
    <xf numFmtId="44" fontId="8" fillId="3" borderId="52" xfId="1" applyFont="1" applyFill="1" applyBorder="1" applyAlignment="1">
      <alignment vertical="center" wrapText="1"/>
    </xf>
    <xf numFmtId="44" fontId="10" fillId="9" borderId="54" xfId="1" applyFont="1" applyFill="1" applyBorder="1" applyAlignment="1" applyProtection="1">
      <alignment horizontal="center" vertical="center" wrapText="1"/>
      <protection locked="0"/>
    </xf>
    <xf numFmtId="44" fontId="10" fillId="9" borderId="55" xfId="1" applyFont="1" applyFill="1" applyBorder="1" applyAlignment="1" applyProtection="1">
      <alignment horizontal="center" vertical="center" wrapText="1"/>
      <protection locked="0"/>
    </xf>
    <xf numFmtId="44" fontId="10" fillId="9" borderId="56" xfId="1" applyFont="1" applyFill="1" applyBorder="1" applyAlignment="1" applyProtection="1">
      <alignment horizontal="center" vertical="center" wrapText="1"/>
      <protection locked="0"/>
    </xf>
    <xf numFmtId="0" fontId="8" fillId="11" borderId="40" xfId="0" applyFont="1" applyFill="1" applyBorder="1" applyAlignment="1" applyProtection="1">
      <alignment horizontal="center" vertical="center" wrapText="1"/>
      <protection locked="0"/>
    </xf>
    <xf numFmtId="44" fontId="10" fillId="11" borderId="46" xfId="1" applyFont="1" applyFill="1" applyBorder="1" applyAlignment="1" applyProtection="1">
      <alignment horizontal="center" vertical="center" wrapText="1"/>
      <protection locked="0"/>
    </xf>
    <xf numFmtId="44" fontId="10" fillId="11" borderId="32" xfId="1" applyFont="1" applyFill="1" applyBorder="1" applyAlignment="1" applyProtection="1">
      <alignment horizontal="center" vertical="center" wrapText="1"/>
      <protection locked="0"/>
    </xf>
    <xf numFmtId="44" fontId="10" fillId="11" borderId="46" xfId="1" applyFont="1" applyFill="1" applyBorder="1" applyAlignment="1" applyProtection="1">
      <alignment vertical="center" wrapText="1"/>
      <protection locked="0"/>
    </xf>
    <xf numFmtId="44" fontId="10" fillId="11" borderId="32" xfId="1" applyFont="1" applyFill="1" applyBorder="1" applyAlignment="1" applyProtection="1">
      <alignment vertical="center" wrapText="1"/>
      <protection locked="0"/>
    </xf>
    <xf numFmtId="6" fontId="10" fillId="11" borderId="46" xfId="1" applyNumberFormat="1" applyFont="1" applyFill="1" applyBorder="1" applyAlignment="1" applyProtection="1">
      <alignment vertical="center" wrapText="1"/>
      <protection locked="0"/>
    </xf>
    <xf numFmtId="6" fontId="10" fillId="11" borderId="32" xfId="1" applyNumberFormat="1" applyFont="1" applyFill="1" applyBorder="1" applyAlignment="1" applyProtection="1">
      <alignment vertical="center" wrapText="1"/>
      <protection locked="0"/>
    </xf>
    <xf numFmtId="44" fontId="3" fillId="2" borderId="0" xfId="0" applyNumberFormat="1" applyFont="1" applyFill="1" applyAlignment="1">
      <alignment horizontal="center" vertical="center" wrapText="1"/>
    </xf>
    <xf numFmtId="0" fontId="10" fillId="12" borderId="41" xfId="0" applyFont="1" applyFill="1" applyBorder="1" applyAlignment="1">
      <alignment horizontal="center" vertical="center" wrapText="1"/>
    </xf>
    <xf numFmtId="9" fontId="10" fillId="6" borderId="2" xfId="1" applyNumberFormat="1" applyFont="1" applyFill="1" applyBorder="1" applyAlignment="1" applyProtection="1">
      <alignment horizontal="center" vertical="center" wrapText="1"/>
      <protection locked="0"/>
    </xf>
    <xf numFmtId="44" fontId="0" fillId="0" borderId="0" xfId="0" applyNumberFormat="1"/>
    <xf numFmtId="44" fontId="10" fillId="9" borderId="57" xfId="1" applyFont="1" applyFill="1" applyBorder="1" applyAlignment="1" applyProtection="1">
      <alignment horizontal="center" vertical="center" wrapText="1"/>
      <protection locked="0"/>
    </xf>
    <xf numFmtId="8" fontId="10" fillId="9" borderId="57" xfId="1" applyNumberFormat="1" applyFont="1" applyFill="1" applyBorder="1" applyAlignment="1" applyProtection="1">
      <alignment horizontal="center" vertical="center" wrapText="1"/>
      <protection locked="0"/>
    </xf>
    <xf numFmtId="8" fontId="10" fillId="9" borderId="35" xfId="1" applyNumberFormat="1" applyFont="1" applyFill="1" applyBorder="1" applyAlignment="1" applyProtection="1">
      <alignment horizontal="center" vertical="center" wrapText="1"/>
      <protection locked="0"/>
    </xf>
    <xf numFmtId="8" fontId="10" fillId="9" borderId="2" xfId="1" applyNumberFormat="1" applyFont="1" applyFill="1" applyBorder="1" applyAlignment="1" applyProtection="1">
      <alignment horizontal="center" vertical="center" wrapText="1"/>
      <protection locked="0"/>
    </xf>
    <xf numFmtId="8" fontId="10" fillId="10" borderId="2" xfId="1" applyNumberFormat="1" applyFont="1" applyFill="1" applyBorder="1" applyAlignment="1" applyProtection="1">
      <alignment horizontal="center" vertical="center" wrapText="1"/>
      <protection locked="0"/>
    </xf>
    <xf numFmtId="8" fontId="10" fillId="10" borderId="35" xfId="1" applyNumberFormat="1" applyFont="1" applyFill="1" applyBorder="1" applyAlignment="1" applyProtection="1">
      <alignment horizontal="center" vertical="center" wrapText="1"/>
      <protection locked="0"/>
    </xf>
    <xf numFmtId="44" fontId="8" fillId="9" borderId="27" xfId="1" applyFont="1" applyFill="1" applyBorder="1" applyAlignment="1" applyProtection="1">
      <alignment horizontal="center" vertical="center" wrapText="1"/>
      <protection locked="0"/>
    </xf>
    <xf numFmtId="10" fontId="10" fillId="9" borderId="4" xfId="2" applyNumberFormat="1" applyFont="1" applyFill="1" applyBorder="1" applyAlignment="1" applyProtection="1">
      <alignment horizontal="center" vertical="center" wrapText="1"/>
      <protection locked="0"/>
    </xf>
    <xf numFmtId="44" fontId="8" fillId="3" borderId="6" xfId="1" applyFont="1" applyFill="1" applyBorder="1" applyAlignment="1" applyProtection="1">
      <alignment horizontal="center" vertical="center" wrapText="1"/>
      <protection locked="0"/>
    </xf>
    <xf numFmtId="0" fontId="8" fillId="0" borderId="0" xfId="0" applyFont="1" applyAlignment="1">
      <alignment horizontal="center" vertical="center" wrapText="1"/>
    </xf>
    <xf numFmtId="0" fontId="8" fillId="3" borderId="6" xfId="0" applyFont="1" applyFill="1" applyBorder="1" applyAlignment="1">
      <alignment horizontal="center" vertical="center" wrapText="1"/>
    </xf>
    <xf numFmtId="44" fontId="10" fillId="9" borderId="58" xfId="1" applyFont="1" applyFill="1" applyBorder="1" applyAlignment="1" applyProtection="1">
      <alignment horizontal="center" vertical="center" wrapText="1"/>
      <protection locked="0"/>
    </xf>
    <xf numFmtId="9" fontId="10" fillId="0" borderId="5" xfId="2" applyFont="1" applyBorder="1" applyAlignment="1" applyProtection="1">
      <alignment horizontal="center" vertical="center" wrapText="1"/>
      <protection locked="0"/>
    </xf>
    <xf numFmtId="44" fontId="8" fillId="10" borderId="60" xfId="1" applyFont="1" applyFill="1" applyBorder="1" applyAlignment="1" applyProtection="1">
      <alignment horizontal="center" vertical="center" wrapText="1"/>
    </xf>
    <xf numFmtId="44" fontId="10" fillId="9" borderId="61" xfId="1" applyFont="1" applyFill="1" applyBorder="1" applyAlignment="1" applyProtection="1">
      <alignment horizontal="center" vertical="center" wrapText="1"/>
      <protection locked="0"/>
    </xf>
    <xf numFmtId="9" fontId="10" fillId="0" borderId="5" xfId="2" applyFont="1" applyFill="1" applyBorder="1" applyAlignment="1" applyProtection="1">
      <alignment horizontal="center" vertical="center" wrapText="1"/>
      <protection locked="0"/>
    </xf>
    <xf numFmtId="0" fontId="4" fillId="0" borderId="0" xfId="0" applyFont="1" applyAlignment="1">
      <alignment horizontal="left" vertical="top" wrapText="1"/>
    </xf>
    <xf numFmtId="0" fontId="10" fillId="0" borderId="0" xfId="0" applyFont="1" applyAlignment="1">
      <alignment wrapText="1"/>
    </xf>
    <xf numFmtId="44" fontId="14" fillId="2" borderId="0" xfId="1" applyFont="1" applyFill="1" applyBorder="1" applyAlignment="1" applyProtection="1">
      <alignment vertical="center" wrapText="1"/>
    </xf>
    <xf numFmtId="0" fontId="15" fillId="0" borderId="0" xfId="0" applyFont="1" applyAlignment="1">
      <alignment vertical="center" wrapText="1"/>
    </xf>
    <xf numFmtId="0" fontId="7" fillId="0" borderId="0" xfId="0" applyFont="1" applyAlignment="1">
      <alignment wrapText="1"/>
    </xf>
    <xf numFmtId="0" fontId="8" fillId="2" borderId="0" xfId="0" applyFont="1" applyFill="1" applyAlignment="1">
      <alignment horizontal="left" wrapText="1"/>
    </xf>
    <xf numFmtId="0" fontId="8" fillId="3" borderId="18" xfId="0" applyFont="1" applyFill="1" applyBorder="1" applyAlignment="1">
      <alignment horizontal="left" wrapText="1"/>
    </xf>
    <xf numFmtId="44" fontId="8" fillId="3" borderId="18" xfId="0" applyNumberFormat="1" applyFont="1" applyFill="1" applyBorder="1" applyAlignment="1">
      <alignment horizontal="center" wrapText="1"/>
    </xf>
    <xf numFmtId="44" fontId="8" fillId="3" borderId="18" xfId="0" applyNumberFormat="1" applyFont="1" applyFill="1" applyBorder="1" applyAlignment="1">
      <alignment wrapText="1"/>
    </xf>
    <xf numFmtId="0" fontId="15" fillId="3" borderId="7" xfId="0" applyFont="1" applyFill="1" applyBorder="1" applyAlignment="1">
      <alignment vertical="center" wrapText="1"/>
    </xf>
    <xf numFmtId="44" fontId="10" fillId="0" borderId="7" xfId="0" applyNumberFormat="1" applyFont="1" applyBorder="1" applyAlignment="1" applyProtection="1">
      <alignment wrapText="1"/>
      <protection locked="0"/>
    </xf>
    <xf numFmtId="44" fontId="10" fillId="2" borderId="7" xfId="1" applyFont="1" applyFill="1" applyBorder="1" applyAlignment="1" applyProtection="1">
      <alignment horizontal="center" vertical="center" wrapText="1"/>
      <protection locked="0"/>
    </xf>
    <xf numFmtId="44" fontId="8" fillId="3" borderId="7" xfId="0" applyNumberFormat="1" applyFont="1" applyFill="1" applyBorder="1" applyAlignment="1">
      <alignment wrapText="1"/>
    </xf>
    <xf numFmtId="0" fontId="15" fillId="3" borderId="2" xfId="0" applyFont="1" applyFill="1" applyBorder="1" applyAlignment="1">
      <alignment vertical="center" wrapText="1"/>
    </xf>
    <xf numFmtId="44" fontId="10" fillId="0" borderId="2" xfId="0" applyNumberFormat="1" applyFont="1" applyBorder="1" applyAlignment="1" applyProtection="1">
      <alignment wrapText="1"/>
      <protection locked="0"/>
    </xf>
    <xf numFmtId="0" fontId="16" fillId="13" borderId="7" xfId="0" applyFont="1" applyFill="1" applyBorder="1" applyAlignment="1" applyProtection="1">
      <alignment wrapText="1"/>
      <protection locked="0"/>
    </xf>
    <xf numFmtId="44" fontId="8" fillId="3" borderId="2" xfId="0" applyNumberFormat="1" applyFont="1" applyFill="1" applyBorder="1" applyAlignment="1">
      <alignment wrapText="1"/>
    </xf>
    <xf numFmtId="0" fontId="16" fillId="0" borderId="7" xfId="0" applyFont="1" applyBorder="1" applyAlignment="1" applyProtection="1">
      <alignment wrapText="1"/>
      <protection locked="0"/>
    </xf>
    <xf numFmtId="0" fontId="15" fillId="3" borderId="2" xfId="0" applyFont="1" applyFill="1" applyBorder="1" applyAlignment="1" applyProtection="1">
      <alignment vertical="center" wrapText="1"/>
      <protection locked="0"/>
    </xf>
    <xf numFmtId="44" fontId="8" fillId="7" borderId="2" xfId="1" applyFont="1" applyFill="1" applyBorder="1" applyAlignment="1" applyProtection="1">
      <alignment wrapText="1"/>
    </xf>
    <xf numFmtId="44" fontId="8" fillId="7" borderId="2" xfId="1" applyFont="1" applyFill="1" applyBorder="1" applyAlignment="1">
      <alignment wrapText="1"/>
    </xf>
    <xf numFmtId="44" fontId="8" fillId="3" borderId="3" xfId="0" applyNumberFormat="1" applyFont="1" applyFill="1" applyBorder="1" applyAlignment="1">
      <alignment wrapText="1"/>
    </xf>
    <xf numFmtId="0" fontId="10" fillId="2" borderId="0" xfId="0" applyFont="1" applyFill="1" applyAlignment="1">
      <alignment wrapText="1"/>
    </xf>
    <xf numFmtId="44" fontId="8" fillId="2" borderId="3" xfId="1" applyFont="1" applyFill="1" applyBorder="1" applyAlignment="1" applyProtection="1">
      <alignment wrapText="1"/>
    </xf>
    <xf numFmtId="44" fontId="8" fillId="2" borderId="4" xfId="1" applyFont="1" applyFill="1" applyBorder="1" applyAlignment="1">
      <alignment wrapText="1"/>
    </xf>
    <xf numFmtId="44" fontId="8" fillId="2" borderId="4" xfId="0" applyNumberFormat="1" applyFont="1" applyFill="1" applyBorder="1" applyAlignment="1">
      <alignment wrapText="1"/>
    </xf>
    <xf numFmtId="44" fontId="8" fillId="2" borderId="5" xfId="0" applyNumberFormat="1" applyFont="1" applyFill="1" applyBorder="1" applyAlignment="1">
      <alignment wrapText="1"/>
    </xf>
    <xf numFmtId="44" fontId="8" fillId="2" borderId="4" xfId="1" applyFont="1" applyFill="1" applyBorder="1" applyAlignment="1" applyProtection="1">
      <alignment wrapText="1"/>
    </xf>
    <xf numFmtId="0" fontId="8" fillId="3" borderId="65" xfId="0" applyFont="1" applyFill="1" applyBorder="1" applyAlignment="1">
      <alignment horizontal="center" wrapText="1"/>
    </xf>
    <xf numFmtId="0" fontId="8" fillId="3" borderId="66" xfId="0" applyFont="1" applyFill="1" applyBorder="1" applyAlignment="1" applyProtection="1">
      <alignment horizontal="center" wrapText="1"/>
      <protection locked="0"/>
    </xf>
    <xf numFmtId="0" fontId="8" fillId="3" borderId="7" xfId="0" applyFont="1" applyFill="1" applyBorder="1" applyAlignment="1" applyProtection="1">
      <alignment horizontal="center" wrapText="1"/>
      <protection locked="0"/>
    </xf>
    <xf numFmtId="0" fontId="14" fillId="3" borderId="15" xfId="0" applyFont="1" applyFill="1" applyBorder="1" applyAlignment="1">
      <alignment vertical="center" wrapText="1"/>
    </xf>
    <xf numFmtId="44" fontId="10" fillId="3" borderId="7" xfId="0" applyNumberFormat="1" applyFont="1" applyFill="1" applyBorder="1" applyAlignment="1">
      <alignment wrapText="1"/>
    </xf>
    <xf numFmtId="0" fontId="14" fillId="3" borderId="15" xfId="0" applyFont="1" applyFill="1" applyBorder="1" applyAlignment="1" applyProtection="1">
      <alignment vertical="center" wrapText="1"/>
      <protection locked="0"/>
    </xf>
    <xf numFmtId="44" fontId="10" fillId="2" borderId="0" xfId="1" applyFont="1" applyFill="1" applyBorder="1" applyAlignment="1" applyProtection="1">
      <alignment vertical="center" wrapText="1"/>
    </xf>
    <xf numFmtId="44" fontId="10" fillId="3" borderId="2" xfId="0" applyNumberFormat="1" applyFont="1" applyFill="1" applyBorder="1" applyAlignment="1">
      <alignment wrapText="1"/>
    </xf>
    <xf numFmtId="44" fontId="10" fillId="3" borderId="15" xfId="1" applyFont="1" applyFill="1" applyBorder="1" applyAlignment="1" applyProtection="1">
      <alignment wrapText="1"/>
    </xf>
    <xf numFmtId="44" fontId="10" fillId="3" borderId="2" xfId="1" applyFont="1" applyFill="1" applyBorder="1" applyAlignment="1">
      <alignment wrapText="1"/>
    </xf>
    <xf numFmtId="0" fontId="10" fillId="3" borderId="17" xfId="0" applyFont="1" applyFill="1" applyBorder="1" applyAlignment="1">
      <alignment wrapText="1"/>
    </xf>
    <xf numFmtId="44" fontId="10" fillId="3" borderId="18" xfId="0" applyNumberFormat="1" applyFont="1" applyFill="1" applyBorder="1" applyAlignment="1">
      <alignment wrapText="1"/>
    </xf>
    <xf numFmtId="44" fontId="10" fillId="2" borderId="0" xfId="0" applyNumberFormat="1" applyFont="1" applyFill="1" applyAlignment="1">
      <alignment vertical="center" wrapText="1"/>
    </xf>
    <xf numFmtId="0" fontId="8" fillId="3" borderId="68" xfId="0" applyFont="1" applyFill="1" applyBorder="1" applyAlignment="1">
      <alignment wrapText="1"/>
    </xf>
    <xf numFmtId="44" fontId="8" fillId="3" borderId="69" xfId="0" applyNumberFormat="1" applyFont="1" applyFill="1" applyBorder="1" applyAlignment="1">
      <alignment wrapText="1"/>
    </xf>
    <xf numFmtId="44" fontId="8" fillId="3" borderId="70" xfId="0" applyNumberFormat="1" applyFont="1" applyFill="1" applyBorder="1" applyAlignment="1">
      <alignment wrapText="1"/>
    </xf>
    <xf numFmtId="44" fontId="8" fillId="0" borderId="0" xfId="0" applyNumberFormat="1" applyFont="1" applyAlignment="1">
      <alignment wrapText="1"/>
    </xf>
    <xf numFmtId="165" fontId="10" fillId="2" borderId="0" xfId="0" applyNumberFormat="1" applyFont="1" applyFill="1" applyAlignment="1">
      <alignment wrapText="1"/>
    </xf>
    <xf numFmtId="44" fontId="15" fillId="0" borderId="0" xfId="1" applyFont="1" applyFill="1" applyBorder="1" applyAlignment="1">
      <alignment horizontal="right" vertical="center" wrapText="1"/>
    </xf>
    <xf numFmtId="0" fontId="10" fillId="2" borderId="0" xfId="0" applyFont="1" applyFill="1" applyAlignment="1">
      <alignment horizontal="center" vertical="center" wrapText="1"/>
    </xf>
    <xf numFmtId="0" fontId="7" fillId="0" borderId="0" xfId="0" applyFont="1" applyAlignment="1">
      <alignment horizontal="left" wrapText="1"/>
    </xf>
    <xf numFmtId="44" fontId="10" fillId="3" borderId="71" xfId="0" applyNumberFormat="1" applyFont="1" applyFill="1" applyBorder="1" applyAlignment="1">
      <alignment wrapText="1"/>
    </xf>
    <xf numFmtId="0" fontId="4" fillId="0" borderId="0" xfId="0" applyFont="1" applyAlignment="1">
      <alignment vertical="top" wrapText="1"/>
    </xf>
    <xf numFmtId="0" fontId="7" fillId="0" borderId="1" xfId="0" applyFont="1" applyBorder="1" applyAlignment="1">
      <alignment wrapText="1"/>
    </xf>
    <xf numFmtId="0" fontId="16" fillId="13" borderId="2" xfId="0" applyFont="1" applyFill="1" applyBorder="1" applyAlignment="1" applyProtection="1">
      <alignment wrapText="1"/>
      <protection locked="0"/>
    </xf>
    <xf numFmtId="164" fontId="19" fillId="0" borderId="13" xfId="0" applyNumberFormat="1" applyFont="1" applyBorder="1" applyAlignment="1">
      <alignment wrapText="1"/>
    </xf>
    <xf numFmtId="0" fontId="19" fillId="0" borderId="13" xfId="0" applyFont="1" applyBorder="1" applyAlignment="1">
      <alignment wrapText="1"/>
    </xf>
    <xf numFmtId="164" fontId="19" fillId="13" borderId="13" xfId="0" applyNumberFormat="1" applyFont="1" applyFill="1" applyBorder="1" applyAlignment="1">
      <alignment wrapText="1"/>
    </xf>
    <xf numFmtId="164" fontId="19" fillId="0" borderId="7" xfId="0" applyNumberFormat="1" applyFont="1" applyBorder="1" applyAlignment="1">
      <alignment wrapText="1"/>
    </xf>
    <xf numFmtId="0" fontId="19" fillId="0" borderId="7" xfId="0" applyFont="1" applyBorder="1" applyAlignment="1">
      <alignment wrapText="1"/>
    </xf>
    <xf numFmtId="164" fontId="19" fillId="0" borderId="15" xfId="0" applyNumberFormat="1" applyFont="1" applyBorder="1" applyAlignment="1">
      <alignment wrapText="1"/>
    </xf>
    <xf numFmtId="164" fontId="19" fillId="0" borderId="2" xfId="0" applyNumberFormat="1" applyFont="1" applyBorder="1" applyAlignment="1">
      <alignment wrapText="1"/>
    </xf>
    <xf numFmtId="0" fontId="19" fillId="0" borderId="15" xfId="0" applyFont="1" applyBorder="1" applyAlignment="1">
      <alignment wrapText="1"/>
    </xf>
    <xf numFmtId="44" fontId="20" fillId="2" borderId="0" xfId="0" applyNumberFormat="1" applyFont="1" applyFill="1" applyAlignment="1">
      <alignment vertical="center" wrapText="1"/>
    </xf>
    <xf numFmtId="2" fontId="8" fillId="3" borderId="69" xfId="0" applyNumberFormat="1" applyFont="1" applyFill="1" applyBorder="1" applyAlignment="1">
      <alignment wrapText="1"/>
    </xf>
    <xf numFmtId="44" fontId="8" fillId="3" borderId="6" xfId="1" applyFont="1" applyFill="1" applyBorder="1" applyAlignment="1" applyProtection="1">
      <alignment horizontal="center" vertical="center" wrapText="1"/>
      <protection locked="0"/>
    </xf>
    <xf numFmtId="0" fontId="8" fillId="0" borderId="0" xfId="0" applyFont="1" applyAlignment="1">
      <alignment horizontal="center" vertical="center" wrapText="1"/>
    </xf>
    <xf numFmtId="0" fontId="3" fillId="3" borderId="23"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0" fillId="8" borderId="17" xfId="0" applyFill="1" applyBorder="1" applyAlignment="1">
      <alignment horizontal="center" vertical="center" wrapText="1"/>
    </xf>
    <xf numFmtId="0" fontId="0" fillId="8" borderId="19" xfId="0"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6"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10" fillId="2" borderId="3" xfId="0" applyFont="1" applyFill="1" applyBorder="1" applyAlignment="1" applyProtection="1">
      <alignment horizontal="left" vertical="top" wrapText="1"/>
      <protection locked="0"/>
    </xf>
    <xf numFmtId="0" fontId="10" fillId="2" borderId="4" xfId="0" applyFont="1" applyFill="1" applyBorder="1" applyAlignment="1" applyProtection="1">
      <alignment horizontal="left" vertical="top" wrapText="1"/>
      <protection locked="0"/>
    </xf>
    <xf numFmtId="0" fontId="10" fillId="2" borderId="5" xfId="0" applyFont="1" applyFill="1" applyBorder="1" applyAlignment="1" applyProtection="1">
      <alignment horizontal="left" vertical="top" wrapText="1"/>
      <protection locked="0"/>
    </xf>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3" xfId="0" applyFont="1" applyFill="1" applyBorder="1" applyAlignment="1">
      <alignment horizontal="center" vertical="center" wrapText="1"/>
    </xf>
    <xf numFmtId="44" fontId="8" fillId="3" borderId="6" xfId="1" applyFont="1" applyFill="1" applyBorder="1" applyAlignment="1" applyProtection="1">
      <alignment horizontal="center" vertical="center" wrapText="1"/>
      <protection locked="0"/>
    </xf>
    <xf numFmtId="44" fontId="8" fillId="3" borderId="7" xfId="1" applyFont="1" applyFill="1" applyBorder="1" applyAlignment="1" applyProtection="1">
      <alignment horizontal="center" vertical="center" wrapText="1"/>
      <protection locked="0"/>
    </xf>
    <xf numFmtId="44" fontId="8" fillId="3" borderId="12" xfId="1" applyFont="1" applyFill="1" applyBorder="1" applyAlignment="1" applyProtection="1">
      <alignment horizontal="center" vertical="center" wrapText="1"/>
    </xf>
    <xf numFmtId="44" fontId="8" fillId="3" borderId="14" xfId="1" applyFont="1" applyFill="1" applyBorder="1" applyAlignment="1" applyProtection="1">
      <alignment horizontal="center" vertical="center" wrapText="1"/>
    </xf>
    <xf numFmtId="0" fontId="8" fillId="2" borderId="3" xfId="0" applyFont="1" applyFill="1" applyBorder="1" applyAlignment="1" applyProtection="1">
      <alignment horizontal="left" vertical="top" wrapText="1"/>
      <protection locked="0"/>
    </xf>
    <xf numFmtId="0" fontId="8" fillId="2" borderId="4" xfId="0" applyFont="1" applyFill="1" applyBorder="1" applyAlignment="1" applyProtection="1">
      <alignment horizontal="left" vertical="top" wrapText="1"/>
      <protection locked="0"/>
    </xf>
    <xf numFmtId="0" fontId="8" fillId="2" borderId="5" xfId="0" applyFont="1" applyFill="1" applyBorder="1" applyAlignment="1" applyProtection="1">
      <alignment horizontal="left" vertical="top" wrapText="1"/>
      <protection locked="0"/>
    </xf>
    <xf numFmtId="0" fontId="8" fillId="2"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8" fillId="2" borderId="5" xfId="0" applyFont="1" applyFill="1" applyBorder="1" applyAlignment="1" applyProtection="1">
      <alignment horizontal="left" vertical="center" wrapText="1"/>
      <protection locked="0"/>
    </xf>
    <xf numFmtId="0" fontId="4" fillId="0" borderId="0" xfId="0" applyFont="1" applyAlignment="1">
      <alignment horizontal="left" vertical="top" wrapText="1"/>
    </xf>
    <xf numFmtId="0" fontId="7" fillId="0" borderId="1" xfId="0" applyFont="1" applyBorder="1" applyAlignment="1">
      <alignment horizontal="left" wrapText="1"/>
    </xf>
    <xf numFmtId="49" fontId="8" fillId="2" borderId="3" xfId="0" applyNumberFormat="1" applyFont="1" applyFill="1" applyBorder="1" applyAlignment="1" applyProtection="1">
      <alignment horizontal="left" vertical="center" wrapText="1"/>
      <protection locked="0"/>
    </xf>
    <xf numFmtId="49" fontId="8" fillId="2" borderId="4" xfId="0" applyNumberFormat="1" applyFont="1" applyFill="1" applyBorder="1" applyAlignment="1" applyProtection="1">
      <alignment horizontal="left" vertical="center" wrapText="1"/>
      <protection locked="0"/>
    </xf>
    <xf numFmtId="49" fontId="8" fillId="2" borderId="5" xfId="0" applyNumberFormat="1" applyFont="1" applyFill="1" applyBorder="1" applyAlignment="1" applyProtection="1">
      <alignment horizontal="left" vertical="center" wrapText="1"/>
      <protection locked="0"/>
    </xf>
    <xf numFmtId="44" fontId="8" fillId="3" borderId="53" xfId="1" applyFont="1" applyFill="1" applyBorder="1" applyAlignment="1" applyProtection="1">
      <alignment horizontal="center" vertical="center" wrapText="1"/>
      <protection locked="0"/>
    </xf>
    <xf numFmtId="0" fontId="8" fillId="3" borderId="45" xfId="0" applyFont="1" applyFill="1" applyBorder="1" applyAlignment="1" applyProtection="1">
      <alignment horizontal="center" vertical="center" wrapText="1"/>
      <protection locked="0"/>
    </xf>
    <xf numFmtId="0" fontId="8" fillId="3" borderId="44" xfId="0" applyFont="1" applyFill="1" applyBorder="1" applyAlignment="1" applyProtection="1">
      <alignment horizontal="center" vertical="center" wrapText="1"/>
      <protection locked="0"/>
    </xf>
    <xf numFmtId="0" fontId="8" fillId="3" borderId="33" xfId="0" applyFont="1" applyFill="1" applyBorder="1" applyAlignment="1">
      <alignment horizontal="center" vertical="center" wrapText="1"/>
    </xf>
    <xf numFmtId="0" fontId="8" fillId="3" borderId="34" xfId="0" applyFont="1" applyFill="1" applyBorder="1" applyAlignment="1">
      <alignment horizontal="center" vertical="center" wrapText="1"/>
    </xf>
    <xf numFmtId="44" fontId="8" fillId="3" borderId="45" xfId="1" applyFont="1" applyFill="1" applyBorder="1" applyAlignment="1" applyProtection="1">
      <alignment horizontal="center" vertical="center" wrapText="1"/>
      <protection locked="0"/>
    </xf>
    <xf numFmtId="44" fontId="8" fillId="3" borderId="44" xfId="1" applyFont="1" applyFill="1" applyBorder="1" applyAlignment="1" applyProtection="1">
      <alignment horizontal="center" vertical="center" wrapText="1"/>
      <protection locked="0"/>
    </xf>
    <xf numFmtId="44" fontId="8" fillId="10" borderId="51" xfId="1" applyFont="1" applyFill="1" applyBorder="1" applyAlignment="1" applyProtection="1">
      <alignment horizontal="center" vertical="center" wrapText="1"/>
      <protection locked="0"/>
    </xf>
    <xf numFmtId="44" fontId="8" fillId="10" borderId="34" xfId="1" applyFont="1" applyFill="1" applyBorder="1" applyAlignment="1" applyProtection="1">
      <alignment horizontal="center" vertical="center" wrapText="1"/>
      <protection locked="0"/>
    </xf>
    <xf numFmtId="0" fontId="8" fillId="2" borderId="59" xfId="0" applyFont="1" applyFill="1" applyBorder="1" applyAlignment="1" applyProtection="1">
      <alignment horizontal="left" vertical="center" wrapText="1"/>
      <protection locked="0"/>
    </xf>
    <xf numFmtId="49" fontId="8" fillId="2" borderId="59" xfId="0" applyNumberFormat="1" applyFont="1" applyFill="1" applyBorder="1" applyAlignment="1" applyProtection="1">
      <alignment horizontal="left" vertical="center" wrapText="1"/>
      <protection locked="0"/>
    </xf>
    <xf numFmtId="0" fontId="8" fillId="7" borderId="26" xfId="0" applyFont="1" applyFill="1" applyBorder="1" applyAlignment="1">
      <alignment horizontal="center" vertical="center" wrapText="1"/>
    </xf>
    <xf numFmtId="0" fontId="8" fillId="7" borderId="27" xfId="0" applyFont="1" applyFill="1" applyBorder="1" applyAlignment="1">
      <alignment horizontal="center" vertical="center" wrapText="1"/>
    </xf>
    <xf numFmtId="0" fontId="8" fillId="7" borderId="28" xfId="0" applyFont="1" applyFill="1" applyBorder="1" applyAlignment="1">
      <alignment horizontal="center" vertical="center" wrapText="1"/>
    </xf>
    <xf numFmtId="0" fontId="10" fillId="3" borderId="45" xfId="0" applyFont="1" applyFill="1" applyBorder="1" applyAlignment="1">
      <alignment horizontal="center" vertical="center" wrapText="1"/>
    </xf>
    <xf numFmtId="0" fontId="10" fillId="3" borderId="44" xfId="0" applyFont="1" applyFill="1" applyBorder="1" applyAlignment="1">
      <alignment horizontal="center" vertical="center" wrapText="1"/>
    </xf>
    <xf numFmtId="44" fontId="8" fillId="10" borderId="53" xfId="1" applyFont="1" applyFill="1" applyBorder="1" applyAlignment="1" applyProtection="1">
      <alignment horizontal="center" vertical="center" wrapText="1"/>
      <protection locked="0"/>
    </xf>
    <xf numFmtId="44" fontId="8" fillId="10" borderId="7" xfId="1" applyFont="1" applyFill="1" applyBorder="1" applyAlignment="1" applyProtection="1">
      <alignment horizontal="center" vertical="center" wrapText="1"/>
      <protection locked="0"/>
    </xf>
    <xf numFmtId="44" fontId="8" fillId="10" borderId="55" xfId="1" applyFont="1" applyFill="1" applyBorder="1" applyAlignment="1" applyProtection="1">
      <alignment horizontal="center" vertical="center" wrapText="1"/>
      <protection locked="0"/>
    </xf>
    <xf numFmtId="44" fontId="8" fillId="10" borderId="54" xfId="1" applyFont="1" applyFill="1" applyBorder="1" applyAlignment="1" applyProtection="1">
      <alignment horizontal="center" vertical="center" wrapText="1"/>
      <protection locked="0"/>
    </xf>
    <xf numFmtId="44" fontId="8" fillId="3" borderId="29" xfId="1" applyFont="1" applyFill="1" applyBorder="1" applyAlignment="1" applyProtection="1">
      <alignment horizontal="center" vertical="center" wrapText="1"/>
    </xf>
    <xf numFmtId="44" fontId="8" fillId="3" borderId="30" xfId="1" applyFont="1" applyFill="1" applyBorder="1" applyAlignment="1" applyProtection="1">
      <alignment horizontal="center" vertical="center" wrapText="1"/>
    </xf>
    <xf numFmtId="44" fontId="8" fillId="10" borderId="29" xfId="1" applyFont="1" applyFill="1" applyBorder="1" applyAlignment="1">
      <alignment horizontal="center" vertical="center" wrapText="1"/>
    </xf>
    <xf numFmtId="44" fontId="8" fillId="10" borderId="30" xfId="1"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10" borderId="29" xfId="0" applyFont="1" applyFill="1" applyBorder="1" applyAlignment="1">
      <alignment horizontal="center" vertical="center" wrapText="1"/>
    </xf>
    <xf numFmtId="0" fontId="8" fillId="10" borderId="30"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0" fillId="8" borderId="72" xfId="0" applyFill="1" applyBorder="1" applyAlignment="1">
      <alignment horizontal="center" vertical="center" wrapText="1"/>
    </xf>
    <xf numFmtId="44" fontId="8" fillId="3" borderId="66" xfId="0" applyNumberFormat="1" applyFont="1" applyFill="1" applyBorder="1" applyAlignment="1" applyProtection="1">
      <alignment horizontal="center" wrapText="1"/>
      <protection locked="0"/>
    </xf>
    <xf numFmtId="0" fontId="8" fillId="3" borderId="7" xfId="0" applyFont="1" applyFill="1" applyBorder="1" applyAlignment="1" applyProtection="1">
      <alignment horizontal="center" wrapText="1"/>
      <protection locked="0"/>
    </xf>
    <xf numFmtId="0" fontId="8" fillId="3" borderId="3" xfId="0" applyFont="1" applyFill="1" applyBorder="1" applyAlignment="1">
      <alignment horizontal="left" wrapText="1"/>
    </xf>
    <xf numFmtId="0" fontId="8" fillId="3" borderId="4" xfId="0" applyFont="1" applyFill="1" applyBorder="1" applyAlignment="1">
      <alignment horizontal="left" wrapText="1"/>
    </xf>
    <xf numFmtId="0" fontId="8" fillId="3" borderId="5" xfId="0" applyFont="1" applyFill="1" applyBorder="1" applyAlignment="1">
      <alignment horizontal="left" wrapText="1"/>
    </xf>
    <xf numFmtId="0" fontId="8" fillId="3" borderId="66" xfId="0" applyFont="1" applyFill="1" applyBorder="1" applyAlignment="1" applyProtection="1">
      <alignment horizontal="center" wrapText="1"/>
      <protection locked="0"/>
    </xf>
    <xf numFmtId="0" fontId="8" fillId="3" borderId="67" xfId="0" applyFont="1" applyFill="1" applyBorder="1" applyAlignment="1">
      <alignment horizontal="center" vertical="center" wrapText="1"/>
    </xf>
    <xf numFmtId="0" fontId="8" fillId="3" borderId="62" xfId="0" applyFont="1" applyFill="1" applyBorder="1" applyAlignment="1">
      <alignment horizontal="center" wrapText="1"/>
    </xf>
    <xf numFmtId="0" fontId="8" fillId="3" borderId="63" xfId="0" applyFont="1" applyFill="1" applyBorder="1" applyAlignment="1">
      <alignment horizontal="center" wrapText="1"/>
    </xf>
    <xf numFmtId="0" fontId="8" fillId="3" borderId="64" xfId="0" applyFont="1" applyFill="1" applyBorder="1" applyAlignment="1">
      <alignment horizontal="center" wrapText="1"/>
    </xf>
  </cellXfs>
  <cellStyles count="4">
    <cellStyle name="Currency" xfId="1" builtinId="4"/>
    <cellStyle name="Moneda 2" xfId="3" xr:uid="{B797819E-1018-44B4-99AF-40D273500678}"/>
    <cellStyle name="Normal" xfId="0" builtinId="0"/>
    <cellStyle name="Percent" xfId="2"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6b6e6ad5fa464982\Unicef\PBF\PBF%25202021%2520-%2520%2520UNICEF%2520-%2520UNFPA%2520-OIT\4.%2520Propuesta%2520de%2520proyecto%2520completa\12222021%2520-%2520PBF_project_document_YPI_2021_annex_d_project_budget_UNICEF_UNFPA_O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Budget Table"/>
      <sheetName val="2) By Category"/>
      <sheetName val="3) Explanatory Notes"/>
      <sheetName val="4) -For PBSO Use-"/>
      <sheetName val="5) -For MPTF Use-"/>
      <sheetName val="Dropdowns"/>
      <sheetName val="Sheet2"/>
    </sheetNames>
    <sheetDataSet>
      <sheetData sheetId="0" refreshError="1"/>
      <sheetData sheetId="1" refreshError="1">
        <row r="4">
          <cell r="D4" t="str">
            <v>UNICEF</v>
          </cell>
          <cell r="E4" t="str">
            <v>UNFPA</v>
          </cell>
          <cell r="F4" t="str">
            <v>OIT</v>
          </cell>
        </row>
        <row r="15">
          <cell r="D15">
            <v>189551</v>
          </cell>
          <cell r="E15">
            <v>122342</v>
          </cell>
          <cell r="F15">
            <v>4728.9949532710698</v>
          </cell>
        </row>
        <row r="25">
          <cell r="D25">
            <v>19690</v>
          </cell>
          <cell r="E25">
            <v>19690</v>
          </cell>
          <cell r="F25">
            <v>11814</v>
          </cell>
        </row>
        <row r="35">
          <cell r="D35">
            <v>481281</v>
          </cell>
          <cell r="E35">
            <v>147440</v>
          </cell>
          <cell r="F35">
            <v>0</v>
          </cell>
        </row>
        <row r="45">
          <cell r="D45">
            <v>44106</v>
          </cell>
          <cell r="E45">
            <v>0</v>
          </cell>
          <cell r="F45">
            <v>43791</v>
          </cell>
        </row>
        <row r="57">
          <cell r="D57">
            <v>0</v>
          </cell>
          <cell r="E57">
            <v>0</v>
          </cell>
          <cell r="F57">
            <v>0</v>
          </cell>
        </row>
        <row r="67">
          <cell r="D67">
            <v>0</v>
          </cell>
          <cell r="E67">
            <v>0</v>
          </cell>
          <cell r="F67">
            <v>0</v>
          </cell>
        </row>
        <row r="77">
          <cell r="D77">
            <v>0</v>
          </cell>
          <cell r="E77">
            <v>0</v>
          </cell>
          <cell r="F77">
            <v>0</v>
          </cell>
        </row>
        <row r="87">
          <cell r="D87">
            <v>0</v>
          </cell>
          <cell r="E87">
            <v>0</v>
          </cell>
          <cell r="F87">
            <v>0</v>
          </cell>
        </row>
        <row r="99">
          <cell r="D99">
            <v>0</v>
          </cell>
          <cell r="E99">
            <v>0</v>
          </cell>
          <cell r="F99">
            <v>0</v>
          </cell>
        </row>
        <row r="109">
          <cell r="D109">
            <v>0</v>
          </cell>
          <cell r="E109">
            <v>0</v>
          </cell>
          <cell r="F109">
            <v>0</v>
          </cell>
        </row>
        <row r="119">
          <cell r="D119">
            <v>0</v>
          </cell>
          <cell r="E119">
            <v>0</v>
          </cell>
          <cell r="F119">
            <v>0</v>
          </cell>
        </row>
        <row r="129">
          <cell r="D129">
            <v>0</v>
          </cell>
          <cell r="E129">
            <v>0</v>
          </cell>
          <cell r="F129">
            <v>0</v>
          </cell>
        </row>
        <row r="141">
          <cell r="D141">
            <v>0</v>
          </cell>
          <cell r="E141">
            <v>0</v>
          </cell>
          <cell r="F141">
            <v>0</v>
          </cell>
        </row>
        <row r="151">
          <cell r="D151">
            <v>0</v>
          </cell>
          <cell r="E151">
            <v>0</v>
          </cell>
          <cell r="F151">
            <v>0</v>
          </cell>
        </row>
        <row r="161">
          <cell r="D161">
            <v>0</v>
          </cell>
          <cell r="E161">
            <v>0</v>
          </cell>
          <cell r="F161">
            <v>0</v>
          </cell>
        </row>
        <row r="171">
          <cell r="D171">
            <v>0</v>
          </cell>
          <cell r="E171">
            <v>0</v>
          </cell>
          <cell r="F171">
            <v>0</v>
          </cell>
        </row>
        <row r="178">
          <cell r="D178">
            <v>14011.22</v>
          </cell>
          <cell r="E178">
            <v>31680</v>
          </cell>
          <cell r="F178">
            <v>178286</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86BE8-75A9-4AC8-B53A-79AEA2FE106E}">
  <sheetPr>
    <tabColor theme="0"/>
  </sheetPr>
  <dimension ref="A1:L221"/>
  <sheetViews>
    <sheetView showGridLines="0" showZeros="0" zoomScale="60" zoomScaleNormal="60" workbookViewId="0">
      <pane ySplit="4" topLeftCell="A40" activePane="bottomLeft" state="frozen"/>
      <selection pane="bottomLeft" activeCell="D28" sqref="D28:D30"/>
    </sheetView>
  </sheetViews>
  <sheetFormatPr defaultColWidth="9.33203125" defaultRowHeight="14.4" x14ac:dyDescent="0.3"/>
  <cols>
    <col min="1" max="1" width="9.33203125" style="1"/>
    <col min="2" max="2" width="27.33203125" style="1" customWidth="1"/>
    <col min="3" max="3" width="53.33203125" style="1" customWidth="1"/>
    <col min="4" max="4" width="22.33203125" style="1" customWidth="1"/>
    <col min="5" max="6" width="21.6640625" style="1" customWidth="1"/>
    <col min="7" max="7" width="22.6640625" style="1" bestFit="1" customWidth="1"/>
    <col min="8" max="8" width="22.44140625" style="1" customWidth="1"/>
    <col min="9" max="9" width="22.44140625" style="67" customWidth="1"/>
    <col min="10" max="10" width="30" style="68" customWidth="1"/>
    <col min="11" max="11" width="30.33203125" style="1" customWidth="1"/>
    <col min="12" max="12" width="18.6640625" style="1" customWidth="1"/>
    <col min="13" max="13" width="9.33203125" style="1"/>
    <col min="14" max="14" width="17.6640625" style="1" customWidth="1"/>
    <col min="15" max="15" width="26.44140625" style="1" customWidth="1"/>
    <col min="16" max="16" width="22.44140625" style="1" customWidth="1"/>
    <col min="17" max="17" width="29.6640625" style="1" customWidth="1"/>
    <col min="18" max="18" width="23.44140625" style="1" customWidth="1"/>
    <col min="19" max="19" width="18.44140625" style="1" customWidth="1"/>
    <col min="20" max="20" width="17.44140625" style="1" customWidth="1"/>
    <col min="21" max="21" width="25.33203125" style="1" customWidth="1"/>
    <col min="22" max="16384" width="9.33203125" style="1"/>
  </cols>
  <sheetData>
    <row r="1" spans="1:12" ht="30.75" customHeight="1" x14ac:dyDescent="0.85">
      <c r="B1" s="297" t="s">
        <v>0</v>
      </c>
      <c r="C1" s="297"/>
      <c r="D1" s="297"/>
      <c r="E1" s="297"/>
      <c r="F1" s="2"/>
      <c r="G1" s="2"/>
      <c r="H1" s="3"/>
      <c r="I1" s="4"/>
      <c r="J1" s="5"/>
      <c r="K1" s="3"/>
    </row>
    <row r="2" spans="1:12" ht="16.5" customHeight="1" x14ac:dyDescent="0.5">
      <c r="B2" s="298" t="s">
        <v>1</v>
      </c>
      <c r="C2" s="298"/>
      <c r="D2" s="298"/>
      <c r="E2" s="298"/>
      <c r="F2" s="6"/>
      <c r="G2" s="6"/>
      <c r="H2" s="6"/>
      <c r="I2" s="7"/>
      <c r="J2" s="7"/>
    </row>
    <row r="4" spans="1:12" ht="119.25" customHeight="1" x14ac:dyDescent="0.3">
      <c r="B4" s="8" t="s">
        <v>2</v>
      </c>
      <c r="C4" s="8" t="s">
        <v>3</v>
      </c>
      <c r="D4" s="9" t="s">
        <v>4</v>
      </c>
      <c r="E4" s="9" t="s">
        <v>5</v>
      </c>
      <c r="F4" s="9" t="s">
        <v>6</v>
      </c>
      <c r="G4" s="10" t="s">
        <v>7</v>
      </c>
      <c r="H4" s="8" t="s">
        <v>8</v>
      </c>
      <c r="I4" s="8" t="s">
        <v>9</v>
      </c>
      <c r="J4" s="8" t="s">
        <v>10</v>
      </c>
      <c r="K4" s="8" t="s">
        <v>11</v>
      </c>
      <c r="L4" s="11"/>
    </row>
    <row r="5" spans="1:12" ht="39.6" customHeight="1" x14ac:dyDescent="0.3">
      <c r="B5" s="12" t="s">
        <v>12</v>
      </c>
      <c r="C5" s="299" t="s">
        <v>13</v>
      </c>
      <c r="D5" s="300"/>
      <c r="E5" s="300"/>
      <c r="F5" s="300"/>
      <c r="G5" s="300"/>
      <c r="H5" s="300"/>
      <c r="I5" s="300"/>
      <c r="J5" s="300"/>
      <c r="K5" s="301"/>
      <c r="L5" s="13"/>
    </row>
    <row r="6" spans="1:12" ht="30.6" customHeight="1" x14ac:dyDescent="0.3">
      <c r="B6" s="12" t="s">
        <v>14</v>
      </c>
      <c r="C6" s="299" t="s">
        <v>15</v>
      </c>
      <c r="D6" s="300"/>
      <c r="E6" s="300"/>
      <c r="F6" s="300"/>
      <c r="G6" s="300"/>
      <c r="H6" s="300"/>
      <c r="I6" s="300"/>
      <c r="J6" s="300"/>
      <c r="K6" s="301"/>
      <c r="L6" s="14"/>
    </row>
    <row r="7" spans="1:12" ht="75.75" customHeight="1" x14ac:dyDescent="0.3">
      <c r="B7" s="15" t="s">
        <v>16</v>
      </c>
      <c r="C7" s="16" t="s">
        <v>17</v>
      </c>
      <c r="D7" s="17"/>
      <c r="E7" s="17"/>
      <c r="F7" s="17">
        <v>4728.9949532710698</v>
      </c>
      <c r="G7" s="18">
        <f>SUM(D7:F7)</f>
        <v>4728.9949532710698</v>
      </c>
      <c r="H7" s="19">
        <v>0.1</v>
      </c>
      <c r="I7" s="17"/>
      <c r="J7" s="20" t="s">
        <v>18</v>
      </c>
      <c r="K7" s="21"/>
      <c r="L7" s="22"/>
    </row>
    <row r="8" spans="1:12" ht="108" customHeight="1" x14ac:dyDescent="0.3">
      <c r="B8" s="15" t="s">
        <v>19</v>
      </c>
      <c r="C8" s="23" t="s">
        <v>20</v>
      </c>
      <c r="D8" s="17">
        <v>18903</v>
      </c>
      <c r="E8" s="17"/>
      <c r="F8" s="17"/>
      <c r="G8" s="18">
        <f t="shared" ref="G8:G14" si="0">SUM(D8:F8)</f>
        <v>18903</v>
      </c>
      <c r="H8" s="19">
        <v>0.45</v>
      </c>
      <c r="I8" s="17"/>
      <c r="J8" s="20" t="s">
        <v>21</v>
      </c>
      <c r="K8" s="21"/>
      <c r="L8" s="22"/>
    </row>
    <row r="9" spans="1:12" ht="83.7" customHeight="1" x14ac:dyDescent="0.3">
      <c r="B9" s="15" t="s">
        <v>22</v>
      </c>
      <c r="C9" s="23" t="s">
        <v>23</v>
      </c>
      <c r="D9" s="17"/>
      <c r="E9" s="17">
        <v>56708</v>
      </c>
      <c r="F9" s="17"/>
      <c r="G9" s="18">
        <f t="shared" si="0"/>
        <v>56708</v>
      </c>
      <c r="H9" s="19">
        <v>0.25</v>
      </c>
      <c r="I9" s="17"/>
      <c r="J9" s="20" t="s">
        <v>24</v>
      </c>
      <c r="K9" s="21"/>
      <c r="L9" s="22"/>
    </row>
    <row r="10" spans="1:12" ht="106.5" customHeight="1" x14ac:dyDescent="0.3">
      <c r="B10" s="15" t="s">
        <v>25</v>
      </c>
      <c r="C10" s="23" t="s">
        <v>26</v>
      </c>
      <c r="D10" s="17">
        <v>170648</v>
      </c>
      <c r="E10" s="17">
        <v>65634</v>
      </c>
      <c r="F10" s="17"/>
      <c r="G10" s="18">
        <f t="shared" si="0"/>
        <v>236282</v>
      </c>
      <c r="H10" s="24">
        <v>0.45</v>
      </c>
      <c r="I10" s="17"/>
      <c r="J10" s="20" t="s">
        <v>24</v>
      </c>
      <c r="K10" s="21"/>
      <c r="L10" s="22"/>
    </row>
    <row r="11" spans="1:12" ht="15.6" x14ac:dyDescent="0.3">
      <c r="B11" s="15" t="s">
        <v>27</v>
      </c>
      <c r="C11" s="23"/>
      <c r="D11" s="17"/>
      <c r="E11" s="17"/>
      <c r="F11" s="17"/>
      <c r="G11" s="18">
        <f t="shared" si="0"/>
        <v>0</v>
      </c>
      <c r="H11" s="19"/>
      <c r="I11" s="17"/>
      <c r="J11" s="20"/>
      <c r="K11" s="21"/>
      <c r="L11" s="22"/>
    </row>
    <row r="12" spans="1:12" ht="15.6" hidden="1" x14ac:dyDescent="0.3">
      <c r="B12" s="15" t="s">
        <v>28</v>
      </c>
      <c r="C12" s="23"/>
      <c r="D12" s="17"/>
      <c r="E12" s="17"/>
      <c r="F12" s="17"/>
      <c r="G12" s="18">
        <f t="shared" si="0"/>
        <v>0</v>
      </c>
      <c r="H12" s="19"/>
      <c r="I12" s="17"/>
      <c r="J12" s="20"/>
      <c r="K12" s="21"/>
      <c r="L12" s="22"/>
    </row>
    <row r="13" spans="1:12" ht="15.6" hidden="1" x14ac:dyDescent="0.3">
      <c r="B13" s="15" t="s">
        <v>29</v>
      </c>
      <c r="C13" s="25"/>
      <c r="D13" s="20"/>
      <c r="E13" s="20"/>
      <c r="F13" s="20"/>
      <c r="G13" s="18">
        <f t="shared" si="0"/>
        <v>0</v>
      </c>
      <c r="H13" s="26"/>
      <c r="I13" s="20"/>
      <c r="J13" s="20"/>
      <c r="K13" s="27"/>
      <c r="L13" s="22"/>
    </row>
    <row r="14" spans="1:12" ht="15.6" hidden="1" x14ac:dyDescent="0.3">
      <c r="A14" s="28"/>
      <c r="B14" s="15" t="s">
        <v>30</v>
      </c>
      <c r="C14" s="25"/>
      <c r="D14" s="20"/>
      <c r="E14" s="20"/>
      <c r="F14" s="20"/>
      <c r="G14" s="18">
        <f t="shared" si="0"/>
        <v>0</v>
      </c>
      <c r="H14" s="26"/>
      <c r="I14" s="20"/>
      <c r="J14" s="20"/>
      <c r="K14" s="27"/>
    </row>
    <row r="15" spans="1:12" ht="15.6" x14ac:dyDescent="0.3">
      <c r="A15" s="28"/>
      <c r="C15" s="12" t="s">
        <v>31</v>
      </c>
      <c r="D15" s="29">
        <f>SUM(D7:D14)</f>
        <v>189551</v>
      </c>
      <c r="E15" s="29">
        <f>SUM(E7:E14)</f>
        <v>122342</v>
      </c>
      <c r="F15" s="29">
        <f>SUM(F7:F14)</f>
        <v>4728.9949532710698</v>
      </c>
      <c r="G15" s="29">
        <f>SUM(G7:G14)</f>
        <v>316621.99495327106</v>
      </c>
      <c r="H15" s="29">
        <f>(H7*G7)+(H8*G8)+(H9*G9)+(H10*G10)+(H11*G11)+(H12*G12)+(H13*G13)+(H14*G14)</f>
        <v>129483.14949532712</v>
      </c>
      <c r="I15" s="29">
        <f>SUM(I7:I14)</f>
        <v>0</v>
      </c>
      <c r="J15" s="30"/>
      <c r="K15" s="27"/>
      <c r="L15" s="31"/>
    </row>
    <row r="16" spans="1:12" ht="51" customHeight="1" x14ac:dyDescent="0.3">
      <c r="A16" s="28"/>
      <c r="B16" s="12" t="s">
        <v>32</v>
      </c>
      <c r="C16" s="294" t="s">
        <v>33</v>
      </c>
      <c r="D16" s="295"/>
      <c r="E16" s="295"/>
      <c r="F16" s="295"/>
      <c r="G16" s="295"/>
      <c r="H16" s="295"/>
      <c r="I16" s="295"/>
      <c r="J16" s="295"/>
      <c r="K16" s="296"/>
      <c r="L16" s="14"/>
    </row>
    <row r="17" spans="1:12" ht="105" customHeight="1" x14ac:dyDescent="0.3">
      <c r="A17" s="28"/>
      <c r="B17" s="15" t="s">
        <v>34</v>
      </c>
      <c r="C17" s="25" t="s">
        <v>35</v>
      </c>
      <c r="D17" s="20"/>
      <c r="E17" s="20"/>
      <c r="F17" s="20">
        <v>7876</v>
      </c>
      <c r="G17" s="18">
        <f>SUM(D17:F17)</f>
        <v>7876</v>
      </c>
      <c r="H17" s="19">
        <v>0.1</v>
      </c>
      <c r="I17" s="17"/>
      <c r="J17" s="20" t="s">
        <v>36</v>
      </c>
      <c r="K17" s="21"/>
      <c r="L17" s="22"/>
    </row>
    <row r="18" spans="1:12" ht="142.19999999999999" customHeight="1" x14ac:dyDescent="0.3">
      <c r="A18" s="28"/>
      <c r="B18" s="15" t="s">
        <v>37</v>
      </c>
      <c r="C18" s="23" t="s">
        <v>38</v>
      </c>
      <c r="D18" s="17">
        <v>19690</v>
      </c>
      <c r="E18" s="17"/>
      <c r="F18" s="17"/>
      <c r="G18" s="18">
        <f t="shared" ref="G18:G24" si="1">SUM(D18:F18)</f>
        <v>19690</v>
      </c>
      <c r="H18" s="19">
        <v>0.5</v>
      </c>
      <c r="I18" s="17"/>
      <c r="J18" s="20" t="s">
        <v>39</v>
      </c>
      <c r="K18" s="21"/>
      <c r="L18" s="22"/>
    </row>
    <row r="19" spans="1:12" ht="86.7" customHeight="1" x14ac:dyDescent="0.3">
      <c r="A19" s="28"/>
      <c r="B19" s="15" t="s">
        <v>40</v>
      </c>
      <c r="C19" s="23" t="s">
        <v>41</v>
      </c>
      <c r="D19" s="17"/>
      <c r="E19" s="17">
        <v>19690</v>
      </c>
      <c r="F19" s="17"/>
      <c r="G19" s="18">
        <f t="shared" si="1"/>
        <v>19690</v>
      </c>
      <c r="H19" s="19">
        <v>0.25</v>
      </c>
      <c r="I19" s="17"/>
      <c r="J19" s="20" t="s">
        <v>42</v>
      </c>
      <c r="K19" s="21"/>
      <c r="L19" s="22"/>
    </row>
    <row r="20" spans="1:12" ht="31.2" x14ac:dyDescent="0.3">
      <c r="A20" s="28"/>
      <c r="B20" s="15" t="s">
        <v>43</v>
      </c>
      <c r="C20" s="23" t="s">
        <v>44</v>
      </c>
      <c r="D20" s="17"/>
      <c r="E20" s="17"/>
      <c r="F20" s="17">
        <v>3938</v>
      </c>
      <c r="G20" s="18">
        <f t="shared" si="1"/>
        <v>3938</v>
      </c>
      <c r="H20" s="19"/>
      <c r="I20" s="17"/>
      <c r="J20" s="20"/>
      <c r="K20" s="21"/>
      <c r="L20" s="22"/>
    </row>
    <row r="21" spans="1:12" ht="15.6" x14ac:dyDescent="0.3">
      <c r="A21" s="28"/>
      <c r="B21" s="15" t="s">
        <v>45</v>
      </c>
      <c r="C21" s="23"/>
      <c r="D21" s="17"/>
      <c r="E21" s="17"/>
      <c r="F21" s="17"/>
      <c r="G21" s="18">
        <f t="shared" si="1"/>
        <v>0</v>
      </c>
      <c r="H21" s="19"/>
      <c r="I21" s="17"/>
      <c r="J21" s="20"/>
      <c r="K21" s="21"/>
      <c r="L21" s="22"/>
    </row>
    <row r="22" spans="1:12" ht="15.6" hidden="1" x14ac:dyDescent="0.3">
      <c r="A22" s="28"/>
      <c r="B22" s="15" t="s">
        <v>46</v>
      </c>
      <c r="C22" s="23"/>
      <c r="D22" s="17"/>
      <c r="E22" s="17"/>
      <c r="F22" s="17"/>
      <c r="G22" s="18">
        <f t="shared" si="1"/>
        <v>0</v>
      </c>
      <c r="H22" s="19"/>
      <c r="I22" s="17"/>
      <c r="J22" s="20"/>
      <c r="K22" s="21"/>
      <c r="L22" s="22"/>
    </row>
    <row r="23" spans="1:12" ht="15.6" hidden="1" x14ac:dyDescent="0.3">
      <c r="A23" s="28"/>
      <c r="B23" s="15" t="s">
        <v>47</v>
      </c>
      <c r="C23" s="25"/>
      <c r="D23" s="20"/>
      <c r="E23" s="20"/>
      <c r="F23" s="20"/>
      <c r="G23" s="18">
        <f t="shared" si="1"/>
        <v>0</v>
      </c>
      <c r="H23" s="26"/>
      <c r="I23" s="20"/>
      <c r="J23" s="20"/>
      <c r="K23" s="27"/>
      <c r="L23" s="22"/>
    </row>
    <row r="24" spans="1:12" ht="15.6" hidden="1" x14ac:dyDescent="0.3">
      <c r="A24" s="28"/>
      <c r="B24" s="15" t="s">
        <v>48</v>
      </c>
      <c r="C24" s="25"/>
      <c r="D24" s="20"/>
      <c r="E24" s="20"/>
      <c r="F24" s="20"/>
      <c r="G24" s="18">
        <f t="shared" si="1"/>
        <v>0</v>
      </c>
      <c r="H24" s="26"/>
      <c r="I24" s="20"/>
      <c r="J24" s="20"/>
      <c r="K24" s="27"/>
      <c r="L24" s="22"/>
    </row>
    <row r="25" spans="1:12" ht="15.6" x14ac:dyDescent="0.3">
      <c r="A25" s="28"/>
      <c r="C25" s="12" t="s">
        <v>31</v>
      </c>
      <c r="D25" s="32">
        <f>SUM(D17:D24)</f>
        <v>19690</v>
      </c>
      <c r="E25" s="32">
        <f>SUM(E17:E24)</f>
        <v>19690</v>
      </c>
      <c r="F25" s="32">
        <f>SUM(F17:F24)</f>
        <v>11814</v>
      </c>
      <c r="G25" s="32">
        <f>SUM(G17:G24)</f>
        <v>51194</v>
      </c>
      <c r="H25" s="29">
        <f>(H17*G17)+(H18*G18)+(H19*G19)+(H20*G20)+(H21*G21)+(H22*G22)+(H23*G23)+(H24*G24)</f>
        <v>15555.1</v>
      </c>
      <c r="I25" s="29">
        <f>SUM(I17:I24)</f>
        <v>0</v>
      </c>
      <c r="J25" s="30"/>
      <c r="K25" s="27"/>
      <c r="L25" s="31"/>
    </row>
    <row r="26" spans="1:12" ht="51" customHeight="1" x14ac:dyDescent="0.3">
      <c r="A26" s="28"/>
      <c r="B26" s="12" t="s">
        <v>49</v>
      </c>
      <c r="C26" s="294" t="s">
        <v>50</v>
      </c>
      <c r="D26" s="295"/>
      <c r="E26" s="295"/>
      <c r="F26" s="295"/>
      <c r="G26" s="295"/>
      <c r="H26" s="295"/>
      <c r="I26" s="295"/>
      <c r="J26" s="295"/>
      <c r="K26" s="296"/>
      <c r="L26" s="14"/>
    </row>
    <row r="27" spans="1:12" ht="77.7" customHeight="1" x14ac:dyDescent="0.3">
      <c r="A27" s="28"/>
      <c r="B27" s="15" t="s">
        <v>51</v>
      </c>
      <c r="C27" s="23" t="s">
        <v>52</v>
      </c>
      <c r="D27" s="17"/>
      <c r="E27" s="17">
        <v>119086</v>
      </c>
      <c r="F27" s="17"/>
      <c r="G27" s="18">
        <f>SUM(D27:F27)</f>
        <v>119086</v>
      </c>
      <c r="H27" s="19">
        <v>0.45</v>
      </c>
      <c r="I27" s="17"/>
      <c r="J27" s="20" t="s">
        <v>24</v>
      </c>
      <c r="K27" s="21"/>
      <c r="L27" s="22"/>
    </row>
    <row r="28" spans="1:12" ht="75.599999999999994" customHeight="1" x14ac:dyDescent="0.3">
      <c r="A28" s="28"/>
      <c r="B28" s="15" t="s">
        <v>53</v>
      </c>
      <c r="C28" s="23" t="s">
        <v>54</v>
      </c>
      <c r="D28" s="17">
        <v>472565</v>
      </c>
      <c r="E28" s="17"/>
      <c r="F28" s="17"/>
      <c r="G28" s="18">
        <f t="shared" ref="G28:G34" si="2">SUM(D28:F28)</f>
        <v>472565</v>
      </c>
      <c r="H28" s="19">
        <v>0.45</v>
      </c>
      <c r="I28" s="17"/>
      <c r="J28" s="20" t="s">
        <v>55</v>
      </c>
      <c r="K28" s="21"/>
      <c r="L28" s="22"/>
    </row>
    <row r="29" spans="1:12" ht="62.4" x14ac:dyDescent="0.3">
      <c r="A29" s="28"/>
      <c r="B29" s="15" t="s">
        <v>56</v>
      </c>
      <c r="C29" s="23" t="s">
        <v>57</v>
      </c>
      <c r="D29" s="17"/>
      <c r="E29" s="17">
        <v>28354</v>
      </c>
      <c r="F29" s="17"/>
      <c r="G29" s="18">
        <f t="shared" si="2"/>
        <v>28354</v>
      </c>
      <c r="H29" s="19">
        <v>0.45</v>
      </c>
      <c r="I29" s="17"/>
      <c r="J29" s="20" t="s">
        <v>58</v>
      </c>
      <c r="K29" s="21"/>
      <c r="L29" s="22"/>
    </row>
    <row r="30" spans="1:12" ht="46.8" x14ac:dyDescent="0.3">
      <c r="A30" s="28"/>
      <c r="B30" s="15" t="s">
        <v>59</v>
      </c>
      <c r="C30" s="23" t="s">
        <v>60</v>
      </c>
      <c r="D30" s="17">
        <v>8716</v>
      </c>
      <c r="E30" s="17"/>
      <c r="F30" s="17"/>
      <c r="G30" s="18">
        <f t="shared" si="2"/>
        <v>8716</v>
      </c>
      <c r="H30" s="19">
        <v>0.45</v>
      </c>
      <c r="I30" s="17"/>
      <c r="J30" s="20" t="s">
        <v>55</v>
      </c>
      <c r="K30" s="21"/>
      <c r="L30" s="22"/>
    </row>
    <row r="31" spans="1:12" s="28" customFormat="1" ht="15.6" x14ac:dyDescent="0.3">
      <c r="B31" s="15" t="s">
        <v>61</v>
      </c>
      <c r="C31" s="23"/>
      <c r="D31" s="17"/>
      <c r="E31" s="17"/>
      <c r="F31" s="17"/>
      <c r="G31" s="18">
        <f t="shared" si="2"/>
        <v>0</v>
      </c>
      <c r="H31" s="19"/>
      <c r="I31" s="17"/>
      <c r="J31" s="20"/>
      <c r="K31" s="21"/>
      <c r="L31" s="22"/>
    </row>
    <row r="32" spans="1:12" s="28" customFormat="1" ht="15.6" hidden="1" x14ac:dyDescent="0.3">
      <c r="B32" s="15" t="s">
        <v>62</v>
      </c>
      <c r="C32" s="23"/>
      <c r="D32" s="17"/>
      <c r="E32" s="17"/>
      <c r="F32" s="17"/>
      <c r="G32" s="18">
        <f t="shared" si="2"/>
        <v>0</v>
      </c>
      <c r="H32" s="19"/>
      <c r="I32" s="17"/>
      <c r="J32" s="20"/>
      <c r="K32" s="21"/>
      <c r="L32" s="22"/>
    </row>
    <row r="33" spans="1:12" s="28" customFormat="1" ht="15.6" hidden="1" x14ac:dyDescent="0.3">
      <c r="A33" s="1"/>
      <c r="B33" s="15" t="s">
        <v>63</v>
      </c>
      <c r="C33" s="25"/>
      <c r="D33" s="20"/>
      <c r="E33" s="20"/>
      <c r="F33" s="20"/>
      <c r="G33" s="18">
        <f t="shared" si="2"/>
        <v>0</v>
      </c>
      <c r="H33" s="26"/>
      <c r="I33" s="20"/>
      <c r="J33" s="20"/>
      <c r="K33" s="27"/>
      <c r="L33" s="22"/>
    </row>
    <row r="34" spans="1:12" ht="15.6" hidden="1" x14ac:dyDescent="0.3">
      <c r="B34" s="15" t="s">
        <v>64</v>
      </c>
      <c r="C34" s="25"/>
      <c r="D34" s="20"/>
      <c r="E34" s="20"/>
      <c r="F34" s="20"/>
      <c r="G34" s="18">
        <f t="shared" si="2"/>
        <v>0</v>
      </c>
      <c r="H34" s="26"/>
      <c r="I34" s="20"/>
      <c r="J34" s="20"/>
      <c r="K34" s="27"/>
      <c r="L34" s="22"/>
    </row>
    <row r="35" spans="1:12" ht="15.6" x14ac:dyDescent="0.3">
      <c r="C35" s="12" t="s">
        <v>31</v>
      </c>
      <c r="D35" s="32">
        <f>SUM(D27:D34)</f>
        <v>481281</v>
      </c>
      <c r="E35" s="32">
        <f>SUM(E27:E34)</f>
        <v>147440</v>
      </c>
      <c r="F35" s="32">
        <f>SUM(F27:F34)</f>
        <v>0</v>
      </c>
      <c r="G35" s="32">
        <f>SUM(G27:G34)</f>
        <v>628721</v>
      </c>
      <c r="H35" s="29">
        <f>(H27*G27)+(H28*G28)+(H29*G29)+(H30*G30)+(H31*G31)+(H32*G32)+(H33*G33)+(H34*G34)</f>
        <v>282924.45</v>
      </c>
      <c r="I35" s="29">
        <f>SUM(I27:I34)</f>
        <v>0</v>
      </c>
      <c r="J35" s="30"/>
      <c r="K35" s="27"/>
      <c r="L35" s="31"/>
    </row>
    <row r="36" spans="1:12" ht="51" customHeight="1" x14ac:dyDescent="0.3">
      <c r="B36" s="12" t="s">
        <v>65</v>
      </c>
      <c r="C36" s="294" t="s">
        <v>66</v>
      </c>
      <c r="D36" s="295"/>
      <c r="E36" s="295"/>
      <c r="F36" s="295"/>
      <c r="G36" s="295"/>
      <c r="H36" s="295"/>
      <c r="I36" s="295"/>
      <c r="J36" s="295"/>
      <c r="K36" s="296"/>
      <c r="L36" s="14"/>
    </row>
    <row r="37" spans="1:12" ht="82.2" customHeight="1" x14ac:dyDescent="0.3">
      <c r="B37" s="15" t="s">
        <v>67</v>
      </c>
      <c r="C37" s="23" t="s">
        <v>68</v>
      </c>
      <c r="D37" s="17"/>
      <c r="E37" s="17"/>
      <c r="F37" s="17">
        <v>39380</v>
      </c>
      <c r="G37" s="18">
        <f>SUM(D37:F37)</f>
        <v>39380</v>
      </c>
      <c r="H37" s="19">
        <v>0.1</v>
      </c>
      <c r="I37" s="17"/>
      <c r="J37" s="20" t="s">
        <v>69</v>
      </c>
      <c r="K37" s="21"/>
      <c r="L37" s="22"/>
    </row>
    <row r="38" spans="1:12" ht="135.6" customHeight="1" x14ac:dyDescent="0.3">
      <c r="B38" s="15" t="s">
        <v>70</v>
      </c>
      <c r="C38" s="23" t="s">
        <v>71</v>
      </c>
      <c r="D38" s="17">
        <v>44106</v>
      </c>
      <c r="E38" s="17"/>
      <c r="F38" s="17"/>
      <c r="G38" s="18">
        <f t="shared" ref="G38:G44" si="3">SUM(D38:F38)</f>
        <v>44106</v>
      </c>
      <c r="H38" s="19">
        <v>0.25</v>
      </c>
      <c r="I38" s="17"/>
      <c r="J38" s="20" t="s">
        <v>72</v>
      </c>
      <c r="K38" s="21"/>
      <c r="L38" s="22"/>
    </row>
    <row r="39" spans="1:12" ht="110.7" customHeight="1" x14ac:dyDescent="0.3">
      <c r="B39" s="15" t="s">
        <v>73</v>
      </c>
      <c r="C39" s="23" t="s">
        <v>74</v>
      </c>
      <c r="D39" s="17"/>
      <c r="E39" s="17"/>
      <c r="F39" s="17">
        <v>4411</v>
      </c>
      <c r="G39" s="18">
        <f t="shared" si="3"/>
        <v>4411</v>
      </c>
      <c r="H39" s="19">
        <v>0.45</v>
      </c>
      <c r="I39" s="17"/>
      <c r="J39" s="20" t="s">
        <v>75</v>
      </c>
      <c r="K39" s="21"/>
      <c r="L39" s="22"/>
    </row>
    <row r="40" spans="1:12" ht="15.6" x14ac:dyDescent="0.3">
      <c r="B40" s="15" t="s">
        <v>76</v>
      </c>
      <c r="C40" s="23"/>
      <c r="D40" s="17"/>
      <c r="E40" s="17"/>
      <c r="F40" s="17"/>
      <c r="G40" s="18">
        <f t="shared" si="3"/>
        <v>0</v>
      </c>
      <c r="H40" s="19"/>
      <c r="I40" s="17"/>
      <c r="J40" s="20"/>
      <c r="K40" s="21"/>
      <c r="L40" s="22"/>
    </row>
    <row r="41" spans="1:12" ht="15.6" hidden="1" x14ac:dyDescent="0.3">
      <c r="B41" s="15" t="s">
        <v>77</v>
      </c>
      <c r="C41" s="23"/>
      <c r="D41" s="17"/>
      <c r="E41" s="17"/>
      <c r="F41" s="17"/>
      <c r="G41" s="18">
        <f t="shared" si="3"/>
        <v>0</v>
      </c>
      <c r="H41" s="19"/>
      <c r="I41" s="17"/>
      <c r="J41" s="20"/>
      <c r="K41" s="21"/>
      <c r="L41" s="22"/>
    </row>
    <row r="42" spans="1:12" ht="15.6" hidden="1" x14ac:dyDescent="0.3">
      <c r="A42" s="28"/>
      <c r="B42" s="15" t="s">
        <v>78</v>
      </c>
      <c r="C42" s="23"/>
      <c r="D42" s="17"/>
      <c r="E42" s="17"/>
      <c r="F42" s="17"/>
      <c r="G42" s="18">
        <f t="shared" si="3"/>
        <v>0</v>
      </c>
      <c r="H42" s="19"/>
      <c r="I42" s="17"/>
      <c r="J42" s="20"/>
      <c r="K42" s="21"/>
      <c r="L42" s="22"/>
    </row>
    <row r="43" spans="1:12" s="28" customFormat="1" ht="15.6" hidden="1" x14ac:dyDescent="0.3">
      <c r="A43" s="1"/>
      <c r="B43" s="15" t="s">
        <v>79</v>
      </c>
      <c r="C43" s="25"/>
      <c r="D43" s="20"/>
      <c r="E43" s="20"/>
      <c r="F43" s="20"/>
      <c r="G43" s="18">
        <f t="shared" si="3"/>
        <v>0</v>
      </c>
      <c r="H43" s="26"/>
      <c r="I43" s="20"/>
      <c r="J43" s="20"/>
      <c r="K43" s="27"/>
      <c r="L43" s="22"/>
    </row>
    <row r="44" spans="1:12" ht="15.6" hidden="1" x14ac:dyDescent="0.3">
      <c r="B44" s="15" t="s">
        <v>80</v>
      </c>
      <c r="C44" s="25"/>
      <c r="D44" s="20"/>
      <c r="E44" s="20"/>
      <c r="F44" s="20"/>
      <c r="G44" s="18">
        <f t="shared" si="3"/>
        <v>0</v>
      </c>
      <c r="H44" s="26"/>
      <c r="I44" s="20"/>
      <c r="J44" s="20"/>
      <c r="K44" s="27"/>
      <c r="L44" s="22"/>
    </row>
    <row r="45" spans="1:12" ht="15.6" x14ac:dyDescent="0.3">
      <c r="C45" s="12" t="s">
        <v>31</v>
      </c>
      <c r="D45" s="29">
        <f>SUM(D37:D44)</f>
        <v>44106</v>
      </c>
      <c r="E45" s="29">
        <f>SUM(E37:E44)</f>
        <v>0</v>
      </c>
      <c r="F45" s="29">
        <f>SUM(F37:F44)</f>
        <v>43791</v>
      </c>
      <c r="G45" s="29">
        <f>SUM(G37:G44)</f>
        <v>87897</v>
      </c>
      <c r="H45" s="29">
        <f>(H37*G37)+(H38*G38)+(H39*G39)+(H40*G40)+(H41*G41)+(H42*G42)+(H43*G43)+(H44*G44)</f>
        <v>16949.45</v>
      </c>
      <c r="I45" s="29">
        <f>SUM(I37:I44)</f>
        <v>0</v>
      </c>
      <c r="J45" s="30"/>
      <c r="K45" s="27"/>
      <c r="L45" s="31"/>
    </row>
    <row r="46" spans="1:12" ht="15.6" hidden="1" x14ac:dyDescent="0.3">
      <c r="B46" s="33"/>
      <c r="C46" s="34"/>
      <c r="D46" s="35"/>
      <c r="E46" s="35"/>
      <c r="F46" s="35"/>
      <c r="G46" s="35"/>
      <c r="H46" s="35"/>
      <c r="I46" s="35"/>
      <c r="J46" s="35"/>
      <c r="K46" s="35"/>
      <c r="L46" s="22"/>
    </row>
    <row r="47" spans="1:12" ht="51" hidden="1" customHeight="1" x14ac:dyDescent="0.3">
      <c r="B47" s="12" t="s">
        <v>81</v>
      </c>
      <c r="C47" s="291"/>
      <c r="D47" s="292"/>
      <c r="E47" s="292"/>
      <c r="F47" s="292"/>
      <c r="G47" s="292"/>
      <c r="H47" s="292"/>
      <c r="I47" s="292"/>
      <c r="J47" s="292"/>
      <c r="K47" s="293"/>
      <c r="L47" s="13"/>
    </row>
    <row r="48" spans="1:12" ht="51" hidden="1" customHeight="1" x14ac:dyDescent="0.3">
      <c r="B48" s="12" t="s">
        <v>82</v>
      </c>
      <c r="C48" s="279"/>
      <c r="D48" s="280"/>
      <c r="E48" s="280"/>
      <c r="F48" s="280"/>
      <c r="G48" s="280"/>
      <c r="H48" s="280"/>
      <c r="I48" s="280"/>
      <c r="J48" s="280"/>
      <c r="K48" s="281"/>
      <c r="L48" s="14"/>
    </row>
    <row r="49" spans="1:12" ht="15.6" hidden="1" x14ac:dyDescent="0.3">
      <c r="B49" s="15" t="s">
        <v>83</v>
      </c>
      <c r="C49" s="23"/>
      <c r="D49" s="17"/>
      <c r="E49" s="17"/>
      <c r="F49" s="17"/>
      <c r="G49" s="18">
        <f>SUM(D49:F49)</f>
        <v>0</v>
      </c>
      <c r="H49" s="19"/>
      <c r="I49" s="17"/>
      <c r="J49" s="20"/>
      <c r="K49" s="21"/>
      <c r="L49" s="22"/>
    </row>
    <row r="50" spans="1:12" ht="15.6" hidden="1" x14ac:dyDescent="0.3">
      <c r="B50" s="15" t="s">
        <v>84</v>
      </c>
      <c r="C50" s="23"/>
      <c r="D50" s="17"/>
      <c r="E50" s="17"/>
      <c r="F50" s="17"/>
      <c r="G50" s="18">
        <f t="shared" ref="G50:G56" si="4">SUM(D50:F50)</f>
        <v>0</v>
      </c>
      <c r="H50" s="19"/>
      <c r="I50" s="17"/>
      <c r="J50" s="20"/>
      <c r="K50" s="21"/>
      <c r="L50" s="22"/>
    </row>
    <row r="51" spans="1:12" ht="15.6" hidden="1" x14ac:dyDescent="0.3">
      <c r="B51" s="15" t="s">
        <v>85</v>
      </c>
      <c r="C51" s="23"/>
      <c r="D51" s="17"/>
      <c r="E51" s="17"/>
      <c r="F51" s="17"/>
      <c r="G51" s="18">
        <f t="shared" si="4"/>
        <v>0</v>
      </c>
      <c r="H51" s="19"/>
      <c r="I51" s="17"/>
      <c r="J51" s="20"/>
      <c r="K51" s="21"/>
      <c r="L51" s="22"/>
    </row>
    <row r="52" spans="1:12" ht="15.6" hidden="1" x14ac:dyDescent="0.3">
      <c r="B52" s="15" t="s">
        <v>86</v>
      </c>
      <c r="C52" s="23"/>
      <c r="D52" s="17"/>
      <c r="E52" s="17"/>
      <c r="F52" s="17"/>
      <c r="G52" s="18">
        <f t="shared" si="4"/>
        <v>0</v>
      </c>
      <c r="H52" s="19"/>
      <c r="I52" s="17"/>
      <c r="J52" s="20"/>
      <c r="K52" s="21"/>
      <c r="L52" s="22"/>
    </row>
    <row r="53" spans="1:12" ht="15.6" hidden="1" x14ac:dyDescent="0.3">
      <c r="B53" s="15" t="s">
        <v>87</v>
      </c>
      <c r="C53" s="23"/>
      <c r="D53" s="17"/>
      <c r="E53" s="17"/>
      <c r="F53" s="17"/>
      <c r="G53" s="18">
        <f t="shared" si="4"/>
        <v>0</v>
      </c>
      <c r="H53" s="19"/>
      <c r="I53" s="17"/>
      <c r="J53" s="20"/>
      <c r="K53" s="21"/>
      <c r="L53" s="22"/>
    </row>
    <row r="54" spans="1:12" ht="15.6" hidden="1" x14ac:dyDescent="0.3">
      <c r="B54" s="15" t="s">
        <v>88</v>
      </c>
      <c r="C54" s="23"/>
      <c r="D54" s="17"/>
      <c r="E54" s="17"/>
      <c r="F54" s="17"/>
      <c r="G54" s="18">
        <f t="shared" si="4"/>
        <v>0</v>
      </c>
      <c r="H54" s="19"/>
      <c r="I54" s="17"/>
      <c r="J54" s="20"/>
      <c r="K54" s="21"/>
      <c r="L54" s="22"/>
    </row>
    <row r="55" spans="1:12" ht="15.6" hidden="1" x14ac:dyDescent="0.3">
      <c r="A55" s="28"/>
      <c r="B55" s="15" t="s">
        <v>89</v>
      </c>
      <c r="C55" s="25"/>
      <c r="D55" s="20"/>
      <c r="E55" s="20"/>
      <c r="F55" s="20"/>
      <c r="G55" s="18">
        <f t="shared" si="4"/>
        <v>0</v>
      </c>
      <c r="H55" s="26"/>
      <c r="I55" s="20"/>
      <c r="J55" s="20"/>
      <c r="K55" s="27"/>
      <c r="L55" s="22"/>
    </row>
    <row r="56" spans="1:12" s="28" customFormat="1" ht="15.6" hidden="1" x14ac:dyDescent="0.3">
      <c r="B56" s="15" t="s">
        <v>90</v>
      </c>
      <c r="C56" s="25"/>
      <c r="D56" s="20"/>
      <c r="E56" s="20"/>
      <c r="F56" s="20"/>
      <c r="G56" s="18">
        <f t="shared" si="4"/>
        <v>0</v>
      </c>
      <c r="H56" s="26"/>
      <c r="I56" s="20"/>
      <c r="J56" s="20"/>
      <c r="K56" s="27"/>
      <c r="L56" s="22"/>
    </row>
    <row r="57" spans="1:12" s="28" customFormat="1" ht="15.6" hidden="1" x14ac:dyDescent="0.3">
      <c r="A57" s="1"/>
      <c r="B57" s="1"/>
      <c r="C57" s="12" t="s">
        <v>31</v>
      </c>
      <c r="D57" s="29">
        <f>SUM(D49:D56)</f>
        <v>0</v>
      </c>
      <c r="E57" s="29">
        <f>SUM(E49:E56)</f>
        <v>0</v>
      </c>
      <c r="F57" s="29">
        <f>SUM(F49:F56)</f>
        <v>0</v>
      </c>
      <c r="G57" s="32">
        <f>SUM(G49:G56)</f>
        <v>0</v>
      </c>
      <c r="H57" s="29">
        <f>(H49*G49)+(H50*G50)+(H51*G51)+(H52*G52)+(H53*G53)+(H54*G54)+(H55*G55)+(H56*G56)</f>
        <v>0</v>
      </c>
      <c r="I57" s="29">
        <f>SUM(I49:I56)</f>
        <v>0</v>
      </c>
      <c r="J57" s="30"/>
      <c r="K57" s="27"/>
      <c r="L57" s="31"/>
    </row>
    <row r="58" spans="1:12" ht="51" hidden="1" customHeight="1" x14ac:dyDescent="0.3">
      <c r="B58" s="12" t="s">
        <v>91</v>
      </c>
      <c r="C58" s="279"/>
      <c r="D58" s="280"/>
      <c r="E58" s="280"/>
      <c r="F58" s="280"/>
      <c r="G58" s="280"/>
      <c r="H58" s="280"/>
      <c r="I58" s="280"/>
      <c r="J58" s="280"/>
      <c r="K58" s="281"/>
      <c r="L58" s="14"/>
    </row>
    <row r="59" spans="1:12" ht="15.6" hidden="1" x14ac:dyDescent="0.3">
      <c r="B59" s="15" t="s">
        <v>92</v>
      </c>
      <c r="C59" s="23"/>
      <c r="D59" s="17"/>
      <c r="E59" s="17"/>
      <c r="F59" s="17"/>
      <c r="G59" s="18">
        <f>SUM(D59:F59)</f>
        <v>0</v>
      </c>
      <c r="H59" s="19"/>
      <c r="I59" s="17"/>
      <c r="J59" s="20"/>
      <c r="K59" s="21"/>
      <c r="L59" s="22"/>
    </row>
    <row r="60" spans="1:12" ht="15.6" hidden="1" x14ac:dyDescent="0.3">
      <c r="B60" s="15" t="s">
        <v>93</v>
      </c>
      <c r="C60" s="23"/>
      <c r="D60" s="17"/>
      <c r="E60" s="17"/>
      <c r="F60" s="17"/>
      <c r="G60" s="18">
        <f t="shared" ref="G60:G66" si="5">SUM(D60:F60)</f>
        <v>0</v>
      </c>
      <c r="H60" s="19"/>
      <c r="I60" s="17"/>
      <c r="J60" s="20"/>
      <c r="K60" s="21"/>
      <c r="L60" s="22"/>
    </row>
    <row r="61" spans="1:12" ht="15.6" hidden="1" x14ac:dyDescent="0.3">
      <c r="B61" s="15" t="s">
        <v>94</v>
      </c>
      <c r="C61" s="23"/>
      <c r="D61" s="17"/>
      <c r="E61" s="17"/>
      <c r="F61" s="17"/>
      <c r="G61" s="18">
        <f t="shared" si="5"/>
        <v>0</v>
      </c>
      <c r="H61" s="19"/>
      <c r="I61" s="17"/>
      <c r="J61" s="20"/>
      <c r="K61" s="21"/>
      <c r="L61" s="22"/>
    </row>
    <row r="62" spans="1:12" ht="15.6" hidden="1" x14ac:dyDescent="0.3">
      <c r="B62" s="15" t="s">
        <v>95</v>
      </c>
      <c r="C62" s="23"/>
      <c r="D62" s="17"/>
      <c r="E62" s="17"/>
      <c r="F62" s="17"/>
      <c r="G62" s="18">
        <f t="shared" si="5"/>
        <v>0</v>
      </c>
      <c r="H62" s="19"/>
      <c r="I62" s="17"/>
      <c r="J62" s="20"/>
      <c r="K62" s="21"/>
      <c r="L62" s="22"/>
    </row>
    <row r="63" spans="1:12" ht="15.6" hidden="1" x14ac:dyDescent="0.3">
      <c r="B63" s="15" t="s">
        <v>96</v>
      </c>
      <c r="C63" s="23"/>
      <c r="D63" s="17"/>
      <c r="E63" s="17"/>
      <c r="F63" s="17"/>
      <c r="G63" s="18">
        <f t="shared" si="5"/>
        <v>0</v>
      </c>
      <c r="H63" s="19"/>
      <c r="I63" s="17"/>
      <c r="J63" s="20"/>
      <c r="K63" s="21"/>
      <c r="L63" s="22"/>
    </row>
    <row r="64" spans="1:12" ht="15.6" hidden="1" x14ac:dyDescent="0.3">
      <c r="B64" s="15" t="s">
        <v>97</v>
      </c>
      <c r="C64" s="23"/>
      <c r="D64" s="17"/>
      <c r="E64" s="17"/>
      <c r="F64" s="17"/>
      <c r="G64" s="18">
        <f t="shared" si="5"/>
        <v>0</v>
      </c>
      <c r="H64" s="19"/>
      <c r="I64" s="17"/>
      <c r="J64" s="20"/>
      <c r="K64" s="21"/>
      <c r="L64" s="22"/>
    </row>
    <row r="65" spans="1:12" ht="15.6" hidden="1" x14ac:dyDescent="0.3">
      <c r="B65" s="15" t="s">
        <v>98</v>
      </c>
      <c r="C65" s="25"/>
      <c r="D65" s="20"/>
      <c r="E65" s="20"/>
      <c r="F65" s="20"/>
      <c r="G65" s="18">
        <f t="shared" si="5"/>
        <v>0</v>
      </c>
      <c r="H65" s="26"/>
      <c r="I65" s="20"/>
      <c r="J65" s="20"/>
      <c r="K65" s="27"/>
      <c r="L65" s="22"/>
    </row>
    <row r="66" spans="1:12" ht="15.6" hidden="1" x14ac:dyDescent="0.3">
      <c r="B66" s="15" t="s">
        <v>99</v>
      </c>
      <c r="C66" s="25"/>
      <c r="D66" s="20"/>
      <c r="E66" s="20"/>
      <c r="F66" s="20"/>
      <c r="G66" s="18">
        <f t="shared" si="5"/>
        <v>0</v>
      </c>
      <c r="H66" s="26"/>
      <c r="I66" s="20"/>
      <c r="J66" s="20"/>
      <c r="K66" s="27"/>
      <c r="L66" s="22"/>
    </row>
    <row r="67" spans="1:12" ht="15.6" hidden="1" x14ac:dyDescent="0.3">
      <c r="C67" s="12" t="s">
        <v>31</v>
      </c>
      <c r="D67" s="32">
        <f>SUM(D59:D66)</f>
        <v>0</v>
      </c>
      <c r="E67" s="32">
        <f>SUM(E59:E66)</f>
        <v>0</v>
      </c>
      <c r="F67" s="32">
        <f>SUM(F59:F66)</f>
        <v>0</v>
      </c>
      <c r="G67" s="32">
        <f>SUM(G59:G66)</f>
        <v>0</v>
      </c>
      <c r="H67" s="29">
        <f>(H59*G59)+(H60*G60)+(H61*G61)+(H62*G62)+(H63*G63)+(H64*G64)+(H65*G65)+(H66*G66)</f>
        <v>0</v>
      </c>
      <c r="I67" s="36">
        <f>SUM(I59:I66)</f>
        <v>0</v>
      </c>
      <c r="J67" s="37"/>
      <c r="K67" s="27"/>
      <c r="L67" s="31"/>
    </row>
    <row r="68" spans="1:12" ht="51" hidden="1" customHeight="1" x14ac:dyDescent="0.3">
      <c r="B68" s="12" t="s">
        <v>100</v>
      </c>
      <c r="C68" s="279"/>
      <c r="D68" s="280"/>
      <c r="E68" s="280"/>
      <c r="F68" s="280"/>
      <c r="G68" s="280"/>
      <c r="H68" s="280"/>
      <c r="I68" s="280"/>
      <c r="J68" s="280"/>
      <c r="K68" s="281"/>
      <c r="L68" s="14"/>
    </row>
    <row r="69" spans="1:12" ht="15.6" hidden="1" x14ac:dyDescent="0.3">
      <c r="B69" s="15" t="s">
        <v>101</v>
      </c>
      <c r="C69" s="23"/>
      <c r="D69" s="17"/>
      <c r="E69" s="17"/>
      <c r="F69" s="17"/>
      <c r="G69" s="18">
        <f>SUM(D69:F69)</f>
        <v>0</v>
      </c>
      <c r="H69" s="19"/>
      <c r="I69" s="17"/>
      <c r="J69" s="20"/>
      <c r="K69" s="21"/>
      <c r="L69" s="22"/>
    </row>
    <row r="70" spans="1:12" ht="15.6" hidden="1" x14ac:dyDescent="0.3">
      <c r="B70" s="15" t="s">
        <v>102</v>
      </c>
      <c r="C70" s="23"/>
      <c r="D70" s="17"/>
      <c r="E70" s="17"/>
      <c r="F70" s="17"/>
      <c r="G70" s="18">
        <f t="shared" ref="G70:G76" si="6">SUM(D70:F70)</f>
        <v>0</v>
      </c>
      <c r="H70" s="19"/>
      <c r="I70" s="17"/>
      <c r="J70" s="20"/>
      <c r="K70" s="21"/>
      <c r="L70" s="22"/>
    </row>
    <row r="71" spans="1:12" ht="15.6" hidden="1" x14ac:dyDescent="0.3">
      <c r="B71" s="15" t="s">
        <v>103</v>
      </c>
      <c r="C71" s="23"/>
      <c r="D71" s="17"/>
      <c r="E71" s="17"/>
      <c r="F71" s="17"/>
      <c r="G71" s="18">
        <f t="shared" si="6"/>
        <v>0</v>
      </c>
      <c r="H71" s="19"/>
      <c r="I71" s="17"/>
      <c r="J71" s="20"/>
      <c r="K71" s="21"/>
      <c r="L71" s="22"/>
    </row>
    <row r="72" spans="1:12" ht="15.6" hidden="1" x14ac:dyDescent="0.3">
      <c r="A72" s="28"/>
      <c r="B72" s="15" t="s">
        <v>104</v>
      </c>
      <c r="C72" s="23"/>
      <c r="D72" s="17"/>
      <c r="E72" s="17"/>
      <c r="F72" s="17"/>
      <c r="G72" s="18">
        <f t="shared" si="6"/>
        <v>0</v>
      </c>
      <c r="H72" s="19"/>
      <c r="I72" s="17"/>
      <c r="J72" s="20"/>
      <c r="K72" s="21"/>
      <c r="L72" s="22"/>
    </row>
    <row r="73" spans="1:12" s="28" customFormat="1" ht="15.6" hidden="1" x14ac:dyDescent="0.3">
      <c r="A73" s="1"/>
      <c r="B73" s="15" t="s">
        <v>105</v>
      </c>
      <c r="C73" s="23"/>
      <c r="D73" s="17"/>
      <c r="E73" s="17"/>
      <c r="F73" s="17"/>
      <c r="G73" s="18">
        <f t="shared" si="6"/>
        <v>0</v>
      </c>
      <c r="H73" s="19"/>
      <c r="I73" s="17"/>
      <c r="J73" s="20"/>
      <c r="K73" s="21"/>
      <c r="L73" s="22"/>
    </row>
    <row r="74" spans="1:12" ht="15.6" hidden="1" x14ac:dyDescent="0.3">
      <c r="B74" s="15" t="s">
        <v>106</v>
      </c>
      <c r="C74" s="23"/>
      <c r="D74" s="17"/>
      <c r="E74" s="17"/>
      <c r="F74" s="17"/>
      <c r="G74" s="18">
        <f t="shared" si="6"/>
        <v>0</v>
      </c>
      <c r="H74" s="19"/>
      <c r="I74" s="17"/>
      <c r="J74" s="20"/>
      <c r="K74" s="21"/>
      <c r="L74" s="22"/>
    </row>
    <row r="75" spans="1:12" ht="15.6" hidden="1" x14ac:dyDescent="0.3">
      <c r="B75" s="15" t="s">
        <v>107</v>
      </c>
      <c r="C75" s="25"/>
      <c r="D75" s="20"/>
      <c r="E75" s="20"/>
      <c r="F75" s="20"/>
      <c r="G75" s="18">
        <f t="shared" si="6"/>
        <v>0</v>
      </c>
      <c r="H75" s="26"/>
      <c r="I75" s="20"/>
      <c r="J75" s="20"/>
      <c r="K75" s="27"/>
      <c r="L75" s="22"/>
    </row>
    <row r="76" spans="1:12" ht="15.6" hidden="1" x14ac:dyDescent="0.3">
      <c r="B76" s="15" t="s">
        <v>108</v>
      </c>
      <c r="C76" s="25"/>
      <c r="D76" s="20"/>
      <c r="E76" s="20"/>
      <c r="F76" s="20"/>
      <c r="G76" s="18">
        <f t="shared" si="6"/>
        <v>0</v>
      </c>
      <c r="H76" s="26"/>
      <c r="I76" s="20"/>
      <c r="J76" s="20"/>
      <c r="K76" s="27"/>
      <c r="L76" s="22"/>
    </row>
    <row r="77" spans="1:12" ht="15.6" hidden="1" x14ac:dyDescent="0.3">
      <c r="C77" s="12" t="s">
        <v>31</v>
      </c>
      <c r="D77" s="32">
        <f>SUM(D69:D76)</f>
        <v>0</v>
      </c>
      <c r="E77" s="32">
        <f>SUM(E69:E76)</f>
        <v>0</v>
      </c>
      <c r="F77" s="32">
        <f>SUM(F69:F76)</f>
        <v>0</v>
      </c>
      <c r="G77" s="32">
        <f>SUM(G69:G76)</f>
        <v>0</v>
      </c>
      <c r="H77" s="29">
        <f>(H69*G69)+(H70*G70)+(H71*G71)+(H72*G72)+(H73*G73)+(H74*G74)+(H75*G75)+(H76*G76)</f>
        <v>0</v>
      </c>
      <c r="I77" s="36">
        <f>SUM(I69:I76)</f>
        <v>0</v>
      </c>
      <c r="J77" s="37"/>
      <c r="K77" s="27"/>
      <c r="L77" s="31"/>
    </row>
    <row r="78" spans="1:12" ht="51" hidden="1" customHeight="1" x14ac:dyDescent="0.3">
      <c r="B78" s="12" t="s">
        <v>109</v>
      </c>
      <c r="C78" s="279"/>
      <c r="D78" s="280"/>
      <c r="E78" s="280"/>
      <c r="F78" s="280"/>
      <c r="G78" s="280"/>
      <c r="H78" s="280"/>
      <c r="I78" s="280"/>
      <c r="J78" s="280"/>
      <c r="K78" s="281"/>
      <c r="L78" s="14"/>
    </row>
    <row r="79" spans="1:12" ht="15.6" hidden="1" x14ac:dyDescent="0.3">
      <c r="B79" s="15" t="s">
        <v>110</v>
      </c>
      <c r="C79" s="23"/>
      <c r="D79" s="17"/>
      <c r="E79" s="17"/>
      <c r="F79" s="17"/>
      <c r="G79" s="18">
        <f>SUM(D79:F79)</f>
        <v>0</v>
      </c>
      <c r="H79" s="19"/>
      <c r="I79" s="17"/>
      <c r="J79" s="20"/>
      <c r="K79" s="21"/>
      <c r="L79" s="22"/>
    </row>
    <row r="80" spans="1:12" ht="15.6" hidden="1" x14ac:dyDescent="0.3">
      <c r="B80" s="15" t="s">
        <v>111</v>
      </c>
      <c r="C80" s="23"/>
      <c r="D80" s="17"/>
      <c r="E80" s="17"/>
      <c r="F80" s="17"/>
      <c r="G80" s="18">
        <f t="shared" ref="G80:G86" si="7">SUM(D80:F80)</f>
        <v>0</v>
      </c>
      <c r="H80" s="19"/>
      <c r="I80" s="17"/>
      <c r="J80" s="20"/>
      <c r="K80" s="21"/>
      <c r="L80" s="22"/>
    </row>
    <row r="81" spans="2:12" ht="15.6" hidden="1" x14ac:dyDescent="0.3">
      <c r="B81" s="15" t="s">
        <v>112</v>
      </c>
      <c r="C81" s="23"/>
      <c r="D81" s="17"/>
      <c r="E81" s="17"/>
      <c r="F81" s="17"/>
      <c r="G81" s="18">
        <f t="shared" si="7"/>
        <v>0</v>
      </c>
      <c r="H81" s="19"/>
      <c r="I81" s="17"/>
      <c r="J81" s="20"/>
      <c r="K81" s="21"/>
      <c r="L81" s="22"/>
    </row>
    <row r="82" spans="2:12" ht="15.6" hidden="1" x14ac:dyDescent="0.3">
      <c r="B82" s="15" t="s">
        <v>113</v>
      </c>
      <c r="C82" s="23"/>
      <c r="D82" s="17"/>
      <c r="E82" s="17"/>
      <c r="F82" s="17"/>
      <c r="G82" s="18">
        <f t="shared" si="7"/>
        <v>0</v>
      </c>
      <c r="H82" s="19"/>
      <c r="I82" s="17"/>
      <c r="J82" s="20"/>
      <c r="K82" s="21"/>
      <c r="L82" s="22"/>
    </row>
    <row r="83" spans="2:12" ht="15.6" hidden="1" x14ac:dyDescent="0.3">
      <c r="B83" s="15" t="s">
        <v>114</v>
      </c>
      <c r="C83" s="23"/>
      <c r="D83" s="17"/>
      <c r="E83" s="17"/>
      <c r="F83" s="17"/>
      <c r="G83" s="18">
        <f t="shared" si="7"/>
        <v>0</v>
      </c>
      <c r="H83" s="19"/>
      <c r="I83" s="17"/>
      <c r="J83" s="20"/>
      <c r="K83" s="21"/>
      <c r="L83" s="22"/>
    </row>
    <row r="84" spans="2:12" ht="15.6" hidden="1" x14ac:dyDescent="0.3">
      <c r="B84" s="15" t="s">
        <v>115</v>
      </c>
      <c r="C84" s="23"/>
      <c r="D84" s="17"/>
      <c r="E84" s="17"/>
      <c r="F84" s="17"/>
      <c r="G84" s="18">
        <f t="shared" si="7"/>
        <v>0</v>
      </c>
      <c r="H84" s="19"/>
      <c r="I84" s="17"/>
      <c r="J84" s="20"/>
      <c r="K84" s="21"/>
      <c r="L84" s="22"/>
    </row>
    <row r="85" spans="2:12" ht="15.6" hidden="1" x14ac:dyDescent="0.3">
      <c r="B85" s="15" t="s">
        <v>116</v>
      </c>
      <c r="C85" s="25"/>
      <c r="D85" s="20"/>
      <c r="E85" s="20"/>
      <c r="F85" s="20"/>
      <c r="G85" s="18">
        <f t="shared" si="7"/>
        <v>0</v>
      </c>
      <c r="H85" s="26"/>
      <c r="I85" s="20"/>
      <c r="J85" s="20"/>
      <c r="K85" s="27"/>
      <c r="L85" s="22"/>
    </row>
    <row r="86" spans="2:12" ht="15.6" hidden="1" x14ac:dyDescent="0.3">
      <c r="B86" s="15" t="s">
        <v>117</v>
      </c>
      <c r="C86" s="25"/>
      <c r="D86" s="20"/>
      <c r="E86" s="20"/>
      <c r="F86" s="20"/>
      <c r="G86" s="18">
        <f t="shared" si="7"/>
        <v>0</v>
      </c>
      <c r="H86" s="26"/>
      <c r="I86" s="20"/>
      <c r="J86" s="20"/>
      <c r="K86" s="27"/>
      <c r="L86" s="22"/>
    </row>
    <row r="87" spans="2:12" ht="15.6" hidden="1" x14ac:dyDescent="0.3">
      <c r="C87" s="12" t="s">
        <v>31</v>
      </c>
      <c r="D87" s="29">
        <f>SUM(D79:D86)</f>
        <v>0</v>
      </c>
      <c r="E87" s="29">
        <f>SUM(E79:E86)</f>
        <v>0</v>
      </c>
      <c r="F87" s="29">
        <f>SUM(F79:F86)</f>
        <v>0</v>
      </c>
      <c r="G87" s="29">
        <f>SUM(G79:G86)</f>
        <v>0</v>
      </c>
      <c r="H87" s="29">
        <f>(H79*G79)+(H80*G80)+(H81*G81)+(H82*G82)+(H83*G83)+(H84*G84)+(H85*G85)+(H86*G86)</f>
        <v>0</v>
      </c>
      <c r="I87" s="36">
        <f>SUM(I79:I86)</f>
        <v>0</v>
      </c>
      <c r="J87" s="37"/>
      <c r="K87" s="27"/>
      <c r="L87" s="31"/>
    </row>
    <row r="88" spans="2:12" ht="15.75" hidden="1" customHeight="1" x14ac:dyDescent="0.3">
      <c r="B88" s="38"/>
      <c r="C88" s="33"/>
      <c r="D88" s="39"/>
      <c r="E88" s="39"/>
      <c r="F88" s="39"/>
      <c r="G88" s="39"/>
      <c r="H88" s="39"/>
      <c r="I88" s="39"/>
      <c r="J88" s="39"/>
      <c r="K88" s="33"/>
      <c r="L88" s="40"/>
    </row>
    <row r="89" spans="2:12" ht="51" hidden="1" customHeight="1" x14ac:dyDescent="0.3">
      <c r="B89" s="12" t="s">
        <v>118</v>
      </c>
      <c r="C89" s="291"/>
      <c r="D89" s="292"/>
      <c r="E89" s="292"/>
      <c r="F89" s="292"/>
      <c r="G89" s="292"/>
      <c r="H89" s="292"/>
      <c r="I89" s="292"/>
      <c r="J89" s="292"/>
      <c r="K89" s="293"/>
      <c r="L89" s="13"/>
    </row>
    <row r="90" spans="2:12" ht="51" hidden="1" customHeight="1" x14ac:dyDescent="0.3">
      <c r="B90" s="12" t="s">
        <v>119</v>
      </c>
      <c r="C90" s="279"/>
      <c r="D90" s="280"/>
      <c r="E90" s="280"/>
      <c r="F90" s="280"/>
      <c r="G90" s="280"/>
      <c r="H90" s="280"/>
      <c r="I90" s="280"/>
      <c r="J90" s="280"/>
      <c r="K90" s="281"/>
      <c r="L90" s="14"/>
    </row>
    <row r="91" spans="2:12" ht="15.6" hidden="1" x14ac:dyDescent="0.3">
      <c r="B91" s="15" t="s">
        <v>120</v>
      </c>
      <c r="C91" s="23"/>
      <c r="D91" s="17"/>
      <c r="E91" s="17"/>
      <c r="F91" s="17"/>
      <c r="G91" s="18">
        <f>SUM(D91:F91)</f>
        <v>0</v>
      </c>
      <c r="H91" s="19"/>
      <c r="I91" s="17"/>
      <c r="J91" s="20"/>
      <c r="K91" s="21"/>
      <c r="L91" s="22"/>
    </row>
    <row r="92" spans="2:12" ht="15.6" hidden="1" x14ac:dyDescent="0.3">
      <c r="B92" s="15" t="s">
        <v>121</v>
      </c>
      <c r="C92" s="23"/>
      <c r="D92" s="17"/>
      <c r="E92" s="17"/>
      <c r="F92" s="17"/>
      <c r="G92" s="18">
        <f t="shared" ref="G92:G98" si="8">SUM(D92:F92)</f>
        <v>0</v>
      </c>
      <c r="H92" s="19"/>
      <c r="I92" s="17"/>
      <c r="J92" s="20"/>
      <c r="K92" s="21"/>
      <c r="L92" s="22"/>
    </row>
    <row r="93" spans="2:12" ht="15.6" hidden="1" x14ac:dyDescent="0.3">
      <c r="B93" s="15" t="s">
        <v>122</v>
      </c>
      <c r="C93" s="23"/>
      <c r="D93" s="17"/>
      <c r="E93" s="17"/>
      <c r="F93" s="17"/>
      <c r="G93" s="18">
        <f t="shared" si="8"/>
        <v>0</v>
      </c>
      <c r="H93" s="19"/>
      <c r="I93" s="17"/>
      <c r="J93" s="20"/>
      <c r="K93" s="21"/>
      <c r="L93" s="22"/>
    </row>
    <row r="94" spans="2:12" ht="15.6" hidden="1" x14ac:dyDescent="0.3">
      <c r="B94" s="15" t="s">
        <v>123</v>
      </c>
      <c r="C94" s="23"/>
      <c r="D94" s="17"/>
      <c r="E94" s="17"/>
      <c r="F94" s="17"/>
      <c r="G94" s="18">
        <f t="shared" si="8"/>
        <v>0</v>
      </c>
      <c r="H94" s="19"/>
      <c r="I94" s="17"/>
      <c r="J94" s="20"/>
      <c r="K94" s="21"/>
      <c r="L94" s="22"/>
    </row>
    <row r="95" spans="2:12" ht="15.6" hidden="1" x14ac:dyDescent="0.3">
      <c r="B95" s="15" t="s">
        <v>124</v>
      </c>
      <c r="C95" s="23"/>
      <c r="D95" s="17"/>
      <c r="E95" s="17"/>
      <c r="F95" s="17"/>
      <c r="G95" s="18">
        <f t="shared" si="8"/>
        <v>0</v>
      </c>
      <c r="H95" s="19"/>
      <c r="I95" s="17"/>
      <c r="J95" s="20"/>
      <c r="K95" s="21"/>
      <c r="L95" s="22"/>
    </row>
    <row r="96" spans="2:12" ht="15.6" hidden="1" x14ac:dyDescent="0.3">
      <c r="B96" s="15" t="s">
        <v>125</v>
      </c>
      <c r="C96" s="23"/>
      <c r="D96" s="17"/>
      <c r="E96" s="17"/>
      <c r="F96" s="17"/>
      <c r="G96" s="18">
        <f t="shared" si="8"/>
        <v>0</v>
      </c>
      <c r="H96" s="19"/>
      <c r="I96" s="17"/>
      <c r="J96" s="20"/>
      <c r="K96" s="21"/>
      <c r="L96" s="22"/>
    </row>
    <row r="97" spans="2:12" ht="15.6" hidden="1" x14ac:dyDescent="0.3">
      <c r="B97" s="15" t="s">
        <v>126</v>
      </c>
      <c r="C97" s="25"/>
      <c r="D97" s="20"/>
      <c r="E97" s="20"/>
      <c r="F97" s="20"/>
      <c r="G97" s="18">
        <f t="shared" si="8"/>
        <v>0</v>
      </c>
      <c r="H97" s="26"/>
      <c r="I97" s="20"/>
      <c r="J97" s="20"/>
      <c r="K97" s="27"/>
      <c r="L97" s="22"/>
    </row>
    <row r="98" spans="2:12" ht="15.6" hidden="1" x14ac:dyDescent="0.3">
      <c r="B98" s="15" t="s">
        <v>127</v>
      </c>
      <c r="C98" s="25"/>
      <c r="D98" s="20"/>
      <c r="E98" s="20"/>
      <c r="F98" s="20"/>
      <c r="G98" s="18">
        <f t="shared" si="8"/>
        <v>0</v>
      </c>
      <c r="H98" s="26"/>
      <c r="I98" s="20"/>
      <c r="J98" s="20"/>
      <c r="K98" s="27"/>
      <c r="L98" s="22"/>
    </row>
    <row r="99" spans="2:12" ht="15.6" hidden="1" x14ac:dyDescent="0.3">
      <c r="C99" s="12" t="s">
        <v>31</v>
      </c>
      <c r="D99" s="29">
        <f>SUM(D91:D98)</f>
        <v>0</v>
      </c>
      <c r="E99" s="29">
        <f>SUM(E91:E98)</f>
        <v>0</v>
      </c>
      <c r="F99" s="29">
        <f>SUM(F91:F98)</f>
        <v>0</v>
      </c>
      <c r="G99" s="32">
        <f>SUM(G91:G98)</f>
        <v>0</v>
      </c>
      <c r="H99" s="29">
        <f>(H91*G91)+(H92*G92)+(H93*G93)+(H94*G94)+(H95*G95)+(H96*G96)+(H97*G97)+(H98*G98)</f>
        <v>0</v>
      </c>
      <c r="I99" s="36">
        <f>SUM(I91:I98)</f>
        <v>0</v>
      </c>
      <c r="J99" s="37"/>
      <c r="K99" s="27"/>
      <c r="L99" s="31"/>
    </row>
    <row r="100" spans="2:12" ht="51" hidden="1" customHeight="1" x14ac:dyDescent="0.3">
      <c r="B100" s="12" t="s">
        <v>128</v>
      </c>
      <c r="C100" s="279"/>
      <c r="D100" s="280"/>
      <c r="E100" s="280"/>
      <c r="F100" s="280"/>
      <c r="G100" s="280"/>
      <c r="H100" s="280"/>
      <c r="I100" s="280"/>
      <c r="J100" s="280"/>
      <c r="K100" s="281"/>
      <c r="L100" s="14"/>
    </row>
    <row r="101" spans="2:12" ht="15.6" hidden="1" x14ac:dyDescent="0.3">
      <c r="B101" s="15" t="s">
        <v>129</v>
      </c>
      <c r="C101" s="23"/>
      <c r="D101" s="17"/>
      <c r="E101" s="17"/>
      <c r="F101" s="17"/>
      <c r="G101" s="18">
        <f>SUM(D101:F101)</f>
        <v>0</v>
      </c>
      <c r="H101" s="19"/>
      <c r="I101" s="17"/>
      <c r="J101" s="20"/>
      <c r="K101" s="21"/>
      <c r="L101" s="22"/>
    </row>
    <row r="102" spans="2:12" ht="15.6" hidden="1" x14ac:dyDescent="0.3">
      <c r="B102" s="15" t="s">
        <v>130</v>
      </c>
      <c r="C102" s="23"/>
      <c r="D102" s="17"/>
      <c r="E102" s="17"/>
      <c r="F102" s="17"/>
      <c r="G102" s="18">
        <f t="shared" ref="G102:G108" si="9">SUM(D102:F102)</f>
        <v>0</v>
      </c>
      <c r="H102" s="19"/>
      <c r="I102" s="17"/>
      <c r="J102" s="20"/>
      <c r="K102" s="21"/>
      <c r="L102" s="22"/>
    </row>
    <row r="103" spans="2:12" ht="15.6" hidden="1" x14ac:dyDescent="0.3">
      <c r="B103" s="15" t="s">
        <v>131</v>
      </c>
      <c r="C103" s="23"/>
      <c r="D103" s="17"/>
      <c r="E103" s="17"/>
      <c r="F103" s="17"/>
      <c r="G103" s="18">
        <f t="shared" si="9"/>
        <v>0</v>
      </c>
      <c r="H103" s="19"/>
      <c r="I103" s="17"/>
      <c r="J103" s="20"/>
      <c r="K103" s="21"/>
      <c r="L103" s="22"/>
    </row>
    <row r="104" spans="2:12" ht="15.6" hidden="1" x14ac:dyDescent="0.3">
      <c r="B104" s="15" t="s">
        <v>132</v>
      </c>
      <c r="C104" s="23"/>
      <c r="D104" s="17"/>
      <c r="E104" s="17"/>
      <c r="F104" s="17"/>
      <c r="G104" s="18">
        <f t="shared" si="9"/>
        <v>0</v>
      </c>
      <c r="H104" s="19"/>
      <c r="I104" s="17"/>
      <c r="J104" s="20"/>
      <c r="K104" s="21"/>
      <c r="L104" s="22"/>
    </row>
    <row r="105" spans="2:12" ht="15.6" hidden="1" x14ac:dyDescent="0.3">
      <c r="B105" s="15" t="s">
        <v>133</v>
      </c>
      <c r="C105" s="23"/>
      <c r="D105" s="17"/>
      <c r="E105" s="17"/>
      <c r="F105" s="17"/>
      <c r="G105" s="18">
        <f t="shared" si="9"/>
        <v>0</v>
      </c>
      <c r="H105" s="19"/>
      <c r="I105" s="17"/>
      <c r="J105" s="20"/>
      <c r="K105" s="21"/>
      <c r="L105" s="22"/>
    </row>
    <row r="106" spans="2:12" ht="15.6" hidden="1" x14ac:dyDescent="0.3">
      <c r="B106" s="15" t="s">
        <v>134</v>
      </c>
      <c r="C106" s="23"/>
      <c r="D106" s="17"/>
      <c r="E106" s="17"/>
      <c r="F106" s="17"/>
      <c r="G106" s="18">
        <f t="shared" si="9"/>
        <v>0</v>
      </c>
      <c r="H106" s="19"/>
      <c r="I106" s="17"/>
      <c r="J106" s="20"/>
      <c r="K106" s="21"/>
      <c r="L106" s="22"/>
    </row>
    <row r="107" spans="2:12" ht="15.6" hidden="1" x14ac:dyDescent="0.3">
      <c r="B107" s="15" t="s">
        <v>135</v>
      </c>
      <c r="C107" s="25"/>
      <c r="D107" s="20"/>
      <c r="E107" s="20"/>
      <c r="F107" s="20"/>
      <c r="G107" s="18">
        <f t="shared" si="9"/>
        <v>0</v>
      </c>
      <c r="H107" s="26"/>
      <c r="I107" s="20"/>
      <c r="J107" s="20"/>
      <c r="K107" s="27"/>
      <c r="L107" s="22"/>
    </row>
    <row r="108" spans="2:12" ht="15.6" hidden="1" x14ac:dyDescent="0.3">
      <c r="B108" s="15" t="s">
        <v>136</v>
      </c>
      <c r="C108" s="25"/>
      <c r="D108" s="20"/>
      <c r="E108" s="20"/>
      <c r="F108" s="20"/>
      <c r="G108" s="18">
        <f t="shared" si="9"/>
        <v>0</v>
      </c>
      <c r="H108" s="26"/>
      <c r="I108" s="20"/>
      <c r="J108" s="20"/>
      <c r="K108" s="27"/>
      <c r="L108" s="22"/>
    </row>
    <row r="109" spans="2:12" ht="15.6" hidden="1" x14ac:dyDescent="0.3">
      <c r="C109" s="12" t="s">
        <v>31</v>
      </c>
      <c r="D109" s="32">
        <f>SUM(D101:D108)</f>
        <v>0</v>
      </c>
      <c r="E109" s="32">
        <f>SUM(E101:E108)</f>
        <v>0</v>
      </c>
      <c r="F109" s="32">
        <f>SUM(F101:F108)</f>
        <v>0</v>
      </c>
      <c r="G109" s="32">
        <f>SUM(G101:G108)</f>
        <v>0</v>
      </c>
      <c r="H109" s="29">
        <f>(H101*G101)+(H102*G102)+(H103*G103)+(H104*G104)+(H105*G105)+(H106*G106)+(H107*G107)+(H108*G108)</f>
        <v>0</v>
      </c>
      <c r="I109" s="36">
        <f>SUM(I101:I108)</f>
        <v>0</v>
      </c>
      <c r="J109" s="37"/>
      <c r="K109" s="27"/>
      <c r="L109" s="31"/>
    </row>
    <row r="110" spans="2:12" ht="51" hidden="1" customHeight="1" x14ac:dyDescent="0.3">
      <c r="B110" s="12" t="s">
        <v>137</v>
      </c>
      <c r="C110" s="279"/>
      <c r="D110" s="280"/>
      <c r="E110" s="280"/>
      <c r="F110" s="280"/>
      <c r="G110" s="280"/>
      <c r="H110" s="280"/>
      <c r="I110" s="280"/>
      <c r="J110" s="280"/>
      <c r="K110" s="281"/>
      <c r="L110" s="14"/>
    </row>
    <row r="111" spans="2:12" ht="15.6" hidden="1" x14ac:dyDescent="0.3">
      <c r="B111" s="15" t="s">
        <v>138</v>
      </c>
      <c r="C111" s="23"/>
      <c r="D111" s="17"/>
      <c r="E111" s="17"/>
      <c r="F111" s="17"/>
      <c r="G111" s="18">
        <f>SUM(D111:F111)</f>
        <v>0</v>
      </c>
      <c r="H111" s="19"/>
      <c r="I111" s="17"/>
      <c r="J111" s="20"/>
      <c r="K111" s="21"/>
      <c r="L111" s="22"/>
    </row>
    <row r="112" spans="2:12" ht="15.6" hidden="1" x14ac:dyDescent="0.3">
      <c r="B112" s="15" t="s">
        <v>139</v>
      </c>
      <c r="C112" s="23"/>
      <c r="D112" s="17"/>
      <c r="E112" s="17"/>
      <c r="F112" s="17"/>
      <c r="G112" s="18">
        <f t="shared" ref="G112:G118" si="10">SUM(D112:F112)</f>
        <v>0</v>
      </c>
      <c r="H112" s="19"/>
      <c r="I112" s="17"/>
      <c r="J112" s="20"/>
      <c r="K112" s="21"/>
      <c r="L112" s="22"/>
    </row>
    <row r="113" spans="2:12" ht="15.6" hidden="1" x14ac:dyDescent="0.3">
      <c r="B113" s="15" t="s">
        <v>140</v>
      </c>
      <c r="C113" s="23"/>
      <c r="D113" s="17"/>
      <c r="E113" s="17"/>
      <c r="F113" s="17"/>
      <c r="G113" s="18">
        <f t="shared" si="10"/>
        <v>0</v>
      </c>
      <c r="H113" s="19"/>
      <c r="I113" s="17"/>
      <c r="J113" s="20"/>
      <c r="K113" s="21"/>
      <c r="L113" s="22"/>
    </row>
    <row r="114" spans="2:12" ht="15.6" hidden="1" x14ac:dyDescent="0.3">
      <c r="B114" s="15" t="s">
        <v>141</v>
      </c>
      <c r="C114" s="23"/>
      <c r="D114" s="17"/>
      <c r="E114" s="17"/>
      <c r="F114" s="17"/>
      <c r="G114" s="18">
        <f t="shared" si="10"/>
        <v>0</v>
      </c>
      <c r="H114" s="19"/>
      <c r="I114" s="17"/>
      <c r="J114" s="20"/>
      <c r="K114" s="21"/>
      <c r="L114" s="22"/>
    </row>
    <row r="115" spans="2:12" ht="15.6" hidden="1" x14ac:dyDescent="0.3">
      <c r="B115" s="15" t="s">
        <v>142</v>
      </c>
      <c r="C115" s="23"/>
      <c r="D115" s="17"/>
      <c r="E115" s="17"/>
      <c r="F115" s="17"/>
      <c r="G115" s="18">
        <f t="shared" si="10"/>
        <v>0</v>
      </c>
      <c r="H115" s="19"/>
      <c r="I115" s="17"/>
      <c r="J115" s="20"/>
      <c r="K115" s="21"/>
      <c r="L115" s="22"/>
    </row>
    <row r="116" spans="2:12" ht="15.6" hidden="1" x14ac:dyDescent="0.3">
      <c r="B116" s="15" t="s">
        <v>143</v>
      </c>
      <c r="C116" s="23"/>
      <c r="D116" s="17"/>
      <c r="E116" s="17"/>
      <c r="F116" s="17"/>
      <c r="G116" s="18">
        <f t="shared" si="10"/>
        <v>0</v>
      </c>
      <c r="H116" s="19"/>
      <c r="I116" s="17"/>
      <c r="J116" s="20"/>
      <c r="K116" s="21"/>
      <c r="L116" s="22"/>
    </row>
    <row r="117" spans="2:12" ht="15.6" hidden="1" x14ac:dyDescent="0.3">
      <c r="B117" s="15" t="s">
        <v>144</v>
      </c>
      <c r="C117" s="25"/>
      <c r="D117" s="20"/>
      <c r="E117" s="20"/>
      <c r="F117" s="20"/>
      <c r="G117" s="18">
        <f t="shared" si="10"/>
        <v>0</v>
      </c>
      <c r="H117" s="26"/>
      <c r="I117" s="20"/>
      <c r="J117" s="20"/>
      <c r="K117" s="27"/>
      <c r="L117" s="22"/>
    </row>
    <row r="118" spans="2:12" ht="15.6" hidden="1" x14ac:dyDescent="0.3">
      <c r="B118" s="15" t="s">
        <v>145</v>
      </c>
      <c r="C118" s="25"/>
      <c r="D118" s="20"/>
      <c r="E118" s="20"/>
      <c r="F118" s="20"/>
      <c r="G118" s="18">
        <f t="shared" si="10"/>
        <v>0</v>
      </c>
      <c r="H118" s="26"/>
      <c r="I118" s="20"/>
      <c r="J118" s="20"/>
      <c r="K118" s="27"/>
      <c r="L118" s="22"/>
    </row>
    <row r="119" spans="2:12" ht="15.6" hidden="1" x14ac:dyDescent="0.3">
      <c r="C119" s="12" t="s">
        <v>31</v>
      </c>
      <c r="D119" s="32">
        <f>SUM(D111:D118)</f>
        <v>0</v>
      </c>
      <c r="E119" s="32">
        <f>SUM(E111:E118)</f>
        <v>0</v>
      </c>
      <c r="F119" s="32">
        <f>SUM(F111:F118)</f>
        <v>0</v>
      </c>
      <c r="G119" s="32">
        <f>SUM(G111:G118)</f>
        <v>0</v>
      </c>
      <c r="H119" s="29">
        <f>(H111*G111)+(H112*G112)+(H113*G113)+(H114*G114)+(H115*G115)+(H116*G116)+(H117*G117)+(H118*G118)</f>
        <v>0</v>
      </c>
      <c r="I119" s="36">
        <f>SUM(I111:I118)</f>
        <v>0</v>
      </c>
      <c r="J119" s="37"/>
      <c r="K119" s="27"/>
      <c r="L119" s="31"/>
    </row>
    <row r="120" spans="2:12" ht="51" hidden="1" customHeight="1" x14ac:dyDescent="0.3">
      <c r="B120" s="12" t="s">
        <v>146</v>
      </c>
      <c r="C120" s="279"/>
      <c r="D120" s="280"/>
      <c r="E120" s="280"/>
      <c r="F120" s="280"/>
      <c r="G120" s="280"/>
      <c r="H120" s="280"/>
      <c r="I120" s="280"/>
      <c r="J120" s="280"/>
      <c r="K120" s="281"/>
      <c r="L120" s="14"/>
    </row>
    <row r="121" spans="2:12" ht="15.6" hidden="1" x14ac:dyDescent="0.3">
      <c r="B121" s="15" t="s">
        <v>147</v>
      </c>
      <c r="C121" s="23"/>
      <c r="D121" s="17"/>
      <c r="E121" s="17"/>
      <c r="F121" s="17"/>
      <c r="G121" s="18">
        <f>SUM(D121:F121)</f>
        <v>0</v>
      </c>
      <c r="H121" s="19"/>
      <c r="I121" s="17"/>
      <c r="J121" s="20"/>
      <c r="K121" s="21"/>
      <c r="L121" s="22"/>
    </row>
    <row r="122" spans="2:12" ht="15.6" hidden="1" x14ac:dyDescent="0.3">
      <c r="B122" s="15" t="s">
        <v>148</v>
      </c>
      <c r="C122" s="23"/>
      <c r="D122" s="17"/>
      <c r="E122" s="17"/>
      <c r="F122" s="17"/>
      <c r="G122" s="18">
        <f t="shared" ref="G122:G128" si="11">SUM(D122:F122)</f>
        <v>0</v>
      </c>
      <c r="H122" s="19"/>
      <c r="I122" s="17"/>
      <c r="J122" s="20"/>
      <c r="K122" s="21"/>
      <c r="L122" s="22"/>
    </row>
    <row r="123" spans="2:12" ht="15.6" hidden="1" x14ac:dyDescent="0.3">
      <c r="B123" s="15" t="s">
        <v>149</v>
      </c>
      <c r="C123" s="23"/>
      <c r="D123" s="17"/>
      <c r="E123" s="17"/>
      <c r="F123" s="17"/>
      <c r="G123" s="18">
        <f t="shared" si="11"/>
        <v>0</v>
      </c>
      <c r="H123" s="19"/>
      <c r="I123" s="17"/>
      <c r="J123" s="20"/>
      <c r="K123" s="21"/>
      <c r="L123" s="22"/>
    </row>
    <row r="124" spans="2:12" ht="15.6" hidden="1" x14ac:dyDescent="0.3">
      <c r="B124" s="15" t="s">
        <v>150</v>
      </c>
      <c r="C124" s="23"/>
      <c r="D124" s="17"/>
      <c r="E124" s="17"/>
      <c r="F124" s="17"/>
      <c r="G124" s="18">
        <f t="shared" si="11"/>
        <v>0</v>
      </c>
      <c r="H124" s="19"/>
      <c r="I124" s="17"/>
      <c r="J124" s="20"/>
      <c r="K124" s="21"/>
      <c r="L124" s="22"/>
    </row>
    <row r="125" spans="2:12" ht="15.6" hidden="1" x14ac:dyDescent="0.3">
      <c r="B125" s="15" t="s">
        <v>151</v>
      </c>
      <c r="C125" s="23"/>
      <c r="D125" s="17"/>
      <c r="E125" s="17"/>
      <c r="F125" s="17"/>
      <c r="G125" s="18">
        <f t="shared" si="11"/>
        <v>0</v>
      </c>
      <c r="H125" s="19"/>
      <c r="I125" s="17"/>
      <c r="J125" s="20"/>
      <c r="K125" s="21"/>
      <c r="L125" s="22"/>
    </row>
    <row r="126" spans="2:12" ht="15.6" hidden="1" x14ac:dyDescent="0.3">
      <c r="B126" s="15" t="s">
        <v>152</v>
      </c>
      <c r="C126" s="23"/>
      <c r="D126" s="17"/>
      <c r="E126" s="17"/>
      <c r="F126" s="17"/>
      <c r="G126" s="18">
        <f t="shared" si="11"/>
        <v>0</v>
      </c>
      <c r="H126" s="19"/>
      <c r="I126" s="17"/>
      <c r="J126" s="20"/>
      <c r="K126" s="21"/>
      <c r="L126" s="22"/>
    </row>
    <row r="127" spans="2:12" ht="15.6" hidden="1" x14ac:dyDescent="0.3">
      <c r="B127" s="15" t="s">
        <v>153</v>
      </c>
      <c r="C127" s="25"/>
      <c r="D127" s="20"/>
      <c r="E127" s="20"/>
      <c r="F127" s="20"/>
      <c r="G127" s="18">
        <f t="shared" si="11"/>
        <v>0</v>
      </c>
      <c r="H127" s="26"/>
      <c r="I127" s="20"/>
      <c r="J127" s="20"/>
      <c r="K127" s="27"/>
      <c r="L127" s="22"/>
    </row>
    <row r="128" spans="2:12" ht="15.6" hidden="1" x14ac:dyDescent="0.3">
      <c r="B128" s="15" t="s">
        <v>154</v>
      </c>
      <c r="C128" s="25"/>
      <c r="D128" s="20"/>
      <c r="E128" s="20"/>
      <c r="F128" s="20"/>
      <c r="G128" s="18">
        <f t="shared" si="11"/>
        <v>0</v>
      </c>
      <c r="H128" s="26"/>
      <c r="I128" s="20"/>
      <c r="J128" s="20"/>
      <c r="K128" s="27"/>
      <c r="L128" s="22"/>
    </row>
    <row r="129" spans="2:12" ht="15.6" hidden="1" x14ac:dyDescent="0.3">
      <c r="C129" s="12" t="s">
        <v>31</v>
      </c>
      <c r="D129" s="29">
        <f>SUM(D121:D128)</f>
        <v>0</v>
      </c>
      <c r="E129" s="29">
        <f>SUM(E121:E128)</f>
        <v>0</v>
      </c>
      <c r="F129" s="29">
        <f>SUM(F121:F128)</f>
        <v>0</v>
      </c>
      <c r="G129" s="29">
        <f>SUM(G121:G128)</f>
        <v>0</v>
      </c>
      <c r="H129" s="29">
        <f>(H121*G121)+(H122*G122)+(H123*G123)+(H124*G124)+(H125*G125)+(H126*G126)+(H127*G127)+(H128*G128)</f>
        <v>0</v>
      </c>
      <c r="I129" s="36">
        <f>SUM(I121:I128)</f>
        <v>0</v>
      </c>
      <c r="J129" s="37"/>
      <c r="K129" s="27"/>
      <c r="L129" s="31"/>
    </row>
    <row r="130" spans="2:12" ht="15.75" hidden="1" customHeight="1" x14ac:dyDescent="0.3">
      <c r="B130" s="38"/>
      <c r="C130" s="33"/>
      <c r="D130" s="39"/>
      <c r="E130" s="39"/>
      <c r="F130" s="39"/>
      <c r="G130" s="39"/>
      <c r="H130" s="39"/>
      <c r="I130" s="39"/>
      <c r="J130" s="39"/>
      <c r="K130" s="41"/>
      <c r="L130" s="40"/>
    </row>
    <row r="131" spans="2:12" ht="51" hidden="1" customHeight="1" x14ac:dyDescent="0.3">
      <c r="B131" s="12" t="s">
        <v>155</v>
      </c>
      <c r="C131" s="291"/>
      <c r="D131" s="292"/>
      <c r="E131" s="292"/>
      <c r="F131" s="292"/>
      <c r="G131" s="292"/>
      <c r="H131" s="292"/>
      <c r="I131" s="292"/>
      <c r="J131" s="292"/>
      <c r="K131" s="293"/>
      <c r="L131" s="13"/>
    </row>
    <row r="132" spans="2:12" ht="51" hidden="1" customHeight="1" x14ac:dyDescent="0.3">
      <c r="B132" s="12" t="s">
        <v>156</v>
      </c>
      <c r="C132" s="279"/>
      <c r="D132" s="280"/>
      <c r="E132" s="280"/>
      <c r="F132" s="280"/>
      <c r="G132" s="280"/>
      <c r="H132" s="280"/>
      <c r="I132" s="280"/>
      <c r="J132" s="280"/>
      <c r="K132" s="281"/>
      <c r="L132" s="14"/>
    </row>
    <row r="133" spans="2:12" ht="15.6" hidden="1" x14ac:dyDescent="0.3">
      <c r="B133" s="15" t="s">
        <v>157</v>
      </c>
      <c r="C133" s="23"/>
      <c r="D133" s="17"/>
      <c r="E133" s="17"/>
      <c r="F133" s="17"/>
      <c r="G133" s="18">
        <f>SUM(D133:F133)</f>
        <v>0</v>
      </c>
      <c r="H133" s="19"/>
      <c r="I133" s="17"/>
      <c r="J133" s="20"/>
      <c r="K133" s="21"/>
      <c r="L133" s="22"/>
    </row>
    <row r="134" spans="2:12" ht="15.6" hidden="1" x14ac:dyDescent="0.3">
      <c r="B134" s="15" t="s">
        <v>158</v>
      </c>
      <c r="C134" s="23"/>
      <c r="D134" s="17"/>
      <c r="E134" s="17"/>
      <c r="F134" s="17"/>
      <c r="G134" s="18">
        <f t="shared" ref="G134:G140" si="12">SUM(D134:F134)</f>
        <v>0</v>
      </c>
      <c r="H134" s="19"/>
      <c r="I134" s="17"/>
      <c r="J134" s="20"/>
      <c r="K134" s="21"/>
      <c r="L134" s="22"/>
    </row>
    <row r="135" spans="2:12" ht="15.6" hidden="1" x14ac:dyDescent="0.3">
      <c r="B135" s="15" t="s">
        <v>159</v>
      </c>
      <c r="C135" s="23"/>
      <c r="D135" s="17"/>
      <c r="E135" s="17"/>
      <c r="F135" s="17"/>
      <c r="G135" s="18">
        <f t="shared" si="12"/>
        <v>0</v>
      </c>
      <c r="H135" s="19"/>
      <c r="I135" s="17"/>
      <c r="J135" s="20"/>
      <c r="K135" s="21"/>
      <c r="L135" s="22"/>
    </row>
    <row r="136" spans="2:12" ht="15.6" hidden="1" x14ac:dyDescent="0.3">
      <c r="B136" s="15" t="s">
        <v>160</v>
      </c>
      <c r="C136" s="23"/>
      <c r="D136" s="17"/>
      <c r="E136" s="17"/>
      <c r="F136" s="17"/>
      <c r="G136" s="18">
        <f t="shared" si="12"/>
        <v>0</v>
      </c>
      <c r="H136" s="19"/>
      <c r="I136" s="17"/>
      <c r="J136" s="20"/>
      <c r="K136" s="21"/>
      <c r="L136" s="22"/>
    </row>
    <row r="137" spans="2:12" ht="15.6" hidden="1" x14ac:dyDescent="0.3">
      <c r="B137" s="15" t="s">
        <v>161</v>
      </c>
      <c r="C137" s="23"/>
      <c r="D137" s="17"/>
      <c r="E137" s="17"/>
      <c r="F137" s="17"/>
      <c r="G137" s="18">
        <f t="shared" si="12"/>
        <v>0</v>
      </c>
      <c r="H137" s="19"/>
      <c r="I137" s="17"/>
      <c r="J137" s="20"/>
      <c r="K137" s="21"/>
      <c r="L137" s="22"/>
    </row>
    <row r="138" spans="2:12" ht="15.6" hidden="1" x14ac:dyDescent="0.3">
      <c r="B138" s="15" t="s">
        <v>162</v>
      </c>
      <c r="C138" s="23"/>
      <c r="D138" s="17"/>
      <c r="E138" s="17"/>
      <c r="F138" s="17"/>
      <c r="G138" s="18">
        <f t="shared" si="12"/>
        <v>0</v>
      </c>
      <c r="H138" s="19"/>
      <c r="I138" s="17"/>
      <c r="J138" s="20"/>
      <c r="K138" s="21"/>
      <c r="L138" s="22"/>
    </row>
    <row r="139" spans="2:12" ht="15.6" hidden="1" x14ac:dyDescent="0.3">
      <c r="B139" s="15" t="s">
        <v>163</v>
      </c>
      <c r="C139" s="25"/>
      <c r="D139" s="20"/>
      <c r="E139" s="20"/>
      <c r="F139" s="20"/>
      <c r="G139" s="18">
        <f t="shared" si="12"/>
        <v>0</v>
      </c>
      <c r="H139" s="26"/>
      <c r="I139" s="20"/>
      <c r="J139" s="20"/>
      <c r="K139" s="27"/>
      <c r="L139" s="22"/>
    </row>
    <row r="140" spans="2:12" ht="15.6" hidden="1" x14ac:dyDescent="0.3">
      <c r="B140" s="15" t="s">
        <v>164</v>
      </c>
      <c r="C140" s="25"/>
      <c r="D140" s="20"/>
      <c r="E140" s="20"/>
      <c r="F140" s="20"/>
      <c r="G140" s="18">
        <f t="shared" si="12"/>
        <v>0</v>
      </c>
      <c r="H140" s="26"/>
      <c r="I140" s="20"/>
      <c r="J140" s="20"/>
      <c r="K140" s="27"/>
      <c r="L140" s="22"/>
    </row>
    <row r="141" spans="2:12" ht="15.6" hidden="1" x14ac:dyDescent="0.3">
      <c r="C141" s="12" t="s">
        <v>31</v>
      </c>
      <c r="D141" s="29">
        <f>SUM(D133:D140)</f>
        <v>0</v>
      </c>
      <c r="E141" s="29">
        <f>SUM(E133:E140)</f>
        <v>0</v>
      </c>
      <c r="F141" s="29">
        <f>SUM(F133:F140)</f>
        <v>0</v>
      </c>
      <c r="G141" s="32">
        <f>SUM(G133:G140)</f>
        <v>0</v>
      </c>
      <c r="H141" s="29">
        <f>(H133*G133)+(H134*G134)+(H135*G135)+(H136*G136)+(H137*G137)+(H138*G138)+(H139*G139)+(H140*G140)</f>
        <v>0</v>
      </c>
      <c r="I141" s="36">
        <f>SUM(I133:I140)</f>
        <v>0</v>
      </c>
      <c r="J141" s="37"/>
      <c r="K141" s="27"/>
      <c r="L141" s="31"/>
    </row>
    <row r="142" spans="2:12" ht="51" hidden="1" customHeight="1" x14ac:dyDescent="0.3">
      <c r="B142" s="12" t="s">
        <v>165</v>
      </c>
      <c r="C142" s="279"/>
      <c r="D142" s="280"/>
      <c r="E142" s="280"/>
      <c r="F142" s="280"/>
      <c r="G142" s="280"/>
      <c r="H142" s="280"/>
      <c r="I142" s="280"/>
      <c r="J142" s="280"/>
      <c r="K142" s="281"/>
      <c r="L142" s="14"/>
    </row>
    <row r="143" spans="2:12" ht="15.6" hidden="1" x14ac:dyDescent="0.3">
      <c r="B143" s="15" t="s">
        <v>166</v>
      </c>
      <c r="C143" s="23"/>
      <c r="D143" s="17"/>
      <c r="E143" s="17"/>
      <c r="F143" s="17"/>
      <c r="G143" s="18">
        <f>SUM(D143:F143)</f>
        <v>0</v>
      </c>
      <c r="H143" s="19"/>
      <c r="I143" s="17"/>
      <c r="J143" s="20"/>
      <c r="K143" s="21"/>
      <c r="L143" s="22"/>
    </row>
    <row r="144" spans="2:12" ht="15.6" hidden="1" x14ac:dyDescent="0.3">
      <c r="B144" s="15" t="s">
        <v>167</v>
      </c>
      <c r="C144" s="23"/>
      <c r="D144" s="17"/>
      <c r="E144" s="17"/>
      <c r="F144" s="17"/>
      <c r="G144" s="18">
        <f t="shared" ref="G144:G150" si="13">SUM(D144:F144)</f>
        <v>0</v>
      </c>
      <c r="H144" s="19"/>
      <c r="I144" s="17"/>
      <c r="J144" s="20"/>
      <c r="K144" s="21"/>
      <c r="L144" s="22"/>
    </row>
    <row r="145" spans="2:12" ht="15.6" hidden="1" x14ac:dyDescent="0.3">
      <c r="B145" s="15" t="s">
        <v>168</v>
      </c>
      <c r="C145" s="23"/>
      <c r="D145" s="17"/>
      <c r="E145" s="17"/>
      <c r="F145" s="17"/>
      <c r="G145" s="18">
        <f t="shared" si="13"/>
        <v>0</v>
      </c>
      <c r="H145" s="19"/>
      <c r="I145" s="17"/>
      <c r="J145" s="20"/>
      <c r="K145" s="21"/>
      <c r="L145" s="22"/>
    </row>
    <row r="146" spans="2:12" ht="15.6" hidden="1" x14ac:dyDescent="0.3">
      <c r="B146" s="15" t="s">
        <v>169</v>
      </c>
      <c r="C146" s="23"/>
      <c r="D146" s="17"/>
      <c r="E146" s="17"/>
      <c r="F146" s="17"/>
      <c r="G146" s="18">
        <f t="shared" si="13"/>
        <v>0</v>
      </c>
      <c r="H146" s="19"/>
      <c r="I146" s="17"/>
      <c r="J146" s="20"/>
      <c r="K146" s="21"/>
      <c r="L146" s="22"/>
    </row>
    <row r="147" spans="2:12" ht="15.6" hidden="1" x14ac:dyDescent="0.3">
      <c r="B147" s="15" t="s">
        <v>170</v>
      </c>
      <c r="C147" s="23"/>
      <c r="D147" s="17"/>
      <c r="E147" s="17"/>
      <c r="F147" s="17"/>
      <c r="G147" s="18">
        <f t="shared" si="13"/>
        <v>0</v>
      </c>
      <c r="H147" s="19"/>
      <c r="I147" s="17"/>
      <c r="J147" s="20"/>
      <c r="K147" s="21"/>
      <c r="L147" s="22"/>
    </row>
    <row r="148" spans="2:12" ht="15.6" hidden="1" x14ac:dyDescent="0.3">
      <c r="B148" s="15" t="s">
        <v>171</v>
      </c>
      <c r="C148" s="23"/>
      <c r="D148" s="17"/>
      <c r="E148" s="17"/>
      <c r="F148" s="17"/>
      <c r="G148" s="18">
        <f t="shared" si="13"/>
        <v>0</v>
      </c>
      <c r="H148" s="19"/>
      <c r="I148" s="17"/>
      <c r="J148" s="20"/>
      <c r="K148" s="21"/>
      <c r="L148" s="22"/>
    </row>
    <row r="149" spans="2:12" ht="15.6" hidden="1" x14ac:dyDescent="0.3">
      <c r="B149" s="15" t="s">
        <v>172</v>
      </c>
      <c r="C149" s="25"/>
      <c r="D149" s="20"/>
      <c r="E149" s="20"/>
      <c r="F149" s="20"/>
      <c r="G149" s="18">
        <f t="shared" si="13"/>
        <v>0</v>
      </c>
      <c r="H149" s="26"/>
      <c r="I149" s="20"/>
      <c r="J149" s="20"/>
      <c r="K149" s="27"/>
      <c r="L149" s="22"/>
    </row>
    <row r="150" spans="2:12" ht="15.6" hidden="1" x14ac:dyDescent="0.3">
      <c r="B150" s="15" t="s">
        <v>173</v>
      </c>
      <c r="C150" s="25"/>
      <c r="D150" s="20"/>
      <c r="E150" s="20"/>
      <c r="F150" s="20"/>
      <c r="G150" s="18">
        <f t="shared" si="13"/>
        <v>0</v>
      </c>
      <c r="H150" s="26"/>
      <c r="I150" s="20"/>
      <c r="J150" s="20"/>
      <c r="K150" s="27"/>
      <c r="L150" s="22"/>
    </row>
    <row r="151" spans="2:12" ht="15.6" hidden="1" x14ac:dyDescent="0.3">
      <c r="C151" s="12" t="s">
        <v>31</v>
      </c>
      <c r="D151" s="32">
        <f>SUM(D143:D150)</f>
        <v>0</v>
      </c>
      <c r="E151" s="32">
        <f>SUM(E143:E150)</f>
        <v>0</v>
      </c>
      <c r="F151" s="32">
        <f>SUM(F143:F150)</f>
        <v>0</v>
      </c>
      <c r="G151" s="32">
        <f>SUM(G143:G150)</f>
        <v>0</v>
      </c>
      <c r="H151" s="29">
        <f>(H143*G143)+(H144*G144)+(H145*G145)+(H146*G146)+(H147*G147)+(H148*G148)+(H149*G149)+(H150*G150)</f>
        <v>0</v>
      </c>
      <c r="I151" s="36">
        <f>SUM(I143:I150)</f>
        <v>0</v>
      </c>
      <c r="J151" s="37"/>
      <c r="K151" s="27"/>
      <c r="L151" s="31"/>
    </row>
    <row r="152" spans="2:12" ht="51" hidden="1" customHeight="1" x14ac:dyDescent="0.3">
      <c r="B152" s="12" t="s">
        <v>174</v>
      </c>
      <c r="C152" s="279"/>
      <c r="D152" s="280"/>
      <c r="E152" s="280"/>
      <c r="F152" s="280"/>
      <c r="G152" s="280"/>
      <c r="H152" s="280"/>
      <c r="I152" s="280"/>
      <c r="J152" s="280"/>
      <c r="K152" s="281"/>
      <c r="L152" s="14"/>
    </row>
    <row r="153" spans="2:12" ht="15.6" hidden="1" x14ac:dyDescent="0.3">
      <c r="B153" s="15" t="s">
        <v>175</v>
      </c>
      <c r="C153" s="23"/>
      <c r="D153" s="17"/>
      <c r="E153" s="17"/>
      <c r="F153" s="17"/>
      <c r="G153" s="18">
        <f>SUM(D153:F153)</f>
        <v>0</v>
      </c>
      <c r="H153" s="19"/>
      <c r="I153" s="17"/>
      <c r="J153" s="20"/>
      <c r="K153" s="21"/>
      <c r="L153" s="22"/>
    </row>
    <row r="154" spans="2:12" ht="15.6" hidden="1" x14ac:dyDescent="0.3">
      <c r="B154" s="15" t="s">
        <v>176</v>
      </c>
      <c r="C154" s="23"/>
      <c r="D154" s="17"/>
      <c r="E154" s="17"/>
      <c r="F154" s="17"/>
      <c r="G154" s="18">
        <f t="shared" ref="G154:G160" si="14">SUM(D154:F154)</f>
        <v>0</v>
      </c>
      <c r="H154" s="19"/>
      <c r="I154" s="17"/>
      <c r="J154" s="20"/>
      <c r="K154" s="21"/>
      <c r="L154" s="22"/>
    </row>
    <row r="155" spans="2:12" ht="15.6" hidden="1" x14ac:dyDescent="0.3">
      <c r="B155" s="15" t="s">
        <v>177</v>
      </c>
      <c r="C155" s="23"/>
      <c r="D155" s="17"/>
      <c r="E155" s="17"/>
      <c r="F155" s="17"/>
      <c r="G155" s="18">
        <f t="shared" si="14"/>
        <v>0</v>
      </c>
      <c r="H155" s="19"/>
      <c r="I155" s="17"/>
      <c r="J155" s="20"/>
      <c r="K155" s="21"/>
      <c r="L155" s="22"/>
    </row>
    <row r="156" spans="2:12" ht="15.6" hidden="1" x14ac:dyDescent="0.3">
      <c r="B156" s="15" t="s">
        <v>178</v>
      </c>
      <c r="C156" s="23"/>
      <c r="D156" s="17"/>
      <c r="E156" s="17"/>
      <c r="F156" s="17"/>
      <c r="G156" s="18">
        <f t="shared" si="14"/>
        <v>0</v>
      </c>
      <c r="H156" s="19"/>
      <c r="I156" s="17"/>
      <c r="J156" s="20"/>
      <c r="K156" s="21"/>
      <c r="L156" s="22"/>
    </row>
    <row r="157" spans="2:12" ht="15.6" hidden="1" x14ac:dyDescent="0.3">
      <c r="B157" s="15" t="s">
        <v>179</v>
      </c>
      <c r="C157" s="23"/>
      <c r="D157" s="17"/>
      <c r="E157" s="17"/>
      <c r="F157" s="17"/>
      <c r="G157" s="18">
        <f t="shared" si="14"/>
        <v>0</v>
      </c>
      <c r="H157" s="19"/>
      <c r="I157" s="17"/>
      <c r="J157" s="20"/>
      <c r="K157" s="21"/>
      <c r="L157" s="22"/>
    </row>
    <row r="158" spans="2:12" ht="15.6" hidden="1" x14ac:dyDescent="0.3">
      <c r="B158" s="15" t="s">
        <v>180</v>
      </c>
      <c r="C158" s="23"/>
      <c r="D158" s="17"/>
      <c r="E158" s="17"/>
      <c r="F158" s="17"/>
      <c r="G158" s="18">
        <f t="shared" si="14"/>
        <v>0</v>
      </c>
      <c r="H158" s="19"/>
      <c r="I158" s="17"/>
      <c r="J158" s="20"/>
      <c r="K158" s="21"/>
      <c r="L158" s="22"/>
    </row>
    <row r="159" spans="2:12" ht="15.6" hidden="1" x14ac:dyDescent="0.3">
      <c r="B159" s="15" t="s">
        <v>181</v>
      </c>
      <c r="C159" s="25"/>
      <c r="D159" s="20"/>
      <c r="E159" s="20"/>
      <c r="F159" s="20"/>
      <c r="G159" s="18">
        <f t="shared" si="14"/>
        <v>0</v>
      </c>
      <c r="H159" s="26"/>
      <c r="I159" s="20"/>
      <c r="J159" s="20"/>
      <c r="K159" s="27"/>
      <c r="L159" s="22"/>
    </row>
    <row r="160" spans="2:12" ht="15.6" hidden="1" x14ac:dyDescent="0.3">
      <c r="B160" s="15" t="s">
        <v>182</v>
      </c>
      <c r="C160" s="25"/>
      <c r="D160" s="20"/>
      <c r="E160" s="20"/>
      <c r="F160" s="20"/>
      <c r="G160" s="18">
        <f t="shared" si="14"/>
        <v>0</v>
      </c>
      <c r="H160" s="26"/>
      <c r="I160" s="20"/>
      <c r="J160" s="20"/>
      <c r="K160" s="27"/>
      <c r="L160" s="22"/>
    </row>
    <row r="161" spans="2:12" ht="15.6" hidden="1" x14ac:dyDescent="0.3">
      <c r="C161" s="12" t="s">
        <v>31</v>
      </c>
      <c r="D161" s="32">
        <f>SUM(D153:D160)</f>
        <v>0</v>
      </c>
      <c r="E161" s="32">
        <f>SUM(E153:E160)</f>
        <v>0</v>
      </c>
      <c r="F161" s="32">
        <f>SUM(F153:F160)</f>
        <v>0</v>
      </c>
      <c r="G161" s="32">
        <f>SUM(G153:G160)</f>
        <v>0</v>
      </c>
      <c r="H161" s="29">
        <f>(H153*G153)+(H154*G154)+(H155*G155)+(H156*G156)+(H157*G157)+(H158*G158)+(H159*G159)+(H160*G160)</f>
        <v>0</v>
      </c>
      <c r="I161" s="36">
        <f>SUM(I153:I160)</f>
        <v>0</v>
      </c>
      <c r="J161" s="37"/>
      <c r="K161" s="27"/>
      <c r="L161" s="31"/>
    </row>
    <row r="162" spans="2:12" ht="51" hidden="1" customHeight="1" x14ac:dyDescent="0.3">
      <c r="B162" s="12" t="s">
        <v>183</v>
      </c>
      <c r="C162" s="279"/>
      <c r="D162" s="280"/>
      <c r="E162" s="280"/>
      <c r="F162" s="280"/>
      <c r="G162" s="280"/>
      <c r="H162" s="280"/>
      <c r="I162" s="280"/>
      <c r="J162" s="280"/>
      <c r="K162" s="281"/>
      <c r="L162" s="14"/>
    </row>
    <row r="163" spans="2:12" ht="15.6" hidden="1" x14ac:dyDescent="0.3">
      <c r="B163" s="15" t="s">
        <v>184</v>
      </c>
      <c r="C163" s="23"/>
      <c r="D163" s="17"/>
      <c r="E163" s="17"/>
      <c r="F163" s="17"/>
      <c r="G163" s="18">
        <f>SUM(D163:F163)</f>
        <v>0</v>
      </c>
      <c r="H163" s="19"/>
      <c r="I163" s="17"/>
      <c r="J163" s="20"/>
      <c r="K163" s="21"/>
      <c r="L163" s="22"/>
    </row>
    <row r="164" spans="2:12" ht="15.6" hidden="1" x14ac:dyDescent="0.3">
      <c r="B164" s="15" t="s">
        <v>185</v>
      </c>
      <c r="C164" s="23"/>
      <c r="D164" s="17"/>
      <c r="E164" s="17"/>
      <c r="F164" s="17"/>
      <c r="G164" s="18">
        <f t="shared" ref="G164:G170" si="15">SUM(D164:F164)</f>
        <v>0</v>
      </c>
      <c r="H164" s="19"/>
      <c r="I164" s="17"/>
      <c r="J164" s="20"/>
      <c r="K164" s="21"/>
      <c r="L164" s="22"/>
    </row>
    <row r="165" spans="2:12" ht="15.6" hidden="1" x14ac:dyDescent="0.3">
      <c r="B165" s="15" t="s">
        <v>186</v>
      </c>
      <c r="C165" s="23"/>
      <c r="D165" s="17"/>
      <c r="E165" s="17"/>
      <c r="F165" s="17"/>
      <c r="G165" s="18">
        <f t="shared" si="15"/>
        <v>0</v>
      </c>
      <c r="H165" s="19"/>
      <c r="I165" s="17"/>
      <c r="J165" s="20"/>
      <c r="K165" s="21"/>
      <c r="L165" s="22"/>
    </row>
    <row r="166" spans="2:12" ht="15.6" hidden="1" x14ac:dyDescent="0.3">
      <c r="B166" s="15" t="s">
        <v>187</v>
      </c>
      <c r="C166" s="23"/>
      <c r="D166" s="17"/>
      <c r="E166" s="17"/>
      <c r="F166" s="17"/>
      <c r="G166" s="18">
        <f t="shared" si="15"/>
        <v>0</v>
      </c>
      <c r="H166" s="19"/>
      <c r="I166" s="17"/>
      <c r="J166" s="20"/>
      <c r="K166" s="21"/>
      <c r="L166" s="22"/>
    </row>
    <row r="167" spans="2:12" ht="15.6" hidden="1" x14ac:dyDescent="0.3">
      <c r="B167" s="15" t="s">
        <v>188</v>
      </c>
      <c r="C167" s="23"/>
      <c r="D167" s="17"/>
      <c r="E167" s="17"/>
      <c r="F167" s="17"/>
      <c r="G167" s="18">
        <f>SUM(D167:F167)</f>
        <v>0</v>
      </c>
      <c r="H167" s="19"/>
      <c r="I167" s="17"/>
      <c r="J167" s="20"/>
      <c r="K167" s="21"/>
      <c r="L167" s="22"/>
    </row>
    <row r="168" spans="2:12" ht="15.6" hidden="1" x14ac:dyDescent="0.3">
      <c r="B168" s="15" t="s">
        <v>189</v>
      </c>
      <c r="C168" s="23"/>
      <c r="D168" s="17"/>
      <c r="E168" s="17"/>
      <c r="F168" s="17"/>
      <c r="G168" s="18">
        <f t="shared" si="15"/>
        <v>0</v>
      </c>
      <c r="H168" s="19"/>
      <c r="I168" s="17"/>
      <c r="J168" s="20"/>
      <c r="K168" s="21"/>
      <c r="L168" s="22"/>
    </row>
    <row r="169" spans="2:12" ht="15.6" hidden="1" x14ac:dyDescent="0.3">
      <c r="B169" s="15" t="s">
        <v>190</v>
      </c>
      <c r="C169" s="25"/>
      <c r="D169" s="20"/>
      <c r="E169" s="20"/>
      <c r="F169" s="20"/>
      <c r="G169" s="18">
        <f t="shared" si="15"/>
        <v>0</v>
      </c>
      <c r="H169" s="26"/>
      <c r="I169" s="20"/>
      <c r="J169" s="20"/>
      <c r="K169" s="27"/>
      <c r="L169" s="22"/>
    </row>
    <row r="170" spans="2:12" ht="15.6" hidden="1" x14ac:dyDescent="0.3">
      <c r="B170" s="15" t="s">
        <v>191</v>
      </c>
      <c r="C170" s="25"/>
      <c r="D170" s="20"/>
      <c r="E170" s="20"/>
      <c r="F170" s="20"/>
      <c r="G170" s="18">
        <f t="shared" si="15"/>
        <v>0</v>
      </c>
      <c r="H170" s="26"/>
      <c r="I170" s="20"/>
      <c r="J170" s="20"/>
      <c r="K170" s="27"/>
      <c r="L170" s="22"/>
    </row>
    <row r="171" spans="2:12" ht="15.6" hidden="1" x14ac:dyDescent="0.3">
      <c r="C171" s="12" t="s">
        <v>31</v>
      </c>
      <c r="D171" s="29">
        <f>SUM(D163:D170)</f>
        <v>0</v>
      </c>
      <c r="E171" s="29">
        <f>SUM(E163:E170)</f>
        <v>0</v>
      </c>
      <c r="F171" s="29">
        <f>SUM(F163:F170)</f>
        <v>0</v>
      </c>
      <c r="G171" s="29">
        <f>SUM(G163:G170)</f>
        <v>0</v>
      </c>
      <c r="H171" s="29">
        <f>(H163*G163)+(H164*G164)+(H165*G165)+(H166*G166)+(H167*G167)+(H168*G168)+(H169*G169)+(H170*G170)</f>
        <v>0</v>
      </c>
      <c r="I171" s="36">
        <f>SUM(I163:I170)</f>
        <v>0</v>
      </c>
      <c r="J171" s="37"/>
      <c r="K171" s="27"/>
      <c r="L171" s="31"/>
    </row>
    <row r="172" spans="2:12" ht="15.75" customHeight="1" x14ac:dyDescent="0.3">
      <c r="B172" s="38"/>
      <c r="C172" s="33"/>
      <c r="D172" s="39"/>
      <c r="E172" s="39"/>
      <c r="F172" s="39"/>
      <c r="G172" s="39"/>
      <c r="H172" s="39"/>
      <c r="I172" s="39"/>
      <c r="J172" s="39"/>
      <c r="K172" s="33"/>
      <c r="L172" s="40"/>
    </row>
    <row r="173" spans="2:12" ht="15.75" customHeight="1" x14ac:dyDescent="0.3">
      <c r="B173" s="38"/>
      <c r="C173" s="33"/>
      <c r="D173" s="39"/>
      <c r="E173" s="39"/>
      <c r="F173" s="39"/>
      <c r="G173" s="39"/>
      <c r="H173" s="39"/>
      <c r="I173" s="39"/>
      <c r="J173" s="39"/>
      <c r="K173" s="33"/>
      <c r="L173" s="40"/>
    </row>
    <row r="174" spans="2:12" ht="63.75" customHeight="1" x14ac:dyDescent="0.3">
      <c r="B174" s="12" t="s">
        <v>192</v>
      </c>
      <c r="C174" s="42" t="s">
        <v>193</v>
      </c>
      <c r="D174" s="43"/>
      <c r="E174" s="43">
        <v>10000</v>
      </c>
      <c r="F174" s="44">
        <v>59862</v>
      </c>
      <c r="G174" s="45">
        <f>SUM(D174:F174)</f>
        <v>69862</v>
      </c>
      <c r="H174" s="46"/>
      <c r="I174" s="47"/>
      <c r="J174" s="48"/>
      <c r="K174" s="49"/>
      <c r="L174" s="31"/>
    </row>
    <row r="175" spans="2:12" ht="69.75" customHeight="1" x14ac:dyDescent="0.3">
      <c r="B175" s="12" t="s">
        <v>194</v>
      </c>
      <c r="C175" s="42" t="s">
        <v>195</v>
      </c>
      <c r="D175" s="43">
        <v>14011.22</v>
      </c>
      <c r="E175" s="43">
        <v>21680</v>
      </c>
      <c r="F175" s="44">
        <v>39046</v>
      </c>
      <c r="G175" s="45">
        <f>SUM(D175:F175)</f>
        <v>74737.22</v>
      </c>
      <c r="H175" s="46"/>
      <c r="I175" s="47"/>
      <c r="J175" s="48"/>
      <c r="K175" s="49"/>
      <c r="L175" s="31"/>
    </row>
    <row r="176" spans="2:12" ht="57" customHeight="1" x14ac:dyDescent="0.3">
      <c r="B176" s="12" t="s">
        <v>196</v>
      </c>
      <c r="C176" s="50"/>
      <c r="D176" s="43"/>
      <c r="E176" s="43"/>
      <c r="F176" s="51">
        <f>39378+40000</f>
        <v>79378</v>
      </c>
      <c r="G176" s="45">
        <f>SUM(D176:F176)</f>
        <v>79378</v>
      </c>
      <c r="H176" s="46"/>
      <c r="I176" s="47"/>
      <c r="J176" s="48"/>
      <c r="K176" s="49"/>
      <c r="L176" s="31"/>
    </row>
    <row r="177" spans="2:12" ht="65.25" customHeight="1" x14ac:dyDescent="0.3">
      <c r="B177" s="52" t="s">
        <v>197</v>
      </c>
      <c r="C177" s="42" t="s">
        <v>198</v>
      </c>
      <c r="D177" s="43"/>
      <c r="E177" s="43"/>
      <c r="F177" s="44"/>
      <c r="G177" s="45">
        <f>SUM(D177:F177)</f>
        <v>0</v>
      </c>
      <c r="H177" s="46"/>
      <c r="I177" s="47"/>
      <c r="J177" s="48"/>
      <c r="K177" s="49"/>
      <c r="L177" s="31"/>
    </row>
    <row r="178" spans="2:12" ht="21.75" customHeight="1" x14ac:dyDescent="0.3">
      <c r="B178" s="38"/>
      <c r="C178" s="53" t="s">
        <v>199</v>
      </c>
      <c r="D178" s="54">
        <f>SUM(D174:D177)</f>
        <v>14011.22</v>
      </c>
      <c r="E178" s="54">
        <f>SUM(E174:E177)</f>
        <v>31680</v>
      </c>
      <c r="F178" s="54">
        <f>SUM(F174:F177)</f>
        <v>178286</v>
      </c>
      <c r="G178" s="54">
        <f>SUM(G174:G177)</f>
        <v>223977.22</v>
      </c>
      <c r="H178" s="29">
        <f>(H174*G174)+(H175*G175)+(H176*G176)+(H177*G177)</f>
        <v>0</v>
      </c>
      <c r="I178" s="36">
        <f>SUM(I174:I177)</f>
        <v>0</v>
      </c>
      <c r="J178" s="37"/>
      <c r="K178" s="42"/>
      <c r="L178" s="55"/>
    </row>
    <row r="179" spans="2:12" ht="15.75" customHeight="1" x14ac:dyDescent="0.3">
      <c r="B179" s="38"/>
      <c r="C179" s="33"/>
      <c r="D179" s="39"/>
      <c r="E179" s="39"/>
      <c r="F179" s="39"/>
      <c r="G179" s="39"/>
      <c r="H179" s="39"/>
      <c r="I179" s="39"/>
      <c r="J179" s="39"/>
      <c r="K179" s="33"/>
      <c r="L179" s="55"/>
    </row>
    <row r="180" spans="2:12" ht="15.75" customHeight="1" x14ac:dyDescent="0.3">
      <c r="B180" s="38"/>
      <c r="C180" s="33"/>
      <c r="D180" s="39"/>
      <c r="E180" s="39"/>
      <c r="F180" s="39"/>
      <c r="G180" s="39"/>
      <c r="H180" s="39"/>
      <c r="I180" s="39"/>
      <c r="J180" s="39"/>
      <c r="K180" s="33"/>
      <c r="L180" s="55"/>
    </row>
    <row r="181" spans="2:12" ht="15.75" customHeight="1" x14ac:dyDescent="0.3">
      <c r="B181" s="38"/>
      <c r="C181" s="33"/>
      <c r="D181" s="39"/>
      <c r="E181" s="39"/>
      <c r="F181" s="39"/>
      <c r="G181" s="39"/>
      <c r="H181" s="39"/>
      <c r="I181" s="39"/>
      <c r="J181" s="39"/>
      <c r="K181" s="33"/>
      <c r="L181" s="55"/>
    </row>
    <row r="182" spans="2:12" ht="15.75" customHeight="1" x14ac:dyDescent="0.3">
      <c r="B182" s="38"/>
      <c r="C182" s="33"/>
      <c r="D182" s="39"/>
      <c r="E182" s="39"/>
      <c r="F182" s="39"/>
      <c r="G182" s="39"/>
      <c r="H182" s="39"/>
      <c r="I182" s="39"/>
      <c r="J182" s="39"/>
      <c r="K182" s="33"/>
      <c r="L182" s="55"/>
    </row>
    <row r="183" spans="2:12" ht="15.75" customHeight="1" x14ac:dyDescent="0.3">
      <c r="B183" s="38"/>
      <c r="C183" s="33"/>
      <c r="D183" s="39"/>
      <c r="E183" s="39"/>
      <c r="F183" s="39"/>
      <c r="G183" s="39"/>
      <c r="H183" s="39"/>
      <c r="I183" s="39"/>
      <c r="J183" s="39"/>
      <c r="K183" s="33"/>
      <c r="L183" s="55"/>
    </row>
    <row r="184" spans="2:12" ht="15.75" customHeight="1" x14ac:dyDescent="0.3">
      <c r="B184" s="38"/>
      <c r="C184" s="33"/>
      <c r="D184" s="39"/>
      <c r="E184" s="39"/>
      <c r="F184" s="39"/>
      <c r="G184" s="39"/>
      <c r="H184" s="39"/>
      <c r="I184" s="39"/>
      <c r="J184" s="39"/>
      <c r="K184" s="33"/>
      <c r="L184" s="55"/>
    </row>
    <row r="185" spans="2:12" ht="15.75" customHeight="1" thickBot="1" x14ac:dyDescent="0.35">
      <c r="B185" s="38"/>
      <c r="C185" s="33"/>
      <c r="D185" s="39"/>
      <c r="E185" s="39"/>
      <c r="F185" s="39"/>
      <c r="G185" s="39"/>
      <c r="H185" s="39"/>
      <c r="I185" s="39"/>
      <c r="J185" s="39"/>
      <c r="K185" s="33"/>
      <c r="L185" s="55"/>
    </row>
    <row r="186" spans="2:12" ht="15.6" x14ac:dyDescent="0.3">
      <c r="B186" s="38"/>
      <c r="C186" s="282" t="s">
        <v>200</v>
      </c>
      <c r="D186" s="283"/>
      <c r="E186" s="283"/>
      <c r="F186" s="283"/>
      <c r="G186" s="284"/>
      <c r="H186" s="55"/>
      <c r="I186" s="39"/>
      <c r="J186" s="39"/>
      <c r="K186" s="55"/>
    </row>
    <row r="187" spans="2:12" ht="40.5" customHeight="1" x14ac:dyDescent="0.3">
      <c r="B187" s="38"/>
      <c r="C187" s="285"/>
      <c r="D187" s="287" t="str">
        <f>D4</f>
        <v>UNICEF budget</v>
      </c>
      <c r="E187" s="287" t="str">
        <f>E4</f>
        <v>UNFPA Budget</v>
      </c>
      <c r="F187" s="287" t="str">
        <f>F4</f>
        <v>OIT Budget</v>
      </c>
      <c r="G187" s="289" t="s">
        <v>7</v>
      </c>
      <c r="H187" s="33"/>
      <c r="I187" s="39"/>
      <c r="J187" s="39"/>
      <c r="K187" s="55"/>
    </row>
    <row r="188" spans="2:12" ht="24.75" customHeight="1" x14ac:dyDescent="0.3">
      <c r="B188" s="38"/>
      <c r="C188" s="286"/>
      <c r="D188" s="288"/>
      <c r="E188" s="288"/>
      <c r="F188" s="288"/>
      <c r="G188" s="290"/>
      <c r="H188" s="33"/>
      <c r="I188" s="39"/>
      <c r="J188" s="39"/>
      <c r="K188" s="55"/>
    </row>
    <row r="189" spans="2:12" ht="41.25" customHeight="1" x14ac:dyDescent="0.3">
      <c r="B189" s="56"/>
      <c r="C189" s="57" t="s">
        <v>201</v>
      </c>
      <c r="D189" s="58">
        <f>SUM(D15,D25,D35,D45,D57,D67,D77,D87,D99,D109,D119,D129,D141,D151,D161,D171,D174,D175,D176,D177)</f>
        <v>748639.22</v>
      </c>
      <c r="E189" s="58">
        <f>SUM(E15,E25,E35,E45,E57,E67,E77,E87,E99,E109,E119,E129,E141,E151,E161,E171,E174,E175,E176,E177)</f>
        <v>321152</v>
      </c>
      <c r="F189" s="58">
        <f>SUM(F15,F25,F35,F45,F57,F67,F77,F87,F99,F109,F119,F129,F141,F151,F161,F171,F174,F175,F176,F177)</f>
        <v>238619.99495327106</v>
      </c>
      <c r="G189" s="59">
        <f>SUM(D189:F189)</f>
        <v>1308411.214953271</v>
      </c>
      <c r="H189" s="33"/>
      <c r="I189" s="60"/>
      <c r="J189" s="39"/>
      <c r="K189" s="56"/>
    </row>
    <row r="190" spans="2:12" ht="51.75" customHeight="1" x14ac:dyDescent="0.3">
      <c r="B190" s="61"/>
      <c r="C190" s="57" t="s">
        <v>202</v>
      </c>
      <c r="D190" s="58">
        <f>D189*0.07</f>
        <v>52404.7454</v>
      </c>
      <c r="E190" s="58">
        <f>E189*0.07</f>
        <v>22480.640000000003</v>
      </c>
      <c r="F190" s="58">
        <f>F189*0.07</f>
        <v>16703.399646728976</v>
      </c>
      <c r="G190" s="59">
        <f>G189*0.07</f>
        <v>91588.785046728983</v>
      </c>
      <c r="H190" s="61"/>
      <c r="I190" s="60"/>
      <c r="J190" s="39"/>
      <c r="K190" s="62"/>
    </row>
    <row r="191" spans="2:12" ht="51.75" customHeight="1" thickBot="1" x14ac:dyDescent="0.35">
      <c r="B191" s="61"/>
      <c r="C191" s="63" t="s">
        <v>7</v>
      </c>
      <c r="D191" s="64">
        <f>SUM(D189:D190)</f>
        <v>801043.96539999999</v>
      </c>
      <c r="E191" s="64">
        <f>SUM(E189:E190)</f>
        <v>343632.64000000001</v>
      </c>
      <c r="F191" s="65">
        <f>SUM(F189:F190)</f>
        <v>255323.39460000003</v>
      </c>
      <c r="G191" s="66">
        <f>SUM(G189:G190)</f>
        <v>1400000</v>
      </c>
      <c r="H191" s="61"/>
      <c r="K191" s="62"/>
    </row>
    <row r="192" spans="2:12" ht="42" customHeight="1" x14ac:dyDescent="0.3">
      <c r="B192" s="61"/>
      <c r="I192" s="69"/>
      <c r="J192" s="69"/>
      <c r="K192" s="40"/>
      <c r="L192" s="62"/>
    </row>
    <row r="193" spans="2:12" s="28" customFormat="1" ht="29.25" customHeight="1" thickBot="1" x14ac:dyDescent="0.35">
      <c r="B193" s="33"/>
      <c r="C193" s="38"/>
      <c r="D193" s="70"/>
      <c r="E193" s="70"/>
      <c r="F193" s="70"/>
      <c r="G193" s="70"/>
      <c r="H193" s="70"/>
      <c r="I193" s="71"/>
      <c r="J193" s="71"/>
      <c r="K193" s="55"/>
      <c r="L193" s="56"/>
    </row>
    <row r="194" spans="2:12" ht="23.25" customHeight="1" x14ac:dyDescent="0.3">
      <c r="B194" s="62"/>
      <c r="C194" s="270" t="s">
        <v>203</v>
      </c>
      <c r="D194" s="271"/>
      <c r="E194" s="271"/>
      <c r="F194" s="271"/>
      <c r="G194" s="271"/>
      <c r="H194" s="272"/>
      <c r="I194" s="71"/>
      <c r="J194" s="71"/>
      <c r="K194" s="62"/>
    </row>
    <row r="195" spans="2:12" ht="41.25" customHeight="1" x14ac:dyDescent="0.3">
      <c r="B195" s="62"/>
      <c r="C195" s="72"/>
      <c r="D195" s="273" t="str">
        <f>D4</f>
        <v>UNICEF budget</v>
      </c>
      <c r="E195" s="273" t="str">
        <f>E4</f>
        <v>UNFPA Budget</v>
      </c>
      <c r="F195" s="273" t="str">
        <f>F4</f>
        <v>OIT Budget</v>
      </c>
      <c r="G195" s="275" t="s">
        <v>7</v>
      </c>
      <c r="H195" s="277" t="s">
        <v>204</v>
      </c>
      <c r="I195" s="71"/>
      <c r="J195" s="71"/>
      <c r="K195" s="62"/>
    </row>
    <row r="196" spans="2:12" ht="27.75" customHeight="1" x14ac:dyDescent="0.3">
      <c r="B196" s="62"/>
      <c r="C196" s="72"/>
      <c r="D196" s="274"/>
      <c r="E196" s="274"/>
      <c r="F196" s="274"/>
      <c r="G196" s="276"/>
      <c r="H196" s="278"/>
      <c r="I196" s="73"/>
      <c r="J196" s="73"/>
      <c r="K196" s="62"/>
    </row>
    <row r="197" spans="2:12" ht="55.5" customHeight="1" x14ac:dyDescent="0.3">
      <c r="B197" s="62"/>
      <c r="C197" s="74" t="s">
        <v>205</v>
      </c>
      <c r="D197" s="75">
        <f>$D$191*H197</f>
        <v>560730.77577999991</v>
      </c>
      <c r="E197" s="76">
        <f>$E$191*H197</f>
        <v>240542.848</v>
      </c>
      <c r="F197" s="76">
        <f>$F$191*H197</f>
        <v>178726.37622000001</v>
      </c>
      <c r="G197" s="76">
        <f>SUM(D197:F197)</f>
        <v>979999.99999999988</v>
      </c>
      <c r="H197" s="77">
        <v>0.7</v>
      </c>
      <c r="I197" s="73"/>
      <c r="J197" s="73"/>
      <c r="K197" s="62"/>
    </row>
    <row r="198" spans="2:12" ht="57.75" customHeight="1" x14ac:dyDescent="0.3">
      <c r="B198" s="265"/>
      <c r="C198" s="78" t="s">
        <v>206</v>
      </c>
      <c r="D198" s="75">
        <f>$D$191*H198</f>
        <v>240313.18961999999</v>
      </c>
      <c r="E198" s="76">
        <f>$E$191*H198</f>
        <v>103089.792</v>
      </c>
      <c r="F198" s="76">
        <f>$F$191*H198</f>
        <v>76597.018380000009</v>
      </c>
      <c r="G198" s="79">
        <f>SUM(D198:F198)</f>
        <v>420000</v>
      </c>
      <c r="H198" s="80">
        <v>0.3</v>
      </c>
      <c r="I198" s="81"/>
      <c r="J198" s="81"/>
    </row>
    <row r="199" spans="2:12" ht="57.75" hidden="1" customHeight="1" x14ac:dyDescent="0.3">
      <c r="B199" s="265"/>
      <c r="C199" s="78" t="s">
        <v>207</v>
      </c>
      <c r="D199" s="75">
        <f>$D$191*H199</f>
        <v>0</v>
      </c>
      <c r="E199" s="76">
        <f>$E$191*H199</f>
        <v>0</v>
      </c>
      <c r="F199" s="76">
        <f>$F$191*H199</f>
        <v>0</v>
      </c>
      <c r="G199" s="79">
        <f>SUM(D199:F199)</f>
        <v>0</v>
      </c>
      <c r="H199" s="82"/>
      <c r="I199" s="83"/>
      <c r="J199" s="83"/>
    </row>
    <row r="200" spans="2:12" ht="38.25" customHeight="1" thickBot="1" x14ac:dyDescent="0.35">
      <c r="B200" s="265"/>
      <c r="C200" s="63" t="s">
        <v>208</v>
      </c>
      <c r="D200" s="64">
        <f>SUM(D197:D199)</f>
        <v>801043.96539999987</v>
      </c>
      <c r="E200" s="64">
        <f>SUM(E197:E199)</f>
        <v>343632.64000000001</v>
      </c>
      <c r="F200" s="64">
        <f>SUM(F197:F199)</f>
        <v>255323.3946</v>
      </c>
      <c r="G200" s="64">
        <f>SUM(G197:G199)</f>
        <v>1400000</v>
      </c>
      <c r="H200" s="84">
        <f>SUM(H197:H199)</f>
        <v>1</v>
      </c>
      <c r="I200" s="85"/>
      <c r="J200" s="69"/>
    </row>
    <row r="201" spans="2:12" ht="21.75" customHeight="1" thickBot="1" x14ac:dyDescent="0.35">
      <c r="B201" s="265"/>
      <c r="C201" s="86"/>
      <c r="D201" s="87"/>
      <c r="E201" s="87"/>
      <c r="F201" s="87"/>
      <c r="G201" s="87"/>
      <c r="H201" s="87"/>
      <c r="I201" s="85"/>
      <c r="J201" s="69"/>
    </row>
    <row r="202" spans="2:12" ht="49.5" customHeight="1" x14ac:dyDescent="0.3">
      <c r="B202" s="265"/>
      <c r="C202" s="88" t="s">
        <v>209</v>
      </c>
      <c r="D202" s="89">
        <f>SUM(H15,H25,H35,H45,H57,H67,H77,H87,H99,H109,H119,H129,H141,H151,H161,H171,H178)*1.07</f>
        <v>476055.9999600001</v>
      </c>
      <c r="E202" s="70"/>
      <c r="F202" s="70"/>
      <c r="G202" s="70"/>
      <c r="H202" s="90" t="s">
        <v>210</v>
      </c>
      <c r="I202" s="91">
        <f>SUM(I178,I171,I161,I151,I141,I129,I119,I109,I99,I87,I77,I67,I57,I45,I35,I25,I15)</f>
        <v>0</v>
      </c>
      <c r="J202" s="92"/>
    </row>
    <row r="203" spans="2:12" ht="28.5" customHeight="1" thickBot="1" x14ac:dyDescent="0.35">
      <c r="B203" s="265"/>
      <c r="C203" s="93" t="s">
        <v>211</v>
      </c>
      <c r="D203" s="94">
        <f>D202/G191</f>
        <v>0.34003999997142864</v>
      </c>
      <c r="E203" s="95"/>
      <c r="F203" s="95"/>
      <c r="G203" s="95"/>
      <c r="H203" s="96" t="s">
        <v>212</v>
      </c>
      <c r="I203" s="97">
        <f>I202/G189</f>
        <v>0</v>
      </c>
      <c r="J203" s="98"/>
    </row>
    <row r="204" spans="2:12" ht="28.5" customHeight="1" x14ac:dyDescent="0.3">
      <c r="B204" s="265"/>
      <c r="C204" s="266"/>
      <c r="D204" s="267"/>
      <c r="E204" s="99"/>
      <c r="F204" s="99"/>
      <c r="G204" s="99"/>
    </row>
    <row r="205" spans="2:12" ht="32.25" customHeight="1" x14ac:dyDescent="0.3">
      <c r="B205" s="265"/>
      <c r="C205" s="93" t="s">
        <v>213</v>
      </c>
      <c r="D205" s="100">
        <f>SUM(D176:F177)*1.07</f>
        <v>84934.46</v>
      </c>
      <c r="E205" s="101"/>
      <c r="F205" s="101"/>
      <c r="G205" s="101"/>
    </row>
    <row r="206" spans="2:12" ht="23.25" customHeight="1" x14ac:dyDescent="0.3">
      <c r="B206" s="265"/>
      <c r="C206" s="93" t="s">
        <v>214</v>
      </c>
      <c r="D206" s="94">
        <f>D205/G191</f>
        <v>6.0667471428571436E-2</v>
      </c>
      <c r="E206" s="101"/>
      <c r="F206" s="101"/>
      <c r="G206" s="101"/>
      <c r="I206" s="102"/>
    </row>
    <row r="207" spans="2:12" ht="66.75" customHeight="1" thickBot="1" x14ac:dyDescent="0.35">
      <c r="B207" s="265"/>
      <c r="C207" s="268" t="s">
        <v>215</v>
      </c>
      <c r="D207" s="269"/>
      <c r="E207" s="103"/>
      <c r="F207" s="103"/>
      <c r="G207" s="103"/>
    </row>
    <row r="208" spans="2:12" ht="55.5" customHeight="1" x14ac:dyDescent="0.3">
      <c r="B208" s="265"/>
      <c r="L208" s="28"/>
    </row>
    <row r="209" spans="2:2" ht="42.75" customHeight="1" x14ac:dyDescent="0.3">
      <c r="B209" s="265"/>
    </row>
    <row r="210" spans="2:2" ht="21.75" customHeight="1" x14ac:dyDescent="0.3">
      <c r="B210" s="265"/>
    </row>
    <row r="211" spans="2:2" ht="21.75" customHeight="1" x14ac:dyDescent="0.3">
      <c r="B211" s="265"/>
    </row>
    <row r="212" spans="2:2" ht="23.25" customHeight="1" x14ac:dyDescent="0.3">
      <c r="B212" s="265"/>
    </row>
    <row r="213" spans="2:2" ht="23.25" customHeight="1" x14ac:dyDescent="0.3"/>
    <row r="214" spans="2:2" ht="21.75" customHeight="1" x14ac:dyDescent="0.3"/>
    <row r="215" spans="2:2" ht="16.5" customHeight="1" x14ac:dyDescent="0.3"/>
    <row r="216" spans="2:2" ht="29.25" customHeight="1" x14ac:dyDescent="0.3"/>
    <row r="217" spans="2:2" ht="24.75" customHeight="1" x14ac:dyDescent="0.3"/>
    <row r="218" spans="2:2" ht="33" customHeight="1" x14ac:dyDescent="0.3"/>
    <row r="220" spans="2:2" ht="15" customHeight="1" x14ac:dyDescent="0.3"/>
    <row r="221" spans="2:2" ht="25.5" customHeight="1" x14ac:dyDescent="0.3"/>
  </sheetData>
  <sheetProtection algorithmName="SHA-512" hashValue="oHUVFryPg6yDRZ8N10jm1Aitv1/j6Qa5VnPcRGmq10X/G2YEp2BT+WTyzegbc9cMZeoPuqcj/3UmZnIY0iBLlg==" saltValue="2xtkF5hhYTW6+dc3EwVhFw==" spinCount="100000" sheet="1" formatCells="0" formatColumns="0" formatRows="0"/>
  <mergeCells count="37">
    <mergeCell ref="C26:K26"/>
    <mergeCell ref="B1:E1"/>
    <mergeCell ref="B2:E2"/>
    <mergeCell ref="C5:K5"/>
    <mergeCell ref="C6:K6"/>
    <mergeCell ref="C16:K16"/>
    <mergeCell ref="C131:K131"/>
    <mergeCell ref="C36:K36"/>
    <mergeCell ref="C47:K47"/>
    <mergeCell ref="C48:K48"/>
    <mergeCell ref="C58:K58"/>
    <mergeCell ref="C68:K68"/>
    <mergeCell ref="C78:K78"/>
    <mergeCell ref="C89:K89"/>
    <mergeCell ref="C90:K90"/>
    <mergeCell ref="C100:K100"/>
    <mergeCell ref="C110:K110"/>
    <mergeCell ref="C120:K120"/>
    <mergeCell ref="C187:C188"/>
    <mergeCell ref="D187:D188"/>
    <mergeCell ref="E187:E188"/>
    <mergeCell ref="F187:F188"/>
    <mergeCell ref="G187:G188"/>
    <mergeCell ref="C132:K132"/>
    <mergeCell ref="C142:K142"/>
    <mergeCell ref="C152:K152"/>
    <mergeCell ref="C162:K162"/>
    <mergeCell ref="C186:G186"/>
    <mergeCell ref="B198:B212"/>
    <mergeCell ref="C204:D204"/>
    <mergeCell ref="C207:D207"/>
    <mergeCell ref="C194:H194"/>
    <mergeCell ref="D195:D196"/>
    <mergeCell ref="E195:E196"/>
    <mergeCell ref="F195:F196"/>
    <mergeCell ref="G195:G196"/>
    <mergeCell ref="H195:H196"/>
  </mergeCells>
  <conditionalFormatting sqref="D203">
    <cfRule type="cellIs" dxfId="25" priority="3" operator="lessThan">
      <formula>0.15</formula>
    </cfRule>
  </conditionalFormatting>
  <conditionalFormatting sqref="D206">
    <cfRule type="cellIs" dxfId="24" priority="2" operator="lessThan">
      <formula>0.05</formula>
    </cfRule>
  </conditionalFormatting>
  <conditionalFormatting sqref="H200 I199:J199">
    <cfRule type="cellIs" dxfId="23" priority="1" operator="greaterThan">
      <formula>1</formula>
    </cfRule>
  </conditionalFormatting>
  <dataValidations count="6">
    <dataValidation allowBlank="1" showInputMessage="1" showErrorMessage="1" prompt="% Towards Gender Equality and Women's Empowerment Must be Higher than 15%_x000a_" sqref="D203:G203" xr:uid="{897B193C-8ABA-472A-9445-37B583BA6C67}"/>
    <dataValidation allowBlank="1" showInputMessage="1" showErrorMessage="1" prompt="M&amp;E Budget Cannot be Less than 5%_x000a_" sqref="D206:G206" xr:uid="{5863E80F-041D-43BD-9CA4-05AEE96225CC}"/>
    <dataValidation allowBlank="1" showInputMessage="1" showErrorMessage="1" prompt="Insert *text* description of Outcome here" sqref="C5:K5 C47:K47 C89:K89 C131:K131" xr:uid="{4FE318E0-6B68-49C8-89DA-CE06050457E4}"/>
    <dataValidation allowBlank="1" showInputMessage="1" showErrorMessage="1" prompt="Insert *text* description of Output here" sqref="C6 C16 C26 C36 C48 C58 C68 C78 C90 C100 C110 C120 C132 C142 C152 C162" xr:uid="{975936DC-1552-4853-91C5-7EAD5CA05EEB}"/>
    <dataValidation allowBlank="1" showInputMessage="1" showErrorMessage="1" prompt="Insert *text* description of Activity here" sqref="C7 C17 C27 C37 C49 C59 C69 C79 C91 C101 C111 C121 C133 C143 C153 C163" xr:uid="{B1C0A834-65B4-405C-B5E4-85809A5C5BD4}"/>
    <dataValidation allowBlank="1" showErrorMessage="1" prompt="% Towards Gender Equality and Women's Empowerment Must be Higher than 15%_x000a_" sqref="D205:G205" xr:uid="{76473C71-5349-4210-A91B-F8C31F13889B}"/>
  </dataValidations>
  <pageMargins left="0.7" right="0.7" top="0.75" bottom="0.75" header="0.3" footer="0.3"/>
  <pageSetup scale="74" orientation="landscape" r:id="rId1"/>
  <rowBreaks count="1" manualBreakCount="1">
    <brk id="5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6694A-6F85-492E-9579-CAE92FE5F054}">
  <dimension ref="A1:Y69"/>
  <sheetViews>
    <sheetView topLeftCell="G15" zoomScale="80" zoomScaleNormal="80" workbookViewId="0">
      <selection activeCell="K51" sqref="K51"/>
    </sheetView>
  </sheetViews>
  <sheetFormatPr defaultColWidth="9.33203125" defaultRowHeight="14.4" x14ac:dyDescent="0.3"/>
  <cols>
    <col min="1" max="1" width="9.33203125" style="1"/>
    <col min="2" max="2" width="27.33203125" style="1" customWidth="1"/>
    <col min="3" max="3" width="53.33203125" style="1" customWidth="1"/>
    <col min="4" max="4" width="31.5546875" style="1" customWidth="1"/>
    <col min="5" max="7" width="22.33203125" style="1" customWidth="1"/>
    <col min="8" max="15" width="21.6640625" style="1" customWidth="1"/>
    <col min="16" max="16" width="22.6640625" style="1" bestFit="1" customWidth="1"/>
    <col min="17" max="17" width="26.33203125" style="1" bestFit="1" customWidth="1"/>
    <col min="18" max="18" width="24" style="1" bestFit="1" customWidth="1"/>
    <col min="19" max="19" width="22.44140625" style="1" customWidth="1"/>
    <col min="20" max="20" width="22.44140625" style="67" customWidth="1"/>
    <col min="21" max="21" width="30" style="68" customWidth="1"/>
    <col min="22" max="22" width="30.33203125" style="1" customWidth="1"/>
    <col min="23" max="23" width="33.5546875" customWidth="1"/>
    <col min="24" max="24" width="13" bestFit="1" customWidth="1"/>
  </cols>
  <sheetData>
    <row r="1" spans="1:22" ht="31.2" x14ac:dyDescent="0.3">
      <c r="B1" s="297" t="s">
        <v>216</v>
      </c>
      <c r="C1" s="297"/>
      <c r="D1" s="297"/>
      <c r="E1" s="297"/>
      <c r="F1" s="297"/>
      <c r="G1" s="297"/>
      <c r="H1" s="297"/>
      <c r="I1" s="201"/>
      <c r="J1" s="118"/>
      <c r="K1" s="118"/>
      <c r="L1" s="118"/>
      <c r="M1" s="118"/>
      <c r="N1" s="118"/>
      <c r="O1" s="118"/>
      <c r="P1" s="118"/>
      <c r="Q1" s="118"/>
      <c r="R1" s="118"/>
      <c r="S1" s="118"/>
      <c r="T1" s="118"/>
      <c r="U1" s="118"/>
      <c r="V1" s="118"/>
    </row>
    <row r="2" spans="1:22" ht="64.5" customHeight="1" x14ac:dyDescent="0.3">
      <c r="B2" s="297" t="s">
        <v>217</v>
      </c>
      <c r="C2" s="297"/>
      <c r="D2" s="297"/>
      <c r="E2" s="297"/>
      <c r="F2" s="297"/>
      <c r="G2" s="297"/>
      <c r="H2" s="297"/>
      <c r="I2" s="201"/>
      <c r="J2" s="118"/>
      <c r="K2" s="118"/>
      <c r="L2" s="118"/>
      <c r="M2" s="118"/>
      <c r="N2" s="118"/>
      <c r="O2" s="118"/>
      <c r="P2" s="118"/>
      <c r="Q2" s="118"/>
      <c r="R2" s="118"/>
      <c r="S2" s="118"/>
      <c r="T2" s="118"/>
      <c r="U2" s="118"/>
      <c r="V2" s="118"/>
    </row>
    <row r="3" spans="1:22" ht="18" x14ac:dyDescent="0.35">
      <c r="B3" s="298" t="s">
        <v>218</v>
      </c>
      <c r="C3" s="298"/>
      <c r="D3" s="298"/>
      <c r="E3" s="298"/>
      <c r="F3" s="298"/>
      <c r="G3" s="298"/>
      <c r="H3" s="298"/>
      <c r="I3" s="249"/>
      <c r="J3" s="118"/>
      <c r="K3" s="118"/>
      <c r="L3" s="118"/>
      <c r="M3" s="118"/>
      <c r="N3" s="118"/>
      <c r="O3" s="118"/>
      <c r="P3" s="118"/>
      <c r="Q3" s="118"/>
      <c r="R3" s="118"/>
      <c r="S3" s="118"/>
      <c r="T3" s="118"/>
      <c r="U3" s="118"/>
      <c r="V3" s="118"/>
    </row>
    <row r="4" spans="1:22" ht="16.2" thickBot="1" x14ac:dyDescent="0.35">
      <c r="J4" s="118"/>
      <c r="K4" s="118"/>
      <c r="L4" s="118"/>
      <c r="M4" s="118"/>
      <c r="N4" s="118"/>
      <c r="O4" s="118"/>
      <c r="P4" s="118"/>
      <c r="Q4" s="118"/>
      <c r="R4" s="118"/>
      <c r="S4" s="118"/>
      <c r="T4" s="118"/>
      <c r="U4" s="118"/>
      <c r="V4" s="118"/>
    </row>
    <row r="5" spans="1:22" ht="94.2" thickBot="1" x14ac:dyDescent="0.35">
      <c r="B5" s="139" t="s">
        <v>2</v>
      </c>
      <c r="C5" s="140" t="s">
        <v>3</v>
      </c>
      <c r="D5" s="174" t="s">
        <v>219</v>
      </c>
      <c r="E5" s="174" t="s">
        <v>220</v>
      </c>
      <c r="F5" s="141" t="s">
        <v>221</v>
      </c>
      <c r="G5" s="150" t="s">
        <v>222</v>
      </c>
      <c r="H5" s="174" t="s">
        <v>5</v>
      </c>
      <c r="I5" s="174" t="s">
        <v>5</v>
      </c>
      <c r="J5" s="141" t="s">
        <v>223</v>
      </c>
      <c r="K5" s="150" t="s">
        <v>224</v>
      </c>
      <c r="L5" s="174" t="s">
        <v>225</v>
      </c>
      <c r="M5" s="174" t="s">
        <v>226</v>
      </c>
      <c r="N5" s="141" t="s">
        <v>227</v>
      </c>
      <c r="O5" s="150" t="s">
        <v>228</v>
      </c>
      <c r="P5" s="160" t="s">
        <v>229</v>
      </c>
      <c r="Q5" s="142" t="s">
        <v>230</v>
      </c>
      <c r="R5" s="161" t="s">
        <v>231</v>
      </c>
      <c r="S5" s="182" t="s">
        <v>8</v>
      </c>
      <c r="T5" s="182" t="s">
        <v>9</v>
      </c>
      <c r="U5" s="140" t="s">
        <v>10</v>
      </c>
      <c r="V5" s="143" t="s">
        <v>11</v>
      </c>
    </row>
    <row r="6" spans="1:22" ht="15.6" x14ac:dyDescent="0.3">
      <c r="B6" s="12" t="s">
        <v>12</v>
      </c>
      <c r="C6" s="299" t="s">
        <v>13</v>
      </c>
      <c r="D6" s="300"/>
      <c r="E6" s="300"/>
      <c r="F6" s="300"/>
      <c r="G6" s="300"/>
      <c r="H6" s="300"/>
      <c r="I6" s="300"/>
      <c r="J6" s="300"/>
      <c r="K6" s="300"/>
      <c r="L6" s="300"/>
      <c r="M6" s="300"/>
      <c r="N6" s="300"/>
      <c r="O6" s="300"/>
      <c r="P6" s="300"/>
      <c r="Q6" s="300"/>
      <c r="R6" s="300"/>
      <c r="S6" s="300"/>
      <c r="T6" s="300"/>
      <c r="U6" s="300"/>
      <c r="V6" s="301"/>
    </row>
    <row r="7" spans="1:22" ht="16.2" thickBot="1" x14ac:dyDescent="0.35">
      <c r="B7" s="12" t="s">
        <v>14</v>
      </c>
      <c r="C7" s="299" t="s">
        <v>15</v>
      </c>
      <c r="D7" s="300"/>
      <c r="E7" s="300"/>
      <c r="F7" s="300"/>
      <c r="G7" s="300"/>
      <c r="H7" s="300"/>
      <c r="I7" s="300"/>
      <c r="J7" s="300"/>
      <c r="K7" s="300"/>
      <c r="L7" s="300"/>
      <c r="M7" s="300"/>
      <c r="N7" s="300"/>
      <c r="O7" s="300"/>
      <c r="P7" s="300"/>
      <c r="Q7" s="300"/>
      <c r="R7" s="312"/>
      <c r="S7" s="300"/>
      <c r="T7" s="300"/>
      <c r="U7" s="300"/>
      <c r="V7" s="301"/>
    </row>
    <row r="8" spans="1:22" ht="58.2" thickBot="1" x14ac:dyDescent="0.35">
      <c r="B8" s="15" t="s">
        <v>16</v>
      </c>
      <c r="C8" s="16" t="s">
        <v>17</v>
      </c>
      <c r="D8" s="175">
        <v>0</v>
      </c>
      <c r="E8" s="175">
        <v>0</v>
      </c>
      <c r="F8" s="129"/>
      <c r="G8" s="151"/>
      <c r="H8" s="175">
        <v>0</v>
      </c>
      <c r="I8" s="175">
        <v>0</v>
      </c>
      <c r="J8" s="129">
        <v>0</v>
      </c>
      <c r="K8" s="151">
        <v>0</v>
      </c>
      <c r="L8" s="175">
        <v>4728.9949532710698</v>
      </c>
      <c r="M8" s="175">
        <v>4728.9949532710698</v>
      </c>
      <c r="N8" s="129">
        <v>4728.9949532710698</v>
      </c>
      <c r="O8" s="151">
        <v>0</v>
      </c>
      <c r="P8" s="162">
        <f>+E8+H8+M8</f>
        <v>4728.9949532710698</v>
      </c>
      <c r="Q8" s="199">
        <f t="shared" ref="Q8:R11" si="0">+F8+J8+N8</f>
        <v>4728.9949532710698</v>
      </c>
      <c r="R8" s="104">
        <f t="shared" si="0"/>
        <v>0</v>
      </c>
      <c r="S8" s="197">
        <v>0.1</v>
      </c>
      <c r="T8" s="183">
        <f>+((Q8+R8)/P8)*S8</f>
        <v>0.1</v>
      </c>
      <c r="U8" s="20" t="s">
        <v>18</v>
      </c>
      <c r="V8" s="21"/>
    </row>
    <row r="9" spans="1:22" ht="78.599999999999994" thickBot="1" x14ac:dyDescent="0.35">
      <c r="B9" s="15" t="s">
        <v>19</v>
      </c>
      <c r="C9" s="23" t="s">
        <v>20</v>
      </c>
      <c r="D9" s="17">
        <v>18903</v>
      </c>
      <c r="E9" s="176">
        <v>18903</v>
      </c>
      <c r="F9" s="171">
        <v>18903</v>
      </c>
      <c r="G9" s="185"/>
      <c r="H9" s="176">
        <v>0</v>
      </c>
      <c r="I9" s="176">
        <v>0</v>
      </c>
      <c r="J9" s="104">
        <v>0</v>
      </c>
      <c r="K9" s="152">
        <v>0</v>
      </c>
      <c r="L9" s="176">
        <v>0</v>
      </c>
      <c r="M9" s="176">
        <v>0</v>
      </c>
      <c r="N9" s="104">
        <v>0</v>
      </c>
      <c r="O9" s="152">
        <v>0</v>
      </c>
      <c r="P9" s="162">
        <f>+E9+H9+M9</f>
        <v>18903</v>
      </c>
      <c r="Q9" s="199">
        <f t="shared" si="0"/>
        <v>18903</v>
      </c>
      <c r="R9" s="104">
        <f t="shared" si="0"/>
        <v>0</v>
      </c>
      <c r="S9" s="197">
        <v>0.45</v>
      </c>
      <c r="T9" s="183">
        <f>+((Q9+R9)/P9)*S9</f>
        <v>0.45</v>
      </c>
      <c r="U9" s="20" t="s">
        <v>21</v>
      </c>
      <c r="V9" s="21"/>
    </row>
    <row r="10" spans="1:22" ht="47.4" thickBot="1" x14ac:dyDescent="0.35">
      <c r="B10" s="15" t="s">
        <v>22</v>
      </c>
      <c r="C10" s="23" t="s">
        <v>23</v>
      </c>
      <c r="D10" s="17"/>
      <c r="E10" s="176">
        <v>0</v>
      </c>
      <c r="F10" s="171"/>
      <c r="G10" s="185"/>
      <c r="H10" s="176">
        <v>56708</v>
      </c>
      <c r="I10" s="176">
        <v>56708</v>
      </c>
      <c r="J10" s="104">
        <v>51768.35</v>
      </c>
      <c r="K10" s="152">
        <v>33.01</v>
      </c>
      <c r="L10" s="176">
        <v>0</v>
      </c>
      <c r="M10" s="176">
        <v>0</v>
      </c>
      <c r="N10" s="104">
        <v>0</v>
      </c>
      <c r="O10" s="152">
        <v>0</v>
      </c>
      <c r="P10" s="162">
        <f>+E10+H10+M10</f>
        <v>56708</v>
      </c>
      <c r="Q10" s="199">
        <f t="shared" si="0"/>
        <v>51768.35</v>
      </c>
      <c r="R10" s="104">
        <f t="shared" si="0"/>
        <v>33.01</v>
      </c>
      <c r="S10" s="197">
        <v>0.25</v>
      </c>
      <c r="T10" s="183">
        <f t="shared" ref="T10:T11" si="1">+((Q10+R10)/P10)*S10</f>
        <v>0.22836883684841644</v>
      </c>
      <c r="U10" s="20" t="s">
        <v>24</v>
      </c>
      <c r="V10" s="21"/>
    </row>
    <row r="11" spans="1:22" ht="78" x14ac:dyDescent="0.3">
      <c r="B11" s="15" t="s">
        <v>25</v>
      </c>
      <c r="C11" s="23" t="s">
        <v>26</v>
      </c>
      <c r="D11" s="17">
        <v>170648</v>
      </c>
      <c r="E11" s="176">
        <f>170648-18869.56</f>
        <v>151778.44</v>
      </c>
      <c r="F11" s="171">
        <v>151778.44</v>
      </c>
      <c r="G11" s="186"/>
      <c r="H11" s="176">
        <v>65634</v>
      </c>
      <c r="I11" s="176">
        <v>65634</v>
      </c>
      <c r="J11" s="104">
        <v>50167.14</v>
      </c>
      <c r="K11" s="152">
        <v>15026.49</v>
      </c>
      <c r="L11" s="176">
        <v>0</v>
      </c>
      <c r="M11" s="176">
        <v>0</v>
      </c>
      <c r="N11" s="104">
        <v>0</v>
      </c>
      <c r="O11" s="152">
        <v>0</v>
      </c>
      <c r="P11" s="162">
        <f>+E11+H11+M11</f>
        <v>217412.44</v>
      </c>
      <c r="Q11" s="199">
        <f t="shared" si="0"/>
        <v>201945.58000000002</v>
      </c>
      <c r="R11" s="104">
        <f t="shared" si="0"/>
        <v>15026.49</v>
      </c>
      <c r="S11" s="200">
        <v>0.45</v>
      </c>
      <c r="T11" s="183">
        <f t="shared" si="1"/>
        <v>0.44908852271746735</v>
      </c>
      <c r="U11" s="20" t="s">
        <v>24</v>
      </c>
      <c r="V11" s="21"/>
    </row>
    <row r="12" spans="1:22" ht="16.2" thickBot="1" x14ac:dyDescent="0.35">
      <c r="A12" s="28"/>
      <c r="C12" s="12" t="s">
        <v>31</v>
      </c>
      <c r="D12" s="153">
        <f>SUM(D8:D11)</f>
        <v>189551</v>
      </c>
      <c r="E12" s="153">
        <f>SUM(E8:E11)</f>
        <v>170681.44</v>
      </c>
      <c r="F12" s="154">
        <f t="shared" ref="F12:N12" si="2">SUM(F8:F11)</f>
        <v>170681.44</v>
      </c>
      <c r="G12" s="155">
        <f>SUM(G8:G11)</f>
        <v>0</v>
      </c>
      <c r="H12" s="153">
        <f t="shared" si="2"/>
        <v>122342</v>
      </c>
      <c r="I12" s="153">
        <f t="shared" ref="I12" si="3">SUM(I8:I11)</f>
        <v>122342</v>
      </c>
      <c r="J12" s="154">
        <f t="shared" si="2"/>
        <v>101935.48999999999</v>
      </c>
      <c r="K12" s="155">
        <f>SUM(K8:K11)</f>
        <v>15059.5</v>
      </c>
      <c r="L12" s="153">
        <f t="shared" ref="L12" si="4">SUM(L8:L11)</f>
        <v>4728.9949532710698</v>
      </c>
      <c r="M12" s="153">
        <f t="shared" si="2"/>
        <v>4728.9949532710698</v>
      </c>
      <c r="N12" s="154">
        <f t="shared" si="2"/>
        <v>4728.9949532710698</v>
      </c>
      <c r="O12" s="155">
        <f>SUM(O8:O11)</f>
        <v>0</v>
      </c>
      <c r="P12" s="153">
        <f>SUM(P8:P11)</f>
        <v>297752.43495327106</v>
      </c>
      <c r="Q12" s="154">
        <f>SUM(Q8:Q11)</f>
        <v>277345.92495327105</v>
      </c>
      <c r="R12" s="155">
        <f>SUM(R8:R11)</f>
        <v>15059.5</v>
      </c>
      <c r="S12" s="29">
        <f>(S8*P8)+(S9*P9)+(S10*P10)+(S11*P11)</f>
        <v>120991.84749532711</v>
      </c>
      <c r="T12" s="29">
        <f>(T8*(Q8+R8))+(T9*(Q9+R9))+(T10*(Q10+R10))+(T11*(Q11+R11))</f>
        <v>118248.73221294412</v>
      </c>
      <c r="U12" s="30"/>
      <c r="V12" s="27"/>
    </row>
    <row r="13" spans="1:22" ht="16.2" thickBot="1" x14ac:dyDescent="0.35">
      <c r="A13" s="28"/>
      <c r="B13" s="12" t="s">
        <v>32</v>
      </c>
      <c r="C13" s="294" t="s">
        <v>33</v>
      </c>
      <c r="D13" s="295"/>
      <c r="E13" s="295"/>
      <c r="F13" s="295"/>
      <c r="G13" s="295"/>
      <c r="H13" s="295"/>
      <c r="I13" s="295"/>
      <c r="J13" s="295"/>
      <c r="K13" s="295"/>
      <c r="L13" s="295"/>
      <c r="M13" s="295"/>
      <c r="N13" s="295"/>
      <c r="O13" s="295"/>
      <c r="P13" s="295"/>
      <c r="Q13" s="295"/>
      <c r="R13" s="311"/>
      <c r="S13" s="295"/>
      <c r="T13" s="295"/>
      <c r="U13" s="295"/>
      <c r="V13" s="296"/>
    </row>
    <row r="14" spans="1:22" ht="78.599999999999994" thickBot="1" x14ac:dyDescent="0.35">
      <c r="A14" s="28"/>
      <c r="B14" s="15" t="s">
        <v>34</v>
      </c>
      <c r="C14" s="25" t="s">
        <v>35</v>
      </c>
      <c r="D14" s="175">
        <v>0</v>
      </c>
      <c r="E14" s="175">
        <v>0</v>
      </c>
      <c r="F14" s="129"/>
      <c r="G14" s="151"/>
      <c r="H14" s="175">
        <v>0</v>
      </c>
      <c r="I14" s="175">
        <v>0</v>
      </c>
      <c r="J14" s="129">
        <v>0</v>
      </c>
      <c r="K14" s="151">
        <v>0</v>
      </c>
      <c r="L14" s="175">
        <v>7876</v>
      </c>
      <c r="M14" s="175">
        <v>7876</v>
      </c>
      <c r="N14" s="104">
        <v>7614.97</v>
      </c>
      <c r="O14" s="163">
        <v>502.33</v>
      </c>
      <c r="P14" s="162">
        <f>+E14+H14+M14</f>
        <v>7876</v>
      </c>
      <c r="Q14" s="196">
        <f>+F14+J14+N14</f>
        <v>7614.97</v>
      </c>
      <c r="R14" s="104">
        <f>+G14+K14+O14</f>
        <v>502.33</v>
      </c>
      <c r="S14" s="197">
        <v>0.1</v>
      </c>
      <c r="T14" s="183">
        <f t="shared" ref="T14:T17" si="5">+((Q14+R14)/P14)*S14</f>
        <v>0.10306373793803963</v>
      </c>
      <c r="U14" s="20" t="s">
        <v>36</v>
      </c>
      <c r="V14" s="21"/>
    </row>
    <row r="15" spans="1:22" ht="125.4" thickBot="1" x14ac:dyDescent="0.35">
      <c r="A15" s="28"/>
      <c r="B15" s="15" t="s">
        <v>37</v>
      </c>
      <c r="C15" s="23" t="s">
        <v>38</v>
      </c>
      <c r="D15" s="176">
        <v>19690</v>
      </c>
      <c r="E15" s="176">
        <v>19690</v>
      </c>
      <c r="F15" s="104">
        <v>6754.97</v>
      </c>
      <c r="G15" s="187">
        <v>12935.03</v>
      </c>
      <c r="H15" s="176">
        <v>0</v>
      </c>
      <c r="I15" s="176">
        <v>0</v>
      </c>
      <c r="J15" s="104">
        <v>0</v>
      </c>
      <c r="K15" s="152">
        <v>0</v>
      </c>
      <c r="L15" s="176">
        <v>0</v>
      </c>
      <c r="M15" s="176">
        <v>0</v>
      </c>
      <c r="N15" s="104"/>
      <c r="O15" s="152"/>
      <c r="P15" s="162">
        <f>+E15+H15+M15</f>
        <v>19690</v>
      </c>
      <c r="Q15" s="196">
        <f t="shared" ref="Q15:Q17" si="6">+F15+J15+N15</f>
        <v>6754.97</v>
      </c>
      <c r="R15" s="104">
        <f>+G15+K15+O15</f>
        <v>12935.03</v>
      </c>
      <c r="S15" s="197">
        <v>0.5</v>
      </c>
      <c r="T15" s="183">
        <f t="shared" si="5"/>
        <v>0.5</v>
      </c>
      <c r="U15" s="20" t="s">
        <v>39</v>
      </c>
      <c r="V15" s="21"/>
    </row>
    <row r="16" spans="1:22" ht="78.599999999999994" thickBot="1" x14ac:dyDescent="0.35">
      <c r="A16" s="28"/>
      <c r="B16" s="15" t="s">
        <v>40</v>
      </c>
      <c r="C16" s="23" t="s">
        <v>41</v>
      </c>
      <c r="D16" s="176">
        <v>0</v>
      </c>
      <c r="E16" s="176">
        <v>0</v>
      </c>
      <c r="F16" s="104"/>
      <c r="G16" s="152"/>
      <c r="H16" s="176">
        <v>19690</v>
      </c>
      <c r="I16" s="176">
        <v>19690</v>
      </c>
      <c r="J16" s="104">
        <v>4915.16</v>
      </c>
      <c r="K16" s="152">
        <v>4360.29</v>
      </c>
      <c r="L16" s="176">
        <v>0</v>
      </c>
      <c r="M16" s="176">
        <v>0</v>
      </c>
      <c r="N16" s="104"/>
      <c r="O16" s="152"/>
      <c r="P16" s="162">
        <f>+E16+H16+M16</f>
        <v>19690</v>
      </c>
      <c r="Q16" s="196">
        <f t="shared" si="6"/>
        <v>4915.16</v>
      </c>
      <c r="R16" s="104">
        <f>+G16+K16+O16</f>
        <v>4360.29</v>
      </c>
      <c r="S16" s="197">
        <v>0.25</v>
      </c>
      <c r="T16" s="183">
        <f t="shared" si="5"/>
        <v>0.1177685373285932</v>
      </c>
      <c r="U16" s="20" t="s">
        <v>42</v>
      </c>
      <c r="V16" s="21"/>
    </row>
    <row r="17" spans="1:22" ht="31.2" x14ac:dyDescent="0.3">
      <c r="A17" s="28"/>
      <c r="B17" s="15" t="s">
        <v>43</v>
      </c>
      <c r="C17" s="23" t="s">
        <v>44</v>
      </c>
      <c r="D17" s="176"/>
      <c r="E17" s="176"/>
      <c r="F17" s="104"/>
      <c r="G17" s="152"/>
      <c r="H17" s="176"/>
      <c r="I17" s="176"/>
      <c r="J17" s="104"/>
      <c r="K17" s="152"/>
      <c r="L17" s="176">
        <v>3938</v>
      </c>
      <c r="M17" s="176">
        <v>3938</v>
      </c>
      <c r="N17" s="104">
        <v>1806.47</v>
      </c>
      <c r="O17" s="152"/>
      <c r="P17" s="162">
        <f>+E17+H17+M17</f>
        <v>3938</v>
      </c>
      <c r="Q17" s="196">
        <f t="shared" si="6"/>
        <v>1806.47</v>
      </c>
      <c r="R17" s="104">
        <f>+G17+K17+O17</f>
        <v>0</v>
      </c>
      <c r="S17" s="197">
        <v>0</v>
      </c>
      <c r="T17" s="183">
        <f t="shared" si="5"/>
        <v>0</v>
      </c>
      <c r="U17" s="20"/>
      <c r="V17" s="21"/>
    </row>
    <row r="18" spans="1:22" ht="16.2" thickBot="1" x14ac:dyDescent="0.35">
      <c r="A18" s="28"/>
      <c r="C18" s="12" t="s">
        <v>31</v>
      </c>
      <c r="D18" s="153">
        <f>SUM(D14:D17)</f>
        <v>19690</v>
      </c>
      <c r="E18" s="153">
        <f>SUM(E14:E17)</f>
        <v>19690</v>
      </c>
      <c r="F18" s="154">
        <f>SUM(F14:F17)</f>
        <v>6754.97</v>
      </c>
      <c r="G18" s="155">
        <f>SUM(G14:G17)</f>
        <v>12935.03</v>
      </c>
      <c r="H18" s="153">
        <f t="shared" ref="H18:N18" si="7">SUM(H14:H17)</f>
        <v>19690</v>
      </c>
      <c r="I18" s="153">
        <f t="shared" ref="I18" si="8">SUM(I14:I17)</f>
        <v>19690</v>
      </c>
      <c r="J18" s="154">
        <f t="shared" si="7"/>
        <v>4915.16</v>
      </c>
      <c r="K18" s="155">
        <f>SUM(K14:K17)</f>
        <v>4360.29</v>
      </c>
      <c r="L18" s="153">
        <f t="shared" ref="L18" si="9">SUM(L14:L17)</f>
        <v>11814</v>
      </c>
      <c r="M18" s="153">
        <f t="shared" si="7"/>
        <v>11814</v>
      </c>
      <c r="N18" s="154">
        <f t="shared" si="7"/>
        <v>9421.44</v>
      </c>
      <c r="O18" s="155">
        <f>SUM(O14:O17)</f>
        <v>502.33</v>
      </c>
      <c r="P18" s="153">
        <f>SUM(P14:P17)</f>
        <v>51194</v>
      </c>
      <c r="Q18" s="154">
        <f>SUM(Q14:Q17)</f>
        <v>21091.57</v>
      </c>
      <c r="R18" s="198">
        <f>SUM(R14:R17)</f>
        <v>17797.650000000001</v>
      </c>
      <c r="S18" s="145">
        <f>(S14*P14)+(S15*P15)+(S16*P16)+(S17*P17)</f>
        <v>15555.1</v>
      </c>
      <c r="T18" s="29">
        <f>(T14*(Q14+R14))+(T15*(Q15+R15))+(T16*(Q16+R16))+(T17*(Q17+R17))</f>
        <v>11773.955459528948</v>
      </c>
      <c r="U18" s="144"/>
      <c r="V18" s="27"/>
    </row>
    <row r="19" spans="1:22" ht="16.2" thickBot="1" x14ac:dyDescent="0.35">
      <c r="A19" s="28"/>
      <c r="B19" s="12" t="s">
        <v>49</v>
      </c>
      <c r="C19" s="294" t="s">
        <v>50</v>
      </c>
      <c r="D19" s="295"/>
      <c r="E19" s="295"/>
      <c r="F19" s="295"/>
      <c r="G19" s="295"/>
      <c r="H19" s="295"/>
      <c r="I19" s="295"/>
      <c r="J19" s="295"/>
      <c r="K19" s="295"/>
      <c r="L19" s="295"/>
      <c r="M19" s="295"/>
      <c r="N19" s="295"/>
      <c r="O19" s="295"/>
      <c r="P19" s="295"/>
      <c r="Q19" s="295"/>
      <c r="R19" s="295"/>
      <c r="S19" s="295"/>
      <c r="T19" s="295"/>
      <c r="U19" s="295"/>
      <c r="V19" s="296"/>
    </row>
    <row r="20" spans="1:22" ht="63" thickBot="1" x14ac:dyDescent="0.35">
      <c r="A20" s="28"/>
      <c r="B20" s="15" t="s">
        <v>51</v>
      </c>
      <c r="C20" s="23" t="s">
        <v>52</v>
      </c>
      <c r="D20" s="175">
        <v>0</v>
      </c>
      <c r="E20" s="175">
        <v>0</v>
      </c>
      <c r="F20" s="129"/>
      <c r="G20" s="151"/>
      <c r="H20" s="175">
        <v>119086</v>
      </c>
      <c r="I20" s="175">
        <v>119086</v>
      </c>
      <c r="J20" s="129">
        <v>87908.760000000009</v>
      </c>
      <c r="K20" s="151">
        <v>10964.86</v>
      </c>
      <c r="L20" s="175">
        <v>0</v>
      </c>
      <c r="M20" s="175">
        <v>0</v>
      </c>
      <c r="N20" s="129">
        <v>0</v>
      </c>
      <c r="O20" s="151">
        <v>0</v>
      </c>
      <c r="P20" s="162">
        <f>+E20+H20+M20</f>
        <v>119086</v>
      </c>
      <c r="Q20" s="172">
        <f t="shared" ref="Q20:R23" si="10">+F20+J20+N20</f>
        <v>87908.760000000009</v>
      </c>
      <c r="R20" s="104">
        <f t="shared" si="10"/>
        <v>10964.86</v>
      </c>
      <c r="S20" s="19">
        <v>0.45</v>
      </c>
      <c r="T20" s="183">
        <f t="shared" ref="T20:T23" si="11">+((Q20+R20)/P20)*S20</f>
        <v>0.37362182792267778</v>
      </c>
      <c r="U20" s="20" t="s">
        <v>24</v>
      </c>
      <c r="V20" s="21"/>
    </row>
    <row r="21" spans="1:22" ht="47.4" thickBot="1" x14ac:dyDescent="0.35">
      <c r="A21" s="28"/>
      <c r="B21" s="15" t="s">
        <v>53</v>
      </c>
      <c r="C21" s="23" t="s">
        <v>54</v>
      </c>
      <c r="D21" s="17">
        <v>472565</v>
      </c>
      <c r="E21" s="176">
        <f>472565+18869.56</f>
        <v>491434.56</v>
      </c>
      <c r="F21" s="188">
        <v>120075.07</v>
      </c>
      <c r="G21" s="187">
        <v>371359.49</v>
      </c>
      <c r="H21" s="176">
        <v>0</v>
      </c>
      <c r="I21" s="176">
        <v>0</v>
      </c>
      <c r="J21" s="104">
        <v>0</v>
      </c>
      <c r="K21" s="152">
        <v>0</v>
      </c>
      <c r="L21" s="176">
        <v>0</v>
      </c>
      <c r="M21" s="176">
        <v>0</v>
      </c>
      <c r="N21" s="104">
        <v>0</v>
      </c>
      <c r="O21" s="152">
        <v>0</v>
      </c>
      <c r="P21" s="162">
        <f>+E21+H21+M21</f>
        <v>491434.56</v>
      </c>
      <c r="Q21" s="171">
        <f t="shared" si="10"/>
        <v>120075.07</v>
      </c>
      <c r="R21" s="104">
        <f t="shared" si="10"/>
        <v>371359.49</v>
      </c>
      <c r="S21" s="19">
        <v>0.45</v>
      </c>
      <c r="T21" s="183">
        <f t="shared" si="11"/>
        <v>0.45</v>
      </c>
      <c r="U21" s="20" t="s">
        <v>55</v>
      </c>
      <c r="V21" s="21"/>
    </row>
    <row r="22" spans="1:22" ht="63" thickBot="1" x14ac:dyDescent="0.35">
      <c r="A22" s="28"/>
      <c r="B22" s="15" t="s">
        <v>56</v>
      </c>
      <c r="C22" s="23" t="s">
        <v>57</v>
      </c>
      <c r="D22" s="17"/>
      <c r="E22" s="176">
        <v>0</v>
      </c>
      <c r="F22" s="104"/>
      <c r="G22" s="152"/>
      <c r="H22" s="176">
        <v>28354</v>
      </c>
      <c r="I22" s="176">
        <v>28354</v>
      </c>
      <c r="J22" s="104">
        <v>9885.31</v>
      </c>
      <c r="K22" s="152">
        <v>8582.57</v>
      </c>
      <c r="L22" s="176">
        <v>0</v>
      </c>
      <c r="M22" s="176">
        <v>0</v>
      </c>
      <c r="N22" s="104">
        <v>0</v>
      </c>
      <c r="O22" s="152">
        <v>0</v>
      </c>
      <c r="P22" s="162">
        <f>+E22+H22+M22</f>
        <v>28354</v>
      </c>
      <c r="Q22" s="171">
        <f t="shared" si="10"/>
        <v>9885.31</v>
      </c>
      <c r="R22" s="104">
        <f t="shared" si="10"/>
        <v>8582.57</v>
      </c>
      <c r="S22" s="19">
        <v>0.45</v>
      </c>
      <c r="T22" s="183">
        <f t="shared" si="11"/>
        <v>0.29309959794032586</v>
      </c>
      <c r="U22" s="20" t="s">
        <v>58</v>
      </c>
      <c r="V22" s="21"/>
    </row>
    <row r="23" spans="1:22" ht="46.8" x14ac:dyDescent="0.3">
      <c r="A23" s="28"/>
      <c r="B23" s="15" t="s">
        <v>59</v>
      </c>
      <c r="C23" s="23" t="s">
        <v>60</v>
      </c>
      <c r="D23" s="17">
        <v>8716</v>
      </c>
      <c r="E23" s="176">
        <v>8716</v>
      </c>
      <c r="F23" s="104"/>
      <c r="G23" s="152">
        <v>8716</v>
      </c>
      <c r="H23" s="176">
        <v>0</v>
      </c>
      <c r="I23" s="176">
        <v>0</v>
      </c>
      <c r="J23" s="104">
        <v>0</v>
      </c>
      <c r="K23" s="152">
        <v>0</v>
      </c>
      <c r="L23" s="176">
        <v>0</v>
      </c>
      <c r="M23" s="176">
        <v>0</v>
      </c>
      <c r="N23" s="104">
        <v>0</v>
      </c>
      <c r="O23" s="152">
        <v>0</v>
      </c>
      <c r="P23" s="162">
        <f>+E23+H23+M23</f>
        <v>8716</v>
      </c>
      <c r="Q23" s="171">
        <f t="shared" si="10"/>
        <v>0</v>
      </c>
      <c r="R23" s="104">
        <f t="shared" si="10"/>
        <v>8716</v>
      </c>
      <c r="S23" s="19">
        <v>0.45</v>
      </c>
      <c r="T23" s="183">
        <f t="shared" si="11"/>
        <v>0.45</v>
      </c>
      <c r="U23" s="20" t="s">
        <v>55</v>
      </c>
      <c r="V23" s="21"/>
    </row>
    <row r="24" spans="1:22" ht="16.2" thickBot="1" x14ac:dyDescent="0.35">
      <c r="C24" s="12" t="s">
        <v>31</v>
      </c>
      <c r="D24" s="153">
        <f>SUM(D20:D23)</f>
        <v>481281</v>
      </c>
      <c r="E24" s="153">
        <f>SUM(E20:E23)</f>
        <v>500150.56</v>
      </c>
      <c r="F24" s="154">
        <f>SUM(F20:F23)</f>
        <v>120075.07</v>
      </c>
      <c r="G24" s="155">
        <f>SUM(G20:G23)</f>
        <v>380075.49</v>
      </c>
      <c r="H24" s="153">
        <f t="shared" ref="H24:N24" si="12">SUM(H20:H23)</f>
        <v>147440</v>
      </c>
      <c r="I24" s="153">
        <f t="shared" ref="I24" si="13">SUM(I20:I23)</f>
        <v>147440</v>
      </c>
      <c r="J24" s="154">
        <f t="shared" si="12"/>
        <v>97794.07</v>
      </c>
      <c r="K24" s="155">
        <f>SUM(K20:K23)</f>
        <v>19547.43</v>
      </c>
      <c r="L24" s="153">
        <f t="shared" ref="L24" si="14">SUM(L20:L23)</f>
        <v>0</v>
      </c>
      <c r="M24" s="153">
        <f t="shared" si="12"/>
        <v>0</v>
      </c>
      <c r="N24" s="154">
        <f t="shared" si="12"/>
        <v>0</v>
      </c>
      <c r="O24" s="155">
        <f>SUM(O20:O23)</f>
        <v>0</v>
      </c>
      <c r="P24" s="153">
        <f>SUM(P20:P23)</f>
        <v>647590.56000000006</v>
      </c>
      <c r="Q24" s="154">
        <f>SUM(Q20:Q23)</f>
        <v>217869.14</v>
      </c>
      <c r="R24" s="155">
        <f>SUM(R20:R23)</f>
        <v>399622.92</v>
      </c>
      <c r="S24" s="29">
        <f>(S20*P20)+(S21*P21)+(S22*P22)+(S23*P23)</f>
        <v>291415.75199999998</v>
      </c>
      <c r="T24" s="29">
        <f>(T20*(Q20+R20))+(T21*(Q21+R21))+(T22*(Q22+R22))+(T23*(Q23+R23))</f>
        <v>267422.02284054243</v>
      </c>
      <c r="U24" s="30"/>
      <c r="V24" s="27"/>
    </row>
    <row r="25" spans="1:22" ht="30" customHeight="1" thickBot="1" x14ac:dyDescent="0.35">
      <c r="B25" s="12" t="s">
        <v>65</v>
      </c>
      <c r="C25" s="294" t="s">
        <v>66</v>
      </c>
      <c r="D25" s="295"/>
      <c r="E25" s="295"/>
      <c r="F25" s="295"/>
      <c r="G25" s="295"/>
      <c r="H25" s="295"/>
      <c r="I25" s="295"/>
      <c r="J25" s="295"/>
      <c r="K25" s="295"/>
      <c r="L25" s="295"/>
      <c r="M25" s="295"/>
      <c r="N25" s="295"/>
      <c r="O25" s="295"/>
      <c r="P25" s="295"/>
      <c r="Q25" s="295"/>
      <c r="R25" s="295"/>
      <c r="S25" s="295"/>
      <c r="T25" s="295"/>
      <c r="U25" s="295"/>
      <c r="V25" s="296"/>
    </row>
    <row r="26" spans="1:22" ht="78.599999999999994" thickBot="1" x14ac:dyDescent="0.35">
      <c r="B26" s="15" t="s">
        <v>67</v>
      </c>
      <c r="C26" s="23" t="s">
        <v>68</v>
      </c>
      <c r="D26" s="175">
        <v>0</v>
      </c>
      <c r="E26" s="175">
        <v>0</v>
      </c>
      <c r="F26" s="129"/>
      <c r="G26" s="151"/>
      <c r="H26" s="175">
        <v>0</v>
      </c>
      <c r="I26" s="175">
        <v>0</v>
      </c>
      <c r="J26" s="129">
        <v>0</v>
      </c>
      <c r="K26" s="151">
        <v>0</v>
      </c>
      <c r="L26" s="175">
        <v>39380</v>
      </c>
      <c r="M26" s="175">
        <v>39380</v>
      </c>
      <c r="N26" s="129">
        <v>7157.35</v>
      </c>
      <c r="O26" s="151">
        <v>0</v>
      </c>
      <c r="P26" s="162">
        <f>+E26+H26+M26</f>
        <v>39380</v>
      </c>
      <c r="Q26" s="172">
        <f t="shared" ref="Q26:R28" si="15">+F26+J26+N26</f>
        <v>7157.35</v>
      </c>
      <c r="R26" s="104">
        <f t="shared" si="15"/>
        <v>0</v>
      </c>
      <c r="S26" s="19">
        <v>0.1</v>
      </c>
      <c r="T26" s="183">
        <f t="shared" ref="T26:T28" si="16">+((Q26+R26)/P26)*S26</f>
        <v>1.8175088877602847E-2</v>
      </c>
      <c r="U26" s="20" t="s">
        <v>69</v>
      </c>
      <c r="V26" s="21"/>
    </row>
    <row r="27" spans="1:22" ht="109.8" thickBot="1" x14ac:dyDescent="0.35">
      <c r="B27" s="15" t="s">
        <v>70</v>
      </c>
      <c r="C27" s="23" t="s">
        <v>71</v>
      </c>
      <c r="D27" s="176">
        <v>44106</v>
      </c>
      <c r="E27" s="176">
        <v>44106</v>
      </c>
      <c r="F27" s="189">
        <v>35431.479999999996</v>
      </c>
      <c r="G27" s="190">
        <v>8674.52</v>
      </c>
      <c r="H27" s="176">
        <v>0</v>
      </c>
      <c r="I27" s="176">
        <v>0</v>
      </c>
      <c r="J27" s="104">
        <v>0</v>
      </c>
      <c r="K27" s="152">
        <v>0</v>
      </c>
      <c r="L27" s="176">
        <v>0</v>
      </c>
      <c r="M27" s="176">
        <v>0</v>
      </c>
      <c r="N27" s="104">
        <v>0</v>
      </c>
      <c r="O27" s="152">
        <v>0</v>
      </c>
      <c r="P27" s="162">
        <f>+E27+H27+M27</f>
        <v>44106</v>
      </c>
      <c r="Q27" s="172">
        <f t="shared" si="15"/>
        <v>35431.479999999996</v>
      </c>
      <c r="R27" s="104">
        <f t="shared" si="15"/>
        <v>8674.52</v>
      </c>
      <c r="S27" s="19">
        <v>0.25</v>
      </c>
      <c r="T27" s="183">
        <f t="shared" si="16"/>
        <v>0.25</v>
      </c>
      <c r="U27" s="20" t="s">
        <v>72</v>
      </c>
      <c r="V27" s="21"/>
    </row>
    <row r="28" spans="1:22" ht="156" x14ac:dyDescent="0.3">
      <c r="B28" s="15" t="s">
        <v>73</v>
      </c>
      <c r="C28" s="23" t="s">
        <v>74</v>
      </c>
      <c r="D28" s="176">
        <v>0</v>
      </c>
      <c r="E28" s="176">
        <v>0</v>
      </c>
      <c r="F28" s="104"/>
      <c r="G28" s="152"/>
      <c r="H28" s="176">
        <v>0</v>
      </c>
      <c r="I28" s="176">
        <v>0</v>
      </c>
      <c r="J28" s="104">
        <v>0</v>
      </c>
      <c r="K28" s="152">
        <v>0</v>
      </c>
      <c r="L28" s="176">
        <v>4411</v>
      </c>
      <c r="M28" s="176">
        <v>4411</v>
      </c>
      <c r="N28" s="104">
        <v>6244.17</v>
      </c>
      <c r="O28" s="152">
        <v>140.22</v>
      </c>
      <c r="P28" s="162">
        <f>+E28+H28+M28</f>
        <v>4411</v>
      </c>
      <c r="Q28" s="172">
        <f t="shared" si="15"/>
        <v>6244.17</v>
      </c>
      <c r="R28" s="104">
        <f t="shared" si="15"/>
        <v>140.22</v>
      </c>
      <c r="S28" s="19">
        <v>0.45</v>
      </c>
      <c r="T28" s="183">
        <f t="shared" si="16"/>
        <v>0.65132067558376794</v>
      </c>
      <c r="U28" s="20" t="s">
        <v>75</v>
      </c>
      <c r="V28" s="21"/>
    </row>
    <row r="29" spans="1:22" ht="17.7" customHeight="1" thickBot="1" x14ac:dyDescent="0.35">
      <c r="C29" s="12" t="s">
        <v>31</v>
      </c>
      <c r="D29" s="153">
        <f t="shared" ref="D29" si="17">SUM(D26:D28)</f>
        <v>44106</v>
      </c>
      <c r="E29" s="153">
        <f t="shared" ref="E29:R29" si="18">SUM(E26:E28)</f>
        <v>44106</v>
      </c>
      <c r="F29" s="154">
        <f t="shared" si="18"/>
        <v>35431.479999999996</v>
      </c>
      <c r="G29" s="155">
        <f t="shared" si="18"/>
        <v>8674.52</v>
      </c>
      <c r="H29" s="153">
        <f t="shared" si="18"/>
        <v>0</v>
      </c>
      <c r="I29" s="153">
        <f t="shared" ref="I29" si="19">SUM(I26:I28)</f>
        <v>0</v>
      </c>
      <c r="J29" s="154">
        <f t="shared" si="18"/>
        <v>0</v>
      </c>
      <c r="K29" s="164">
        <f t="shared" si="18"/>
        <v>0</v>
      </c>
      <c r="L29" s="153">
        <f t="shared" ref="L29" si="20">SUM(L26:L28)</f>
        <v>43791</v>
      </c>
      <c r="M29" s="153">
        <f t="shared" si="18"/>
        <v>43791</v>
      </c>
      <c r="N29" s="154">
        <f t="shared" si="18"/>
        <v>13401.52</v>
      </c>
      <c r="O29" s="155">
        <f t="shared" si="18"/>
        <v>140.22</v>
      </c>
      <c r="P29" s="153">
        <f t="shared" si="18"/>
        <v>87897</v>
      </c>
      <c r="Q29" s="154">
        <f t="shared" si="18"/>
        <v>48832.999999999993</v>
      </c>
      <c r="R29" s="155">
        <f t="shared" si="18"/>
        <v>8814.74</v>
      </c>
      <c r="S29" s="29">
        <f>(S26*P26)+(S27*P27)+(S28*P28)</f>
        <v>16949.45</v>
      </c>
      <c r="T29" s="29">
        <f>(T26*(Q26+R26))+(T27*(Q27+R27))+(T28*(Q28+R28))</f>
        <v>15314.870680368364</v>
      </c>
      <c r="U29" s="30"/>
      <c r="V29" s="27"/>
    </row>
    <row r="30" spans="1:22" ht="15.6" x14ac:dyDescent="0.3">
      <c r="B30" s="33"/>
      <c r="C30" s="34"/>
      <c r="D30" s="35"/>
      <c r="E30" s="35"/>
      <c r="F30" s="35"/>
      <c r="G30" s="35"/>
      <c r="H30" s="35"/>
      <c r="I30" s="35"/>
      <c r="J30" s="35"/>
      <c r="K30" s="35"/>
      <c r="L30" s="35"/>
      <c r="M30" s="35"/>
      <c r="N30" s="35"/>
      <c r="O30" s="35"/>
      <c r="P30" s="35"/>
      <c r="Q30" s="35"/>
      <c r="R30" s="35"/>
      <c r="S30" s="35"/>
      <c r="T30" s="35"/>
      <c r="U30" s="35"/>
      <c r="V30" s="35"/>
    </row>
    <row r="31" spans="1:22" ht="15.6" x14ac:dyDescent="0.3">
      <c r="B31" s="38"/>
      <c r="C31" s="33"/>
      <c r="D31" s="39"/>
      <c r="E31" s="39"/>
      <c r="F31" s="39"/>
      <c r="G31" s="39"/>
      <c r="H31" s="39"/>
      <c r="I31" s="39"/>
      <c r="J31" s="39"/>
      <c r="K31" s="39"/>
      <c r="L31" s="39"/>
      <c r="M31" s="39"/>
      <c r="N31" s="39"/>
      <c r="O31" s="39"/>
      <c r="P31" s="39"/>
      <c r="Q31" s="39"/>
      <c r="R31" s="39"/>
      <c r="S31" s="39"/>
      <c r="T31" s="39"/>
      <c r="U31" s="39"/>
      <c r="V31" s="33"/>
    </row>
    <row r="32" spans="1:22" ht="16.2" thickBot="1" x14ac:dyDescent="0.35">
      <c r="B32" s="38"/>
      <c r="C32" s="33"/>
      <c r="D32" s="39"/>
      <c r="E32" s="39"/>
      <c r="F32" s="39"/>
      <c r="G32" s="39"/>
      <c r="H32" s="39"/>
      <c r="I32" s="39"/>
      <c r="J32" s="39"/>
      <c r="K32" s="39"/>
      <c r="L32" s="39"/>
      <c r="M32" s="39"/>
      <c r="N32" s="39"/>
      <c r="O32" s="39"/>
      <c r="P32" s="39"/>
      <c r="Q32" s="39"/>
      <c r="R32" s="39"/>
      <c r="S32" s="39"/>
      <c r="T32" s="39"/>
      <c r="U32" s="39"/>
      <c r="V32" s="33"/>
    </row>
    <row r="33" spans="1:24" ht="31.8" thickBot="1" x14ac:dyDescent="0.35">
      <c r="B33" s="136" t="s">
        <v>192</v>
      </c>
      <c r="C33" s="128" t="s">
        <v>193</v>
      </c>
      <c r="D33" s="177">
        <v>0</v>
      </c>
      <c r="E33" s="177">
        <v>0</v>
      </c>
      <c r="F33" s="129">
        <v>0</v>
      </c>
      <c r="G33" s="151">
        <v>0</v>
      </c>
      <c r="H33" s="177">
        <v>10000</v>
      </c>
      <c r="I33" s="177">
        <v>10000</v>
      </c>
      <c r="J33" s="129">
        <v>0</v>
      </c>
      <c r="K33" s="151">
        <v>0</v>
      </c>
      <c r="L33" s="179">
        <v>59862</v>
      </c>
      <c r="M33" s="179">
        <v>59862</v>
      </c>
      <c r="N33" s="130">
        <v>33610.6</v>
      </c>
      <c r="O33" s="165">
        <v>13312.72</v>
      </c>
      <c r="P33" s="162">
        <f>+E33+H33+M33</f>
        <v>69862</v>
      </c>
      <c r="Q33" s="171">
        <f t="shared" ref="Q33:R36" si="21">+F33+J33+N33</f>
        <v>33610.6</v>
      </c>
      <c r="R33" s="173">
        <f t="shared" si="21"/>
        <v>13312.72</v>
      </c>
      <c r="S33" s="19"/>
      <c r="T33" s="131"/>
      <c r="U33" s="118"/>
      <c r="V33" s="118"/>
      <c r="W33" s="118"/>
      <c r="X33" s="184"/>
    </row>
    <row r="34" spans="1:24" ht="47.4" thickBot="1" x14ac:dyDescent="0.35">
      <c r="B34" s="137" t="s">
        <v>194</v>
      </c>
      <c r="C34" s="132" t="s">
        <v>195</v>
      </c>
      <c r="D34" s="178">
        <v>14011.22</v>
      </c>
      <c r="E34" s="178">
        <v>14011.22</v>
      </c>
      <c r="F34" s="104">
        <v>0</v>
      </c>
      <c r="G34" s="152">
        <v>0</v>
      </c>
      <c r="H34" s="178">
        <v>21680</v>
      </c>
      <c r="I34" s="178">
        <v>21680</v>
      </c>
      <c r="J34" s="104">
        <v>21680</v>
      </c>
      <c r="K34" s="152">
        <v>0</v>
      </c>
      <c r="L34" s="180">
        <v>39046</v>
      </c>
      <c r="M34" s="180">
        <v>39046</v>
      </c>
      <c r="N34" s="105">
        <v>2201.09</v>
      </c>
      <c r="O34" s="166">
        <v>15129.26</v>
      </c>
      <c r="P34" s="162">
        <f>+E34+H34+M34</f>
        <v>74737.22</v>
      </c>
      <c r="Q34" s="171">
        <f t="shared" si="21"/>
        <v>23881.09</v>
      </c>
      <c r="R34" s="173">
        <f t="shared" si="21"/>
        <v>15129.26</v>
      </c>
      <c r="S34" s="46"/>
      <c r="T34" s="133"/>
      <c r="U34" s="118"/>
      <c r="V34" s="118"/>
      <c r="W34" s="118"/>
    </row>
    <row r="35" spans="1:24" ht="16.2" thickBot="1" x14ac:dyDescent="0.35">
      <c r="B35" s="137" t="s">
        <v>196</v>
      </c>
      <c r="C35" s="132"/>
      <c r="D35" s="178">
        <v>0</v>
      </c>
      <c r="E35" s="178">
        <v>0</v>
      </c>
      <c r="F35" s="104">
        <v>0</v>
      </c>
      <c r="G35" s="152">
        <v>0</v>
      </c>
      <c r="H35" s="178">
        <v>0</v>
      </c>
      <c r="I35" s="178">
        <v>0</v>
      </c>
      <c r="J35" s="104">
        <v>0</v>
      </c>
      <c r="K35" s="152">
        <v>0</v>
      </c>
      <c r="L35" s="180">
        <f>39378+40000</f>
        <v>79378</v>
      </c>
      <c r="M35" s="180">
        <f>39378+40000</f>
        <v>79378</v>
      </c>
      <c r="N35" s="105">
        <v>57162.960467289668</v>
      </c>
      <c r="O35" s="166">
        <v>16989.209999999974</v>
      </c>
      <c r="P35" s="162">
        <f>+E35+H35+M35</f>
        <v>79378</v>
      </c>
      <c r="Q35" s="171">
        <f t="shared" si="21"/>
        <v>57162.960467289668</v>
      </c>
      <c r="R35" s="173">
        <f t="shared" si="21"/>
        <v>16989.209999999974</v>
      </c>
      <c r="S35" s="46"/>
      <c r="T35" s="133"/>
      <c r="U35" s="118"/>
      <c r="V35" s="118"/>
      <c r="W35" s="118"/>
    </row>
    <row r="36" spans="1:24" ht="31.8" thickBot="1" x14ac:dyDescent="0.35">
      <c r="B36" s="138" t="s">
        <v>197</v>
      </c>
      <c r="C36" s="132" t="s">
        <v>198</v>
      </c>
      <c r="D36" s="178">
        <v>0</v>
      </c>
      <c r="E36" s="178">
        <v>0</v>
      </c>
      <c r="F36" s="104">
        <v>0</v>
      </c>
      <c r="G36" s="152">
        <v>0</v>
      </c>
      <c r="H36" s="178">
        <v>0</v>
      </c>
      <c r="I36" s="178">
        <v>0</v>
      </c>
      <c r="J36" s="104">
        <v>0</v>
      </c>
      <c r="K36" s="152">
        <v>0</v>
      </c>
      <c r="L36" s="180"/>
      <c r="M36" s="180"/>
      <c r="N36" s="105">
        <v>0</v>
      </c>
      <c r="O36" s="166">
        <v>0</v>
      </c>
      <c r="P36" s="162">
        <f>+E36+H36+M36</f>
        <v>0</v>
      </c>
      <c r="Q36" s="171">
        <f t="shared" si="21"/>
        <v>0</v>
      </c>
      <c r="R36" s="173">
        <f t="shared" si="21"/>
        <v>0</v>
      </c>
      <c r="S36" s="46"/>
      <c r="T36" s="133"/>
      <c r="U36" s="118"/>
      <c r="V36" s="118"/>
      <c r="W36" s="118"/>
    </row>
    <row r="37" spans="1:24" ht="16.2" thickBot="1" x14ac:dyDescent="0.35">
      <c r="B37" s="38"/>
      <c r="C37" s="120" t="s">
        <v>199</v>
      </c>
      <c r="D37" s="156">
        <f>SUM(D33:D36)</f>
        <v>14011.22</v>
      </c>
      <c r="E37" s="156">
        <f>SUM(E33:E36)</f>
        <v>14011.22</v>
      </c>
      <c r="F37" s="121">
        <f t="shared" ref="F37:N37" si="22">SUM(F33:F36)</f>
        <v>0</v>
      </c>
      <c r="G37" s="122">
        <f>SUM(G33:G36)</f>
        <v>0</v>
      </c>
      <c r="H37" s="156">
        <f t="shared" si="22"/>
        <v>31680</v>
      </c>
      <c r="I37" s="156">
        <f t="shared" ref="I37" si="23">SUM(I33:I36)</f>
        <v>31680</v>
      </c>
      <c r="J37" s="121">
        <f t="shared" si="22"/>
        <v>21680</v>
      </c>
      <c r="K37" s="122">
        <f>SUM(K33:K36)</f>
        <v>0</v>
      </c>
      <c r="L37" s="156">
        <f t="shared" ref="L37" si="24">SUM(L33:L36)</f>
        <v>178286</v>
      </c>
      <c r="M37" s="156">
        <f t="shared" si="22"/>
        <v>178286</v>
      </c>
      <c r="N37" s="121">
        <f t="shared" si="22"/>
        <v>92974.65046728967</v>
      </c>
      <c r="O37" s="122">
        <f>SUM(O33:O36)</f>
        <v>45431.189999999973</v>
      </c>
      <c r="P37" s="156">
        <f>SUM(P33:P36)</f>
        <v>223977.22</v>
      </c>
      <c r="Q37" s="122">
        <f>SUM(Q33:Q36)</f>
        <v>114654.65046728967</v>
      </c>
      <c r="R37" s="146">
        <f>SUM(R33:R36)</f>
        <v>45431.189999999973</v>
      </c>
      <c r="S37" s="134">
        <f>(S33*P33)+(S34*P34)+(S35*P35)+(S36*P36)</f>
        <v>0</v>
      </c>
      <c r="T37" s="135">
        <f>SUM(T33:T36)</f>
        <v>0</v>
      </c>
      <c r="U37" s="118"/>
      <c r="V37" s="118"/>
      <c r="W37" s="118"/>
    </row>
    <row r="38" spans="1:24" ht="15.6" x14ac:dyDescent="0.3">
      <c r="B38" s="107"/>
      <c r="C38" s="33"/>
      <c r="D38" s="39"/>
      <c r="E38" s="39"/>
      <c r="F38" s="39"/>
      <c r="G38" s="39"/>
      <c r="H38" s="39"/>
      <c r="I38" s="39"/>
      <c r="J38" s="39"/>
      <c r="K38" s="39"/>
      <c r="L38" s="39"/>
      <c r="M38" s="39"/>
      <c r="N38" s="39"/>
      <c r="O38" s="39"/>
      <c r="P38" s="39"/>
      <c r="Q38" s="39"/>
      <c r="R38" s="39"/>
      <c r="S38" s="39"/>
      <c r="T38" s="39"/>
      <c r="U38" s="118"/>
      <c r="V38" s="118"/>
      <c r="W38" s="118"/>
    </row>
    <row r="39" spans="1:24" ht="16.2" thickBot="1" x14ac:dyDescent="0.35">
      <c r="B39" s="107"/>
      <c r="C39" s="33"/>
      <c r="D39" s="39"/>
      <c r="E39" s="39"/>
      <c r="F39" s="39"/>
      <c r="G39" s="39"/>
      <c r="H39" s="39"/>
      <c r="I39" s="39"/>
      <c r="J39" s="39"/>
      <c r="K39" s="39"/>
      <c r="L39" s="39"/>
      <c r="M39" s="39"/>
      <c r="N39" s="39"/>
      <c r="O39" s="39"/>
      <c r="P39" s="39"/>
      <c r="Q39" s="39"/>
      <c r="R39" s="39"/>
      <c r="S39" s="39"/>
      <c r="T39" s="39"/>
      <c r="U39" s="118"/>
      <c r="V39" s="118"/>
      <c r="W39" s="118"/>
    </row>
    <row r="40" spans="1:24" ht="16.2" thickBot="1" x14ac:dyDescent="0.35">
      <c r="B40" s="107"/>
      <c r="C40" s="313" t="s">
        <v>200</v>
      </c>
      <c r="D40" s="314"/>
      <c r="E40" s="314"/>
      <c r="F40" s="314"/>
      <c r="G40" s="314"/>
      <c r="H40" s="314"/>
      <c r="I40" s="314"/>
      <c r="J40" s="314"/>
      <c r="K40" s="314"/>
      <c r="L40" s="314"/>
      <c r="M40" s="314"/>
      <c r="N40" s="314"/>
      <c r="O40" s="314"/>
      <c r="P40" s="314"/>
      <c r="Q40" s="314"/>
      <c r="R40" s="314"/>
      <c r="S40" s="315"/>
      <c r="T40" s="118"/>
      <c r="U40" s="118"/>
      <c r="V40" s="118"/>
      <c r="W40" s="118"/>
    </row>
    <row r="41" spans="1:24" ht="15.6" x14ac:dyDescent="0.3">
      <c r="B41" s="107"/>
      <c r="C41" s="316"/>
      <c r="D41" s="307" t="str">
        <f>D5</f>
        <v>UNICEF Initial budget</v>
      </c>
      <c r="E41" s="307" t="str">
        <f>E5</f>
        <v>UNICEF ajusted budget</v>
      </c>
      <c r="F41" s="318" t="s">
        <v>221</v>
      </c>
      <c r="G41" s="309" t="s">
        <v>222</v>
      </c>
      <c r="H41" s="302" t="str">
        <f>H5</f>
        <v>UNFPA Budget</v>
      </c>
      <c r="I41" s="302" t="str">
        <f>I5</f>
        <v>UNFPA Budget</v>
      </c>
      <c r="J41" s="318" t="s">
        <v>223</v>
      </c>
      <c r="K41" s="318" t="s">
        <v>224</v>
      </c>
      <c r="L41" s="307" t="str">
        <f>L5</f>
        <v>OIT Initial Budget</v>
      </c>
      <c r="M41" s="307" t="str">
        <f>M5</f>
        <v>OIT Ajusted Budget</v>
      </c>
      <c r="N41" s="320" t="s">
        <v>227</v>
      </c>
      <c r="O41" s="309" t="s">
        <v>228</v>
      </c>
      <c r="P41" s="322" t="s">
        <v>229</v>
      </c>
      <c r="Q41" s="324" t="s">
        <v>210</v>
      </c>
      <c r="R41" s="324" t="s">
        <v>232</v>
      </c>
      <c r="S41" s="324" t="s">
        <v>233</v>
      </c>
      <c r="T41" s="118"/>
      <c r="U41" s="118"/>
      <c r="V41" s="118"/>
    </row>
    <row r="42" spans="1:24" ht="15.6" x14ac:dyDescent="0.3">
      <c r="B42" s="107"/>
      <c r="C42" s="317"/>
      <c r="D42" s="308"/>
      <c r="E42" s="308"/>
      <c r="F42" s="319"/>
      <c r="G42" s="310"/>
      <c r="H42" s="288"/>
      <c r="I42" s="288"/>
      <c r="J42" s="319"/>
      <c r="K42" s="319"/>
      <c r="L42" s="308"/>
      <c r="M42" s="308"/>
      <c r="N42" s="321"/>
      <c r="O42" s="310"/>
      <c r="P42" s="323"/>
      <c r="Q42" s="325"/>
      <c r="R42" s="325"/>
      <c r="S42" s="325"/>
      <c r="T42" s="118"/>
      <c r="U42" s="118"/>
      <c r="V42" s="118"/>
    </row>
    <row r="43" spans="1:24" ht="15.6" x14ac:dyDescent="0.3">
      <c r="B43" s="107"/>
      <c r="C43" s="168" t="s">
        <v>201</v>
      </c>
      <c r="D43" s="157">
        <f t="shared" ref="D43" si="25">SUM(D12,D18,D24,D29,D33,D34,D35,D36)</f>
        <v>748639.22</v>
      </c>
      <c r="E43" s="157">
        <f t="shared" ref="E43:O43" si="26">SUM(E12,E18,E24,E29,E33,E34,E35,E36)</f>
        <v>748639.22</v>
      </c>
      <c r="F43" s="104">
        <f>SUM(F12,F18,F24,F29,F33,F34,F35,F36)</f>
        <v>332942.95999999996</v>
      </c>
      <c r="G43" s="104">
        <f t="shared" si="26"/>
        <v>401685.04000000004</v>
      </c>
      <c r="H43" s="58">
        <f t="shared" si="26"/>
        <v>321152</v>
      </c>
      <c r="I43" s="58">
        <f t="shared" ref="I43" si="27">SUM(I12,I18,I24,I29,I33,I34,I35,I36)</f>
        <v>321152</v>
      </c>
      <c r="J43" s="104">
        <f t="shared" si="26"/>
        <v>226324.72</v>
      </c>
      <c r="K43" s="104">
        <f t="shared" si="26"/>
        <v>38967.22</v>
      </c>
      <c r="L43" s="157">
        <f t="shared" ref="L43" si="28">SUM(L12,L18,L24,L29,L33,L34,L35,L36)</f>
        <v>238619.99495327106</v>
      </c>
      <c r="M43" s="157">
        <f t="shared" si="26"/>
        <v>238619.99495327106</v>
      </c>
      <c r="N43" s="104">
        <f>SUM(N12,N18,N24,N29,N33,N34,N35,N36)</f>
        <v>120526.60542056074</v>
      </c>
      <c r="O43" s="104">
        <f t="shared" si="26"/>
        <v>46073.739999999976</v>
      </c>
      <c r="P43" s="106">
        <f>+E43+H43+M43</f>
        <v>1308411.214953271</v>
      </c>
      <c r="Q43" s="123">
        <f>+F43+J43+N43</f>
        <v>679794.28542056063</v>
      </c>
      <c r="R43" s="123">
        <f>+G43+K43+O43</f>
        <v>486726</v>
      </c>
      <c r="S43" s="148">
        <f>(Q43+R43)/P43</f>
        <v>0.89155478957142864</v>
      </c>
      <c r="T43" s="118"/>
      <c r="U43" s="118"/>
      <c r="V43" s="118"/>
    </row>
    <row r="44" spans="1:24" ht="16.2" thickBot="1" x14ac:dyDescent="0.35">
      <c r="B44" s="107"/>
      <c r="C44" s="168" t="s">
        <v>202</v>
      </c>
      <c r="D44" s="157">
        <f>D43*0.07</f>
        <v>52404.7454</v>
      </c>
      <c r="E44" s="157">
        <f>E43*0.07</f>
        <v>52404.7454</v>
      </c>
      <c r="F44" s="104">
        <f>F43*0.07</f>
        <v>23306.0072</v>
      </c>
      <c r="G44" s="104">
        <f t="shared" ref="G44:I44" si="29">G43*0.07</f>
        <v>28117.952800000006</v>
      </c>
      <c r="H44" s="58">
        <f t="shared" ref="H44:N44" si="30">H43*0.07</f>
        <v>22480.640000000003</v>
      </c>
      <c r="I44" s="58">
        <f t="shared" si="29"/>
        <v>22480.640000000003</v>
      </c>
      <c r="J44" s="104">
        <f t="shared" si="30"/>
        <v>15842.730400000002</v>
      </c>
      <c r="K44" s="104">
        <f>K43*0.07</f>
        <v>2727.7054000000003</v>
      </c>
      <c r="L44" s="157">
        <f t="shared" ref="L44" si="31">L43*0.07</f>
        <v>16703.399646728976</v>
      </c>
      <c r="M44" s="157">
        <f t="shared" si="30"/>
        <v>16703.399646728976</v>
      </c>
      <c r="N44" s="104">
        <f t="shared" si="30"/>
        <v>8436.8623794392515</v>
      </c>
      <c r="O44" s="167"/>
      <c r="P44" s="115">
        <f>+E44+H44+M44</f>
        <v>91588.785046728968</v>
      </c>
      <c r="Q44" s="147">
        <f>+F44+J44+N44</f>
        <v>47585.599979439256</v>
      </c>
      <c r="R44" s="123">
        <f>+G44+K44+O44</f>
        <v>30845.658200000005</v>
      </c>
      <c r="S44" s="148">
        <f>(Q44+R44)/P44</f>
        <v>0.85634128828571443</v>
      </c>
      <c r="T44" s="118"/>
      <c r="U44" s="118"/>
      <c r="V44" s="118"/>
    </row>
    <row r="45" spans="1:24" ht="16.2" thickBot="1" x14ac:dyDescent="0.35">
      <c r="B45" s="107"/>
      <c r="C45" s="111" t="s">
        <v>7</v>
      </c>
      <c r="D45" s="158">
        <f>SUM(D43:D44)</f>
        <v>801043.96539999999</v>
      </c>
      <c r="E45" s="158">
        <f>SUM(E43:E44)</f>
        <v>801043.96539999999</v>
      </c>
      <c r="F45" s="116">
        <f t="shared" ref="F45:N45" si="32">SUM(F43:F44)</f>
        <v>356248.96719999996</v>
      </c>
      <c r="G45" s="117">
        <f>SUM(G43:G44)</f>
        <v>429802.99280000007</v>
      </c>
      <c r="H45" s="112">
        <f t="shared" si="32"/>
        <v>343632.64000000001</v>
      </c>
      <c r="I45" s="112">
        <f t="shared" ref="I45" si="33">SUM(I43:I44)</f>
        <v>343632.64000000001</v>
      </c>
      <c r="J45" s="116">
        <f t="shared" si="32"/>
        <v>242167.4504</v>
      </c>
      <c r="K45" s="116">
        <f>SUM(K43:K44)</f>
        <v>41694.9254</v>
      </c>
      <c r="L45" s="158">
        <f t="shared" ref="L45" si="34">SUM(L43:L44)</f>
        <v>255323.39460000003</v>
      </c>
      <c r="M45" s="158">
        <f t="shared" si="32"/>
        <v>255323.39460000003</v>
      </c>
      <c r="N45" s="116">
        <f t="shared" si="32"/>
        <v>128963.46779999998</v>
      </c>
      <c r="O45" s="117">
        <f>SUM(O43:O44)</f>
        <v>46073.739999999976</v>
      </c>
      <c r="P45" s="114">
        <f>SUM(P43:P44)</f>
        <v>1400000</v>
      </c>
      <c r="Q45" s="124">
        <f>SUM(Q43:Q44)</f>
        <v>727379.88539999991</v>
      </c>
      <c r="R45" s="124">
        <f>SUM(R43:R44)</f>
        <v>517571.65820000001</v>
      </c>
      <c r="S45" s="149">
        <f>+(R45+Q45)/P45</f>
        <v>0.88925110257142859</v>
      </c>
      <c r="T45" s="118"/>
      <c r="U45" s="118"/>
      <c r="V45" s="118"/>
    </row>
    <row r="46" spans="1:24" ht="15.6" x14ac:dyDescent="0.3">
      <c r="B46" s="107"/>
      <c r="C46" s="107"/>
      <c r="D46" s="107"/>
      <c r="E46" s="107"/>
      <c r="F46" s="107"/>
      <c r="G46" s="107"/>
      <c r="H46" s="107"/>
      <c r="I46" s="107"/>
      <c r="J46" s="107"/>
      <c r="K46" s="107"/>
      <c r="L46" s="107"/>
      <c r="M46" s="107"/>
      <c r="N46" s="107"/>
      <c r="O46" s="107"/>
      <c r="P46" s="107"/>
      <c r="Q46" s="107"/>
      <c r="R46" s="107"/>
      <c r="S46" s="107">
        <v>0</v>
      </c>
      <c r="T46" s="118"/>
      <c r="U46" s="118"/>
      <c r="V46" s="118"/>
    </row>
    <row r="47" spans="1:24" ht="16.2" thickBot="1" x14ac:dyDescent="0.35">
      <c r="A47" s="28"/>
      <c r="B47" s="107"/>
      <c r="C47" s="38"/>
      <c r="D47" s="70"/>
      <c r="E47" s="70"/>
      <c r="F47" s="70"/>
      <c r="G47" s="70"/>
      <c r="H47" s="70"/>
      <c r="I47" s="70"/>
      <c r="J47" s="70"/>
      <c r="K47" s="70"/>
      <c r="L47" s="70"/>
      <c r="M47" s="70"/>
      <c r="N47" s="70"/>
      <c r="O47" s="70"/>
      <c r="P47" s="70"/>
      <c r="Q47" s="70"/>
      <c r="R47" s="70"/>
      <c r="S47" s="70"/>
      <c r="T47" s="118"/>
      <c r="U47" s="118"/>
      <c r="V47" s="118"/>
    </row>
    <row r="48" spans="1:24" ht="16.2" thickBot="1" x14ac:dyDescent="0.35">
      <c r="B48" s="107"/>
      <c r="C48" s="125" t="s">
        <v>203</v>
      </c>
      <c r="D48" s="126"/>
      <c r="E48" s="126"/>
      <c r="F48" s="126"/>
      <c r="G48" s="126"/>
      <c r="H48" s="126"/>
      <c r="I48" s="126"/>
      <c r="J48" s="126"/>
      <c r="K48" s="126"/>
      <c r="L48" s="126"/>
      <c r="M48" s="126"/>
      <c r="N48" s="126"/>
      <c r="O48" s="126"/>
      <c r="P48" s="126"/>
      <c r="Q48" s="126"/>
      <c r="R48" s="126"/>
      <c r="S48" s="127"/>
      <c r="T48" s="118"/>
      <c r="U48" s="118"/>
      <c r="V48" s="118"/>
    </row>
    <row r="49" spans="2:25" ht="15.6" x14ac:dyDescent="0.3">
      <c r="B49" s="107"/>
      <c r="C49" s="326"/>
      <c r="D49" s="303" t="str">
        <f>D5</f>
        <v>UNICEF Initial budget</v>
      </c>
      <c r="E49" s="303" t="str">
        <f>E5</f>
        <v>UNICEF ajusted budget</v>
      </c>
      <c r="F49" s="318" t="s">
        <v>221</v>
      </c>
      <c r="G49" s="309" t="s">
        <v>222</v>
      </c>
      <c r="H49" s="303" t="str">
        <f>H5</f>
        <v>UNFPA Budget</v>
      </c>
      <c r="I49" s="303" t="str">
        <f>I5</f>
        <v>UNFPA Budget</v>
      </c>
      <c r="J49" s="318" t="s">
        <v>223</v>
      </c>
      <c r="K49" s="309" t="s">
        <v>224</v>
      </c>
      <c r="L49" s="303" t="str">
        <f>L5</f>
        <v>OIT Initial Budget</v>
      </c>
      <c r="M49" s="303" t="str">
        <f>M5</f>
        <v>OIT Ajusted Budget</v>
      </c>
      <c r="N49" s="309" t="s">
        <v>227</v>
      </c>
      <c r="O49" s="309" t="s">
        <v>228</v>
      </c>
      <c r="P49" s="326" t="s">
        <v>7</v>
      </c>
      <c r="Q49" s="328" t="s">
        <v>210</v>
      </c>
      <c r="R49" s="324" t="s">
        <v>232</v>
      </c>
      <c r="S49" s="305" t="s">
        <v>204</v>
      </c>
      <c r="T49" s="305" t="s">
        <v>234</v>
      </c>
      <c r="U49" s="118"/>
      <c r="V49" s="118"/>
    </row>
    <row r="50" spans="2:25" ht="15.6" x14ac:dyDescent="0.3">
      <c r="B50" s="107"/>
      <c r="C50" s="327"/>
      <c r="D50" s="304"/>
      <c r="E50" s="304"/>
      <c r="F50" s="319"/>
      <c r="G50" s="310"/>
      <c r="H50" s="304"/>
      <c r="I50" s="304"/>
      <c r="J50" s="319"/>
      <c r="K50" s="310"/>
      <c r="L50" s="304"/>
      <c r="M50" s="304"/>
      <c r="N50" s="310"/>
      <c r="O50" s="310"/>
      <c r="P50" s="327"/>
      <c r="Q50" s="329"/>
      <c r="R50" s="325"/>
      <c r="S50" s="306"/>
      <c r="T50" s="306"/>
      <c r="U50" s="73"/>
      <c r="V50" s="118"/>
    </row>
    <row r="51" spans="2:25" ht="15.6" x14ac:dyDescent="0.3">
      <c r="B51" s="107"/>
      <c r="C51" s="109" t="s">
        <v>205</v>
      </c>
      <c r="D51" s="159">
        <v>560730.77577999991</v>
      </c>
      <c r="E51" s="159">
        <f>$E$45*S51</f>
        <v>560730.77577999991</v>
      </c>
      <c r="F51" s="104">
        <v>356248.97</v>
      </c>
      <c r="G51" s="104">
        <v>204481.81</v>
      </c>
      <c r="H51" s="169">
        <f>$H$45*S51</f>
        <v>240542.848</v>
      </c>
      <c r="I51" s="169">
        <v>240542.848</v>
      </c>
      <c r="J51" s="104">
        <f>+J45</f>
        <v>242167.4504</v>
      </c>
      <c r="K51" s="104">
        <f>+K45</f>
        <v>41694.9254</v>
      </c>
      <c r="L51" s="169">
        <v>178726.37622000001</v>
      </c>
      <c r="M51" s="169">
        <f>$M$45*S51</f>
        <v>178726.37622000001</v>
      </c>
      <c r="N51" s="104">
        <f>+N45</f>
        <v>128963.46779999998</v>
      </c>
      <c r="O51" s="104">
        <f>+O45</f>
        <v>46073.739999999976</v>
      </c>
      <c r="P51" s="169">
        <f>+E51+H51+M51</f>
        <v>979999.99999999988</v>
      </c>
      <c r="Q51" s="123">
        <f>+F51+J51+N51</f>
        <v>727379.88819999993</v>
      </c>
      <c r="R51" s="123">
        <f>+G51+K51+O51</f>
        <v>292250.4754</v>
      </c>
      <c r="S51" s="119">
        <v>0.7</v>
      </c>
      <c r="T51" s="119">
        <f>+((Q51+R51)/P51)</f>
        <v>1.0404391465306122</v>
      </c>
      <c r="U51" s="73"/>
      <c r="V51" s="118"/>
    </row>
    <row r="52" spans="2:25" ht="16.2" thickBot="1" x14ac:dyDescent="0.35">
      <c r="B52" s="107"/>
      <c r="C52" s="110" t="s">
        <v>206</v>
      </c>
      <c r="D52" s="159">
        <v>240313.18961999999</v>
      </c>
      <c r="E52" s="159">
        <f>$E$45*S52</f>
        <v>240313.18961999999</v>
      </c>
      <c r="F52" s="104"/>
      <c r="G52" s="104">
        <v>225321.18</v>
      </c>
      <c r="H52" s="169">
        <f>$H$45*S52</f>
        <v>103089.792</v>
      </c>
      <c r="I52" s="169">
        <v>103089.792</v>
      </c>
      <c r="J52" s="104">
        <v>0</v>
      </c>
      <c r="K52" s="152">
        <v>0</v>
      </c>
      <c r="L52" s="169">
        <v>76597.018380000009</v>
      </c>
      <c r="M52" s="169">
        <f>$M$45*S52</f>
        <v>76597.018380000009</v>
      </c>
      <c r="N52" s="104">
        <v>0</v>
      </c>
      <c r="O52" s="152">
        <v>0</v>
      </c>
      <c r="P52" s="170">
        <f>+E52+H52+M52</f>
        <v>420000</v>
      </c>
      <c r="Q52" s="123">
        <f>+F52+J52+N52</f>
        <v>0</v>
      </c>
      <c r="R52" s="123">
        <f>+G52+K52+O52</f>
        <v>225321.18</v>
      </c>
      <c r="S52" s="119">
        <v>0.3</v>
      </c>
      <c r="T52" s="119">
        <f>+((Q52+R52)/P52)</f>
        <v>0.53647899999999993</v>
      </c>
      <c r="U52" s="118"/>
      <c r="V52" s="118"/>
    </row>
    <row r="53" spans="2:25" ht="16.2" thickBot="1" x14ac:dyDescent="0.35">
      <c r="B53" s="107"/>
      <c r="C53" s="111" t="s">
        <v>208</v>
      </c>
      <c r="D53" s="158">
        <f t="shared" ref="D53:I53" si="35">SUM(D51:D52)</f>
        <v>801043.96539999987</v>
      </c>
      <c r="E53" s="158">
        <f t="shared" si="35"/>
        <v>801043.96539999987</v>
      </c>
      <c r="F53" s="116">
        <f t="shared" si="35"/>
        <v>356248.97</v>
      </c>
      <c r="G53" s="116">
        <f t="shared" si="35"/>
        <v>429802.99</v>
      </c>
      <c r="H53" s="158">
        <f t="shared" si="35"/>
        <v>343632.64000000001</v>
      </c>
      <c r="I53" s="158">
        <f t="shared" si="35"/>
        <v>343632.64000000001</v>
      </c>
      <c r="J53" s="116">
        <f>+J51+J52</f>
        <v>242167.4504</v>
      </c>
      <c r="K53" s="117">
        <f>+K51+K52</f>
        <v>41694.9254</v>
      </c>
      <c r="L53" s="158">
        <f>SUM(L51:L52)</f>
        <v>255323.3946</v>
      </c>
      <c r="M53" s="158">
        <f>SUM(M51:M52)</f>
        <v>255323.3946</v>
      </c>
      <c r="N53" s="116">
        <f>+N51+N52</f>
        <v>128963.46779999998</v>
      </c>
      <c r="O53" s="117">
        <f>+O51+O52</f>
        <v>46073.739999999976</v>
      </c>
      <c r="P53" s="158">
        <f>SUM(P51:P52)</f>
        <v>1400000</v>
      </c>
      <c r="Q53" s="124">
        <f>SUM(Q51:Q52)</f>
        <v>727379.88819999993</v>
      </c>
      <c r="R53" s="124">
        <f>SUM(R51:R52)</f>
        <v>517571.65539999999</v>
      </c>
      <c r="S53" s="113">
        <f>SUM(S51:S52)</f>
        <v>1</v>
      </c>
      <c r="T53" s="113"/>
      <c r="U53" s="118"/>
      <c r="V53" s="118"/>
    </row>
    <row r="54" spans="2:25" ht="16.2" thickBot="1" x14ac:dyDescent="0.35">
      <c r="B54" s="107"/>
      <c r="C54" s="86"/>
      <c r="D54" s="87"/>
      <c r="E54" s="87"/>
      <c r="F54" s="107"/>
      <c r="G54" s="107"/>
      <c r="H54" s="99"/>
      <c r="I54" s="99"/>
      <c r="J54" s="99"/>
      <c r="K54" s="99"/>
      <c r="L54" s="99"/>
      <c r="M54" s="99"/>
      <c r="N54" s="99"/>
      <c r="O54" s="99"/>
      <c r="P54" s="99"/>
      <c r="Q54" s="99"/>
      <c r="R54" s="99"/>
      <c r="S54" s="99"/>
      <c r="T54" s="85"/>
      <c r="U54" s="69"/>
    </row>
    <row r="55" spans="2:25" ht="31.2" x14ac:dyDescent="0.3">
      <c r="B55" s="107"/>
      <c r="C55" s="88" t="s">
        <v>209</v>
      </c>
      <c r="D55" s="89">
        <f>SUM(R12,R18,R24,R29,R37)*1.07</f>
        <v>520796.82</v>
      </c>
      <c r="E55" s="89">
        <f>SUM(S12,S18,S24,S29,S37)*1.07</f>
        <v>476055.99995999999</v>
      </c>
      <c r="F55" s="89">
        <f>SUM(T12,T18,T24,T29,T37)*1.07</f>
        <v>441652.75187692081</v>
      </c>
      <c r="G55" s="107"/>
      <c r="H55" s="70"/>
      <c r="I55" s="70"/>
      <c r="J55" s="70"/>
      <c r="K55" s="70"/>
      <c r="L55" s="70"/>
      <c r="M55" s="70"/>
      <c r="N55" s="70"/>
      <c r="O55" s="70"/>
      <c r="P55" s="70"/>
      <c r="Q55" s="70"/>
      <c r="R55" s="70"/>
      <c r="S55" s="90" t="s">
        <v>235</v>
      </c>
      <c r="T55" s="91">
        <f>SUM(T37,T29,T24,T18,T12)</f>
        <v>412759.5811933839</v>
      </c>
      <c r="U55" s="92"/>
    </row>
    <row r="56" spans="2:25" ht="15.6" x14ac:dyDescent="0.3">
      <c r="B56" s="107"/>
      <c r="C56" s="93" t="s">
        <v>211</v>
      </c>
      <c r="D56" s="94">
        <f>+T55/E55</f>
        <v>0.86703997266721877</v>
      </c>
      <c r="E56" s="94">
        <f>+E55/P45</f>
        <v>0.34003999997142859</v>
      </c>
      <c r="F56" s="94">
        <f>+F55/E55</f>
        <v>0.92773277075392424</v>
      </c>
      <c r="G56" s="107" t="s">
        <v>236</v>
      </c>
      <c r="H56" s="95"/>
      <c r="I56" s="95"/>
      <c r="J56" s="95"/>
      <c r="K56" s="95"/>
      <c r="L56" s="95"/>
      <c r="M56" s="95"/>
      <c r="N56" s="95"/>
      <c r="O56" s="95"/>
      <c r="P56" s="95"/>
      <c r="Q56" s="95"/>
      <c r="R56" s="95"/>
      <c r="S56" s="118"/>
      <c r="T56" s="118"/>
      <c r="U56" s="98"/>
    </row>
    <row r="57" spans="2:25" ht="15.6" x14ac:dyDescent="0.3">
      <c r="B57" s="107"/>
      <c r="C57" s="266"/>
      <c r="D57" s="330"/>
      <c r="E57" s="267"/>
      <c r="F57" s="107"/>
      <c r="G57" s="107"/>
      <c r="H57" s="99"/>
      <c r="I57" s="99"/>
      <c r="J57" s="99"/>
      <c r="K57" s="99"/>
      <c r="L57" s="99"/>
      <c r="M57" s="99"/>
      <c r="N57" s="181"/>
      <c r="O57" s="99"/>
      <c r="P57" s="99"/>
      <c r="Q57" s="99"/>
      <c r="R57" s="99"/>
      <c r="S57" s="118"/>
      <c r="T57" s="118"/>
    </row>
    <row r="58" spans="2:25" ht="15.6" x14ac:dyDescent="0.3">
      <c r="B58" s="107"/>
      <c r="C58" s="93" t="s">
        <v>213</v>
      </c>
      <c r="D58" s="100">
        <f>+O35</f>
        <v>16989.209999999974</v>
      </c>
      <c r="E58" s="100">
        <f>+P35</f>
        <v>79378</v>
      </c>
      <c r="F58" s="107"/>
      <c r="G58" s="107"/>
      <c r="H58" s="101"/>
      <c r="I58" s="101"/>
      <c r="J58" s="101"/>
      <c r="K58" s="101"/>
      <c r="L58" s="101"/>
      <c r="M58" s="101"/>
      <c r="N58" s="101"/>
      <c r="O58" s="101"/>
      <c r="P58" s="101"/>
      <c r="Q58" s="101"/>
      <c r="R58" s="101"/>
      <c r="S58" s="118"/>
      <c r="T58" s="118"/>
    </row>
    <row r="59" spans="2:25" ht="15.6" x14ac:dyDescent="0.3">
      <c r="B59" s="107"/>
      <c r="C59" s="93" t="s">
        <v>214</v>
      </c>
      <c r="D59" s="94">
        <f>D58/O45</f>
        <v>0.36873954664848096</v>
      </c>
      <c r="E59" s="94">
        <f>E58/P45</f>
        <v>5.6698571428571432E-2</v>
      </c>
      <c r="F59" s="107"/>
      <c r="G59" s="107"/>
      <c r="H59" s="101"/>
      <c r="I59" s="101"/>
      <c r="J59" s="101"/>
      <c r="K59" s="101"/>
      <c r="L59" s="101"/>
      <c r="M59" s="101"/>
      <c r="N59" s="101"/>
      <c r="O59" s="101"/>
      <c r="P59" s="101"/>
      <c r="Q59" s="101"/>
      <c r="R59" s="101"/>
      <c r="S59" s="118"/>
      <c r="T59" s="118"/>
    </row>
    <row r="60" spans="2:25" ht="30" customHeight="1" thickBot="1" x14ac:dyDescent="0.35">
      <c r="B60" s="107"/>
      <c r="C60" s="268" t="s">
        <v>215</v>
      </c>
      <c r="D60" s="331"/>
      <c r="E60" s="269"/>
      <c r="F60" s="107"/>
      <c r="G60" s="107"/>
      <c r="H60" s="103"/>
      <c r="I60" s="103"/>
      <c r="J60" s="103"/>
      <c r="K60" s="103"/>
      <c r="L60" s="103"/>
      <c r="M60" s="103"/>
      <c r="N60" s="103"/>
      <c r="O60" s="103"/>
      <c r="P60" s="103"/>
      <c r="Q60" s="103"/>
      <c r="R60" s="103"/>
      <c r="S60" s="108"/>
      <c r="T60" s="108"/>
    </row>
    <row r="61" spans="2:25" ht="15.6" x14ac:dyDescent="0.3">
      <c r="B61" s="107"/>
      <c r="C61" s="108"/>
      <c r="D61" s="108"/>
      <c r="E61" s="108"/>
      <c r="F61" s="108"/>
      <c r="G61" s="108"/>
      <c r="H61" s="108"/>
      <c r="I61" s="108"/>
      <c r="J61" s="108"/>
      <c r="K61" s="108"/>
      <c r="L61" s="108"/>
      <c r="M61" s="108"/>
      <c r="N61" s="108"/>
      <c r="O61" s="108"/>
      <c r="P61" s="108"/>
      <c r="Q61" s="108"/>
      <c r="R61" s="108"/>
      <c r="S61" s="108"/>
      <c r="T61" s="108"/>
    </row>
    <row r="62" spans="2:25" ht="15.6" x14ac:dyDescent="0.3">
      <c r="B62" s="107"/>
      <c r="C62" s="108"/>
      <c r="D62" s="108"/>
      <c r="E62" s="108"/>
      <c r="F62" s="108"/>
      <c r="G62" s="108"/>
      <c r="H62" s="108"/>
      <c r="I62" s="108"/>
      <c r="J62" s="108"/>
      <c r="K62" s="108"/>
      <c r="L62" s="108"/>
      <c r="M62" s="108"/>
      <c r="N62" s="108"/>
      <c r="O62" s="108"/>
      <c r="P62" s="108"/>
      <c r="Q62" s="108"/>
      <c r="R62" s="108"/>
      <c r="S62" s="108"/>
      <c r="T62" s="108"/>
    </row>
    <row r="63" spans="2:25" ht="16.2" thickBot="1" x14ac:dyDescent="0.35">
      <c r="B63" s="107"/>
      <c r="C63" s="108"/>
      <c r="D63" s="108"/>
      <c r="E63" s="108"/>
      <c r="F63" s="108"/>
      <c r="G63" s="108"/>
      <c r="H63" s="108"/>
      <c r="I63" s="108"/>
      <c r="J63" s="108"/>
      <c r="K63" s="108"/>
      <c r="L63" s="108"/>
      <c r="M63" s="108"/>
      <c r="N63" s="108"/>
      <c r="O63" s="108"/>
      <c r="P63" s="108"/>
      <c r="Q63" s="108"/>
      <c r="R63" s="108"/>
      <c r="S63" s="108"/>
      <c r="T63" s="108"/>
    </row>
    <row r="64" spans="2:25" ht="16.2" thickBot="1" x14ac:dyDescent="0.35">
      <c r="B64" s="107"/>
      <c r="C64" s="125" t="s">
        <v>203</v>
      </c>
      <c r="D64" s="126"/>
      <c r="E64" s="126"/>
      <c r="F64" s="126"/>
      <c r="G64" s="126"/>
      <c r="H64" s="126"/>
      <c r="I64" s="126"/>
      <c r="J64" s="126"/>
      <c r="K64" s="126"/>
      <c r="L64" s="126"/>
      <c r="M64" s="126"/>
      <c r="N64" s="126"/>
      <c r="O64" s="126"/>
      <c r="P64" s="126"/>
      <c r="Q64" s="126"/>
      <c r="R64" s="126"/>
      <c r="S64" s="126"/>
      <c r="T64" s="126"/>
      <c r="U64" s="126"/>
      <c r="V64" s="127"/>
      <c r="W64" s="118"/>
      <c r="X64" s="68"/>
      <c r="Y64" s="1"/>
    </row>
    <row r="65" spans="2:25" ht="15.6" x14ac:dyDescent="0.3">
      <c r="B65" s="107"/>
      <c r="C65" s="326"/>
      <c r="D65" s="303" t="s">
        <v>4</v>
      </c>
      <c r="E65" s="303" t="s">
        <v>4</v>
      </c>
      <c r="F65" s="318" t="s">
        <v>221</v>
      </c>
      <c r="G65" s="309" t="s">
        <v>222</v>
      </c>
      <c r="H65" s="305" t="s">
        <v>204</v>
      </c>
      <c r="I65" s="305" t="s">
        <v>204</v>
      </c>
      <c r="J65" s="303" t="s">
        <v>5</v>
      </c>
      <c r="K65" s="318" t="s">
        <v>223</v>
      </c>
      <c r="L65" s="309" t="s">
        <v>224</v>
      </c>
      <c r="M65" s="309" t="s">
        <v>224</v>
      </c>
      <c r="N65" s="305" t="s">
        <v>204</v>
      </c>
      <c r="O65" s="303" t="s">
        <v>6</v>
      </c>
      <c r="P65" s="309" t="s">
        <v>227</v>
      </c>
      <c r="Q65" s="309" t="s">
        <v>228</v>
      </c>
      <c r="R65" s="305" t="s">
        <v>204</v>
      </c>
      <c r="S65" s="326" t="s">
        <v>7</v>
      </c>
      <c r="T65" s="328" t="s">
        <v>210</v>
      </c>
      <c r="U65" s="324" t="s">
        <v>232</v>
      </c>
      <c r="V65" s="305" t="s">
        <v>204</v>
      </c>
      <c r="W65" s="305" t="s">
        <v>234</v>
      </c>
      <c r="X65" s="68"/>
      <c r="Y65" s="1"/>
    </row>
    <row r="66" spans="2:25" ht="15" customHeight="1" x14ac:dyDescent="0.3">
      <c r="C66" s="327"/>
      <c r="D66" s="304"/>
      <c r="E66" s="304"/>
      <c r="F66" s="319"/>
      <c r="G66" s="310"/>
      <c r="H66" s="306"/>
      <c r="I66" s="306"/>
      <c r="J66" s="304"/>
      <c r="K66" s="319"/>
      <c r="L66" s="310"/>
      <c r="M66" s="310"/>
      <c r="N66" s="306"/>
      <c r="O66" s="304"/>
      <c r="P66" s="310"/>
      <c r="Q66" s="310"/>
      <c r="R66" s="306"/>
      <c r="S66" s="327"/>
      <c r="T66" s="329"/>
      <c r="U66" s="325"/>
      <c r="V66" s="306"/>
      <c r="W66" s="306"/>
      <c r="X66" s="68"/>
      <c r="Y66" s="1"/>
    </row>
    <row r="67" spans="2:25" ht="15.6" x14ac:dyDescent="0.3">
      <c r="C67" s="109" t="s">
        <v>205</v>
      </c>
      <c r="D67" s="159">
        <v>560730.77577999991</v>
      </c>
      <c r="E67" s="159">
        <v>560730.77577999991</v>
      </c>
      <c r="F67" s="104">
        <v>228049.69999999998</v>
      </c>
      <c r="G67" s="104">
        <v>275928.94</v>
      </c>
      <c r="H67" s="192">
        <f>+(F67+G67)/E67</f>
        <v>0.89878897640127686</v>
      </c>
      <c r="I67" s="192">
        <f>+(G67+H67)/F67</f>
        <v>1.2099548422513884</v>
      </c>
      <c r="J67" s="169">
        <f>$H$45*V67</f>
        <v>240542.848</v>
      </c>
      <c r="K67" s="104">
        <v>103172.61</v>
      </c>
      <c r="L67" s="104">
        <v>176147.68</v>
      </c>
      <c r="M67" s="104">
        <v>176147.68</v>
      </c>
      <c r="N67" s="192">
        <f>+(K67+M67)/J67</f>
        <v>1.1612080438991059</v>
      </c>
      <c r="O67" s="169">
        <f>$M$45*V67</f>
        <v>178726.37622000001</v>
      </c>
      <c r="P67" s="104">
        <v>29758.3478</v>
      </c>
      <c r="Q67" s="104">
        <v>53454.750000000007</v>
      </c>
      <c r="R67" s="192">
        <f>+(P67+Q67)/O67</f>
        <v>0.46558935261782708</v>
      </c>
      <c r="S67" s="169">
        <f>+E67+J67+O67</f>
        <v>979999.99999999988</v>
      </c>
      <c r="T67" s="123">
        <f>+F67+K67+P67</f>
        <v>360980.65779999999</v>
      </c>
      <c r="U67" s="123">
        <f>+G67+M67+Q67</f>
        <v>505531.37</v>
      </c>
      <c r="V67" s="119">
        <v>0.7</v>
      </c>
      <c r="W67" s="119">
        <f>+((T67+U67)/S67)</f>
        <v>0.88419594673469404</v>
      </c>
      <c r="X67" s="68"/>
      <c r="Y67" s="1"/>
    </row>
    <row r="68" spans="2:25" ht="16.2" thickBot="1" x14ac:dyDescent="0.35">
      <c r="C68" s="110" t="s">
        <v>206</v>
      </c>
      <c r="D68" s="159">
        <v>240313.18961999999</v>
      </c>
      <c r="E68" s="159">
        <v>240313.18961999999</v>
      </c>
      <c r="F68" s="104">
        <v>0</v>
      </c>
      <c r="G68" s="152">
        <v>0</v>
      </c>
      <c r="H68" s="192">
        <f>+(F68+G68)/E68</f>
        <v>0</v>
      </c>
      <c r="I68" s="192" t="e">
        <f>+(G68+H68)/F68</f>
        <v>#DIV/0!</v>
      </c>
      <c r="J68" s="169">
        <f>$H$45*V68</f>
        <v>103089.792</v>
      </c>
      <c r="K68" s="104">
        <v>0</v>
      </c>
      <c r="L68" s="152">
        <v>0</v>
      </c>
      <c r="M68" s="152">
        <v>0</v>
      </c>
      <c r="N68" s="192">
        <f>+(K68+M68)/J68</f>
        <v>0</v>
      </c>
      <c r="O68" s="169">
        <f>$M$45*V68</f>
        <v>76597.018380000009</v>
      </c>
      <c r="P68" s="104">
        <v>0</v>
      </c>
      <c r="Q68" s="152">
        <v>0</v>
      </c>
      <c r="R68" s="192">
        <f>+(P68+Q68)/O68</f>
        <v>0</v>
      </c>
      <c r="S68" s="170">
        <f>+E68+J68+O68</f>
        <v>420000</v>
      </c>
      <c r="T68" s="123">
        <f>+F68+K68+P68</f>
        <v>0</v>
      </c>
      <c r="U68" s="123">
        <f>+G68+M68+Q68</f>
        <v>0</v>
      </c>
      <c r="V68" s="119">
        <v>0.3</v>
      </c>
      <c r="W68" s="119">
        <f>+((T68+U68)/S68)</f>
        <v>0</v>
      </c>
      <c r="X68" s="68"/>
      <c r="Y68" s="1"/>
    </row>
    <row r="69" spans="2:25" ht="16.2" thickBot="1" x14ac:dyDescent="0.35">
      <c r="C69" s="111" t="s">
        <v>208</v>
      </c>
      <c r="D69" s="158"/>
      <c r="E69" s="158"/>
      <c r="F69" s="116"/>
      <c r="G69" s="117"/>
      <c r="H69" s="191"/>
      <c r="I69" s="191"/>
      <c r="J69" s="158">
        <f>SUM(J67:J68)</f>
        <v>343632.64000000001</v>
      </c>
      <c r="K69" s="116">
        <f>+K67+K68</f>
        <v>103172.61</v>
      </c>
      <c r="L69" s="117">
        <f>+L67+L68</f>
        <v>176147.68</v>
      </c>
      <c r="M69" s="117">
        <f>+M67+M68</f>
        <v>176147.68</v>
      </c>
      <c r="N69" s="191"/>
      <c r="O69" s="158">
        <f>SUM(O67:O68)</f>
        <v>255323.3946</v>
      </c>
      <c r="P69" s="116">
        <f>+P67+P68</f>
        <v>29758.3478</v>
      </c>
      <c r="Q69" s="117">
        <f>+Q67+Q68</f>
        <v>53454.750000000007</v>
      </c>
      <c r="R69" s="191"/>
      <c r="S69" s="158">
        <f>SUM(S67:S68)</f>
        <v>1400000</v>
      </c>
      <c r="T69" s="124">
        <f>SUM(T67:T68)</f>
        <v>360980.65779999999</v>
      </c>
      <c r="U69" s="124">
        <f>SUM(U67:U68)</f>
        <v>505531.37</v>
      </c>
      <c r="V69" s="113">
        <f>SUM(V67:V68)</f>
        <v>1</v>
      </c>
      <c r="W69" s="113">
        <f>SUM(W67:W68)</f>
        <v>0.88419594673469404</v>
      </c>
      <c r="X69" s="68"/>
      <c r="Y69" s="1"/>
    </row>
  </sheetData>
  <mergeCells count="67">
    <mergeCell ref="U65:U66"/>
    <mergeCell ref="V65:V66"/>
    <mergeCell ref="W65:W66"/>
    <mergeCell ref="H65:H66"/>
    <mergeCell ref="N65:N66"/>
    <mergeCell ref="R65:R66"/>
    <mergeCell ref="M65:M66"/>
    <mergeCell ref="O65:O66"/>
    <mergeCell ref="P65:P66"/>
    <mergeCell ref="Q65:Q66"/>
    <mergeCell ref="S65:S66"/>
    <mergeCell ref="T65:T66"/>
    <mergeCell ref="C57:E57"/>
    <mergeCell ref="C60:E60"/>
    <mergeCell ref="C65:C66"/>
    <mergeCell ref="E65:E66"/>
    <mergeCell ref="F65:F66"/>
    <mergeCell ref="D65:D66"/>
    <mergeCell ref="G65:G66"/>
    <mergeCell ref="J65:J66"/>
    <mergeCell ref="K65:K66"/>
    <mergeCell ref="O49:O50"/>
    <mergeCell ref="P49:P50"/>
    <mergeCell ref="J49:J50"/>
    <mergeCell ref="K49:K50"/>
    <mergeCell ref="M49:M50"/>
    <mergeCell ref="N49:N50"/>
    <mergeCell ref="Q49:Q50"/>
    <mergeCell ref="R49:R50"/>
    <mergeCell ref="S49:S50"/>
    <mergeCell ref="T49:T50"/>
    <mergeCell ref="S41:S42"/>
    <mergeCell ref="R41:R42"/>
    <mergeCell ref="C49:C50"/>
    <mergeCell ref="E49:E50"/>
    <mergeCell ref="F49:F50"/>
    <mergeCell ref="G49:G50"/>
    <mergeCell ref="H49:H50"/>
    <mergeCell ref="D49:D50"/>
    <mergeCell ref="C19:V19"/>
    <mergeCell ref="C25:V25"/>
    <mergeCell ref="C40:S40"/>
    <mergeCell ref="C41:C42"/>
    <mergeCell ref="E41:E42"/>
    <mergeCell ref="F41:F42"/>
    <mergeCell ref="G41:G42"/>
    <mergeCell ref="H41:H42"/>
    <mergeCell ref="J41:J42"/>
    <mergeCell ref="K41:K42"/>
    <mergeCell ref="M41:M42"/>
    <mergeCell ref="N41:N42"/>
    <mergeCell ref="O41:O42"/>
    <mergeCell ref="P41:P42"/>
    <mergeCell ref="Q41:Q42"/>
    <mergeCell ref="D41:D42"/>
    <mergeCell ref="C13:V13"/>
    <mergeCell ref="B1:H1"/>
    <mergeCell ref="B2:H2"/>
    <mergeCell ref="B3:H3"/>
    <mergeCell ref="C6:V6"/>
    <mergeCell ref="C7:V7"/>
    <mergeCell ref="I41:I42"/>
    <mergeCell ref="I49:I50"/>
    <mergeCell ref="I65:I66"/>
    <mergeCell ref="L41:L42"/>
    <mergeCell ref="L49:L50"/>
    <mergeCell ref="L65:L66"/>
  </mergeCells>
  <conditionalFormatting sqref="D56:F56">
    <cfRule type="cellIs" dxfId="22" priority="6" operator="lessThan">
      <formula>0.15</formula>
    </cfRule>
  </conditionalFormatting>
  <conditionalFormatting sqref="D59:E59">
    <cfRule type="cellIs" dxfId="21" priority="5" operator="lessThan">
      <formula>0.05</formula>
    </cfRule>
  </conditionalFormatting>
  <conditionalFormatting sqref="S53:T53">
    <cfRule type="cellIs" dxfId="20" priority="4" operator="greaterThan">
      <formula>1</formula>
    </cfRule>
  </conditionalFormatting>
  <conditionalFormatting sqref="S51:T52">
    <cfRule type="cellIs" dxfId="19" priority="3" operator="lessThan">
      <formula>0.05</formula>
    </cfRule>
  </conditionalFormatting>
  <conditionalFormatting sqref="V69:W69">
    <cfRule type="cellIs" dxfId="18" priority="2" operator="greaterThan">
      <formula>1</formula>
    </cfRule>
  </conditionalFormatting>
  <conditionalFormatting sqref="V67:W68">
    <cfRule type="cellIs" dxfId="17" priority="1" operator="lessThan">
      <formula>0.05</formula>
    </cfRule>
  </conditionalFormatting>
  <dataValidations count="6">
    <dataValidation allowBlank="1" showErrorMessage="1" prompt="% Towards Gender Equality and Women's Empowerment Must be Higher than 15%_x000a_" sqref="D58:R58" xr:uid="{3E42DD23-91FB-4618-A946-090D9A540933}"/>
    <dataValidation allowBlank="1" showInputMessage="1" showErrorMessage="1" prompt="Insert *text* description of Activity here" sqref="C14 C20 C26 C8" xr:uid="{E2058023-95C9-4A41-8B67-372D96D63EDA}"/>
    <dataValidation allowBlank="1" showInputMessage="1" showErrorMessage="1" prompt="Insert *text* description of Output here" sqref="C13 C19 C25 C7" xr:uid="{6798199E-3D1E-48AA-9B65-77CBC79E2946}"/>
    <dataValidation allowBlank="1" showInputMessage="1" showErrorMessage="1" prompt="Insert *text* description of Outcome here" sqref="C6:V6" xr:uid="{A84C8A3B-13A2-4FCF-BAB5-E929D619A846}"/>
    <dataValidation allowBlank="1" showInputMessage="1" showErrorMessage="1" prompt="M&amp;E Budget Cannot be Less than 5%_x000a_" sqref="D59:R59" xr:uid="{EAEC632E-5F47-49ED-BCB9-16ECB575DCF6}"/>
    <dataValidation allowBlank="1" showInputMessage="1" showErrorMessage="1" prompt="% Towards Gender Equality and Women's Empowerment Must be Higher than 15%_x000a_" sqref="D56:R56" xr:uid="{0527A713-70C9-4E3A-A035-A302D893CE22}"/>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903EB-649E-4F48-94EE-BCE7334CC249}">
  <sheetPr>
    <tabColor theme="0"/>
  </sheetPr>
  <dimension ref="B1:W245"/>
  <sheetViews>
    <sheetView showGridLines="0" showZeros="0" tabSelected="1" topLeftCell="D1" zoomScale="70" zoomScaleNormal="70" workbookViewId="0">
      <pane ySplit="4" topLeftCell="A196" activePane="bottomLeft" state="frozen"/>
      <selection pane="bottomLeft" activeCell="L203" sqref="L203"/>
    </sheetView>
  </sheetViews>
  <sheetFormatPr defaultColWidth="9.33203125" defaultRowHeight="15.6" x14ac:dyDescent="0.3"/>
  <cols>
    <col min="1" max="1" width="4.44140625" style="202" customWidth="1"/>
    <col min="2" max="2" width="11" style="202" customWidth="1"/>
    <col min="3" max="3" width="51.33203125" style="202" customWidth="1"/>
    <col min="4" max="5" width="34.33203125" style="223" customWidth="1"/>
    <col min="6" max="7" width="34.33203125" style="223" hidden="1" customWidth="1"/>
    <col min="8" max="8" width="34.33203125" style="223" customWidth="1"/>
    <col min="9" max="9" width="30.33203125" style="223" customWidth="1"/>
    <col min="10" max="10" width="34.33203125" style="223" hidden="1" customWidth="1"/>
    <col min="11" max="13" width="35" style="223" customWidth="1"/>
    <col min="14" max="18" width="36.5546875" style="223" customWidth="1"/>
    <col min="19" max="19" width="25.6640625" style="202" customWidth="1"/>
    <col min="20" max="20" width="21.33203125" style="202" customWidth="1"/>
    <col min="21" max="21" width="11.6640625" style="202" customWidth="1"/>
    <col min="22" max="22" width="21.33203125" style="202" customWidth="1"/>
    <col min="23" max="23" width="7" style="202" customWidth="1"/>
    <col min="24" max="24" width="24.33203125" style="202" customWidth="1"/>
    <col min="25" max="25" width="26.33203125" style="202" customWidth="1"/>
    <col min="26" max="26" width="30.33203125" style="202" customWidth="1"/>
    <col min="27" max="27" width="33" style="202" customWidth="1"/>
    <col min="28" max="29" width="22.6640625" style="202" customWidth="1"/>
    <col min="30" max="30" width="23.44140625" style="202" customWidth="1"/>
    <col min="31" max="31" width="32.33203125" style="202" customWidth="1"/>
    <col min="32" max="32" width="9.33203125" style="202"/>
    <col min="33" max="33" width="17.6640625" style="202" customWidth="1"/>
    <col min="34" max="34" width="26.33203125" style="202" customWidth="1"/>
    <col min="35" max="35" width="22.44140625" style="202" customWidth="1"/>
    <col min="36" max="36" width="29.6640625" style="202" customWidth="1"/>
    <col min="37" max="37" width="23.44140625" style="202" customWidth="1"/>
    <col min="38" max="38" width="18.44140625" style="202" customWidth="1"/>
    <col min="39" max="39" width="17.44140625" style="202" customWidth="1"/>
    <col min="40" max="40" width="25.33203125" style="202" customWidth="1"/>
    <col min="41" max="16384" width="9.33203125" style="202"/>
  </cols>
  <sheetData>
    <row r="1" spans="2:22" ht="31.5" customHeight="1" x14ac:dyDescent="0.85">
      <c r="C1" s="251" t="s">
        <v>0</v>
      </c>
      <c r="D1" s="251"/>
      <c r="E1" s="251"/>
      <c r="F1" s="251"/>
      <c r="G1" s="251"/>
      <c r="H1" s="251"/>
      <c r="I1" s="251"/>
      <c r="J1" s="251"/>
      <c r="K1" s="251"/>
      <c r="L1" s="251"/>
      <c r="M1" s="251"/>
      <c r="N1" s="251"/>
      <c r="O1" s="201"/>
      <c r="P1" s="201"/>
      <c r="Q1" s="201"/>
      <c r="R1" s="201"/>
      <c r="S1" s="2"/>
      <c r="T1" s="3"/>
      <c r="U1" s="203"/>
      <c r="V1" s="204"/>
    </row>
    <row r="2" spans="2:22" ht="24" customHeight="1" x14ac:dyDescent="0.35">
      <c r="C2" s="252" t="s">
        <v>237</v>
      </c>
      <c r="D2" s="252"/>
      <c r="E2" s="252"/>
      <c r="F2" s="252"/>
      <c r="G2" s="252"/>
      <c r="H2" s="252"/>
      <c r="I2" s="252"/>
      <c r="J2" s="252"/>
      <c r="K2" s="252"/>
      <c r="L2" s="249"/>
      <c r="M2" s="249"/>
      <c r="N2" s="205"/>
      <c r="O2" s="205"/>
      <c r="P2" s="205"/>
      <c r="Q2" s="205"/>
      <c r="R2" s="205"/>
      <c r="U2" s="203"/>
      <c r="V2" s="204"/>
    </row>
    <row r="3" spans="2:22" ht="24" customHeight="1" x14ac:dyDescent="0.3">
      <c r="C3" s="206"/>
      <c r="D3" s="206"/>
      <c r="E3" s="206"/>
      <c r="F3" s="206"/>
      <c r="G3" s="206"/>
      <c r="H3" s="206"/>
      <c r="I3" s="206"/>
      <c r="J3" s="206"/>
      <c r="K3" s="206"/>
      <c r="L3" s="206"/>
      <c r="M3" s="206"/>
      <c r="N3" s="206"/>
      <c r="O3" s="206"/>
      <c r="P3" s="206"/>
      <c r="Q3" s="206"/>
      <c r="R3" s="206"/>
      <c r="U3" s="203"/>
      <c r="V3" s="204"/>
    </row>
    <row r="4" spans="2:22" ht="46.95" customHeight="1" x14ac:dyDescent="0.3">
      <c r="C4" s="206"/>
      <c r="D4" s="193" t="str">
        <f>'[1]1) Budget Table'!D4</f>
        <v>UNICEF</v>
      </c>
      <c r="E4" s="193" t="s">
        <v>238</v>
      </c>
      <c r="F4" s="193" t="s">
        <v>239</v>
      </c>
      <c r="G4" s="193" t="s">
        <v>240</v>
      </c>
      <c r="H4" s="264" t="s">
        <v>273</v>
      </c>
      <c r="I4" s="193" t="s">
        <v>241</v>
      </c>
      <c r="J4" s="193" t="s">
        <v>242</v>
      </c>
      <c r="K4" s="193" t="str">
        <f>'[1]1) Budget Table'!E4</f>
        <v>UNFPA</v>
      </c>
      <c r="L4" s="264" t="s">
        <v>273</v>
      </c>
      <c r="M4" s="193" t="s">
        <v>241</v>
      </c>
      <c r="N4" s="193" t="str">
        <f>'[1]1) Budget Table'!F4</f>
        <v>OIT</v>
      </c>
      <c r="O4" s="193" t="s">
        <v>273</v>
      </c>
      <c r="P4" s="193" t="s">
        <v>241</v>
      </c>
      <c r="Q4" s="193" t="s">
        <v>243</v>
      </c>
      <c r="R4" s="193" t="s">
        <v>244</v>
      </c>
      <c r="S4" s="195" t="s">
        <v>7</v>
      </c>
      <c r="U4" s="203"/>
      <c r="V4" s="204"/>
    </row>
    <row r="5" spans="2:22" ht="24" customHeight="1" x14ac:dyDescent="0.3">
      <c r="B5" s="334" t="s">
        <v>245</v>
      </c>
      <c r="C5" s="335"/>
      <c r="D5" s="335"/>
      <c r="E5" s="335"/>
      <c r="F5" s="335"/>
      <c r="G5" s="335"/>
      <c r="H5" s="335"/>
      <c r="I5" s="335"/>
      <c r="J5" s="335"/>
      <c r="K5" s="335"/>
      <c r="L5" s="335"/>
      <c r="M5" s="335"/>
      <c r="N5" s="335"/>
      <c r="O5" s="335"/>
      <c r="P5" s="335"/>
      <c r="Q5" s="335"/>
      <c r="R5" s="335"/>
      <c r="S5" s="336"/>
      <c r="U5" s="203"/>
      <c r="V5" s="204"/>
    </row>
    <row r="6" spans="2:22" ht="22.5" customHeight="1" x14ac:dyDescent="0.3">
      <c r="C6" s="334" t="s">
        <v>246</v>
      </c>
      <c r="D6" s="335"/>
      <c r="E6" s="335"/>
      <c r="F6" s="335"/>
      <c r="G6" s="335"/>
      <c r="H6" s="335"/>
      <c r="I6" s="335"/>
      <c r="J6" s="335"/>
      <c r="K6" s="335"/>
      <c r="L6" s="335"/>
      <c r="M6" s="335"/>
      <c r="N6" s="335"/>
      <c r="O6" s="335"/>
      <c r="P6" s="335"/>
      <c r="Q6" s="335"/>
      <c r="R6" s="335"/>
      <c r="S6" s="336"/>
      <c r="U6" s="203"/>
      <c r="V6" s="204"/>
    </row>
    <row r="7" spans="2:22" ht="24.75" customHeight="1" thickBot="1" x14ac:dyDescent="0.35">
      <c r="C7" s="207" t="s">
        <v>247</v>
      </c>
      <c r="D7" s="208">
        <f>'[1]1) Budget Table'!D15</f>
        <v>189551</v>
      </c>
      <c r="E7" s="221">
        <v>170681.44</v>
      </c>
      <c r="F7" s="208"/>
      <c r="G7" s="208"/>
      <c r="H7" s="208"/>
      <c r="I7" s="208"/>
      <c r="J7" s="208"/>
      <c r="K7" s="208">
        <f>'[1]1) Budget Table'!E15</f>
        <v>122342</v>
      </c>
      <c r="L7" s="208"/>
      <c r="M7" s="208"/>
      <c r="N7" s="208">
        <f>'[1]1) Budget Table'!F15</f>
        <v>4728.9949532710698</v>
      </c>
      <c r="O7" s="208"/>
      <c r="P7" s="208"/>
      <c r="Q7" s="208"/>
      <c r="R7" s="208"/>
      <c r="S7" s="209">
        <f>SUM(E7:N7)</f>
        <v>297752.43495327106</v>
      </c>
      <c r="U7" s="203"/>
      <c r="V7" s="204"/>
    </row>
    <row r="8" spans="2:22" ht="21.75" customHeight="1" x14ac:dyDescent="0.3">
      <c r="C8" s="210" t="s">
        <v>248</v>
      </c>
      <c r="D8" s="211">
        <v>51342.85</v>
      </c>
      <c r="E8" s="211">
        <v>51342.85</v>
      </c>
      <c r="F8" s="211">
        <f>26305.82+14976</f>
        <v>41281.82</v>
      </c>
      <c r="G8" s="211">
        <f>26200.06+14976+3331.03+6662.07</f>
        <v>51169.159999999996</v>
      </c>
      <c r="H8" s="254">
        <v>49246.32</v>
      </c>
      <c r="I8" s="211"/>
      <c r="J8" s="211">
        <v>2096.5299999999988</v>
      </c>
      <c r="K8" s="211">
        <v>52861</v>
      </c>
      <c r="L8" s="211">
        <v>51768.35</v>
      </c>
      <c r="M8" s="215">
        <v>33.01</v>
      </c>
      <c r="N8" s="212"/>
      <c r="O8" s="212"/>
      <c r="P8" s="212"/>
      <c r="Q8" s="212">
        <f>+H8+L8+O8</f>
        <v>101014.67</v>
      </c>
      <c r="R8" s="212">
        <f>+I8+M8+P8</f>
        <v>33.01</v>
      </c>
      <c r="S8" s="213">
        <f>+Q8+R8</f>
        <v>101047.67999999999</v>
      </c>
    </row>
    <row r="9" spans="2:22" x14ac:dyDescent="0.3">
      <c r="C9" s="214" t="s">
        <v>249</v>
      </c>
      <c r="D9" s="215"/>
      <c r="E9" s="211">
        <v>0</v>
      </c>
      <c r="F9" s="211"/>
      <c r="G9" s="211"/>
      <c r="H9" s="255"/>
      <c r="I9" s="211"/>
      <c r="J9" s="211">
        <v>0</v>
      </c>
      <c r="K9" s="216" t="s">
        <v>250</v>
      </c>
      <c r="L9" s="216"/>
      <c r="M9" s="253"/>
      <c r="N9" s="20">
        <v>945.2</v>
      </c>
      <c r="O9" s="20">
        <v>945.2</v>
      </c>
      <c r="P9" s="20"/>
      <c r="Q9" s="212">
        <f>+H9+L9+O9</f>
        <v>945.2</v>
      </c>
      <c r="R9" s="212">
        <f t="shared" ref="R9:R14" si="0">+I9+M9+P9</f>
        <v>0</v>
      </c>
      <c r="S9" s="213">
        <f t="shared" ref="S9:S14" si="1">+Q9+R9</f>
        <v>945.2</v>
      </c>
    </row>
    <row r="10" spans="2:22" ht="15.75" customHeight="1" x14ac:dyDescent="0.3">
      <c r="C10" s="214" t="s">
        <v>251</v>
      </c>
      <c r="D10" s="215"/>
      <c r="E10" s="211">
        <v>0</v>
      </c>
      <c r="F10" s="211"/>
      <c r="G10" s="211"/>
      <c r="H10" s="255"/>
      <c r="I10" s="211"/>
      <c r="J10" s="211">
        <v>0</v>
      </c>
      <c r="K10" s="218" t="s">
        <v>250</v>
      </c>
      <c r="L10" s="218"/>
      <c r="M10" s="218"/>
      <c r="N10" s="215"/>
      <c r="O10" s="215"/>
      <c r="P10" s="215"/>
      <c r="Q10" s="212">
        <f t="shared" ref="Q10:Q14" si="2">+H10+L10+O10</f>
        <v>0</v>
      </c>
      <c r="R10" s="212">
        <f t="shared" si="0"/>
        <v>0</v>
      </c>
      <c r="S10" s="213">
        <f t="shared" si="1"/>
        <v>0</v>
      </c>
    </row>
    <row r="11" spans="2:22" x14ac:dyDescent="0.3">
      <c r="C11" s="219" t="s">
        <v>252</v>
      </c>
      <c r="D11" s="215">
        <v>30735</v>
      </c>
      <c r="E11" s="215">
        <v>15429.33</v>
      </c>
      <c r="F11" s="215">
        <f>3946.96+6685.02+8271.02+5262.61+5252.14</f>
        <v>29417.75</v>
      </c>
      <c r="G11" s="211">
        <f>3946.96+6685.02+5252.14+4797.35+8271.02</f>
        <v>28952.49</v>
      </c>
      <c r="H11" s="254">
        <v>15570</v>
      </c>
      <c r="I11" s="211"/>
      <c r="J11" s="211">
        <v>-140.67000000000007</v>
      </c>
      <c r="K11" s="215">
        <v>57981</v>
      </c>
      <c r="L11" s="215">
        <v>38667.14</v>
      </c>
      <c r="M11" s="215">
        <v>15026.49</v>
      </c>
      <c r="N11" s="215">
        <v>2783.79495327111</v>
      </c>
      <c r="O11" s="215">
        <v>2783.79495327111</v>
      </c>
      <c r="P11" s="215"/>
      <c r="Q11" s="212">
        <f t="shared" si="2"/>
        <v>57020.934953271106</v>
      </c>
      <c r="R11" s="212">
        <f t="shared" si="0"/>
        <v>15026.49</v>
      </c>
      <c r="S11" s="213">
        <f t="shared" si="1"/>
        <v>72047.424953271111</v>
      </c>
    </row>
    <row r="12" spans="2:22" x14ac:dyDescent="0.3">
      <c r="C12" s="214" t="s">
        <v>253</v>
      </c>
      <c r="D12" s="215">
        <v>9478</v>
      </c>
      <c r="E12" s="215">
        <v>5608.4400000000005</v>
      </c>
      <c r="F12" s="215">
        <f>48.81+367.59+1476.59+3364.9</f>
        <v>5257.8899999999994</v>
      </c>
      <c r="G12" s="211">
        <f>3336.92+11.48+2260.04</f>
        <v>5608.4400000000005</v>
      </c>
      <c r="H12" s="254">
        <v>8382.24</v>
      </c>
      <c r="I12" s="211"/>
      <c r="J12" s="211">
        <v>-2773.7999999999993</v>
      </c>
      <c r="K12" s="215">
        <v>11500</v>
      </c>
      <c r="L12" s="215">
        <v>11500</v>
      </c>
      <c r="M12" s="215"/>
      <c r="N12" s="215">
        <v>1000</v>
      </c>
      <c r="O12" s="215">
        <v>1000</v>
      </c>
      <c r="P12" s="215"/>
      <c r="Q12" s="212">
        <f t="shared" si="2"/>
        <v>20882.239999999998</v>
      </c>
      <c r="R12" s="212">
        <f t="shared" si="0"/>
        <v>0</v>
      </c>
      <c r="S12" s="213">
        <f t="shared" si="1"/>
        <v>20882.239999999998</v>
      </c>
    </row>
    <row r="13" spans="2:22" ht="21.75" customHeight="1" x14ac:dyDescent="0.3">
      <c r="C13" s="214" t="s">
        <v>254</v>
      </c>
      <c r="D13" s="215">
        <v>97995.15</v>
      </c>
      <c r="E13" s="215">
        <v>98300.819999999992</v>
      </c>
      <c r="F13" s="215">
        <v>97995.15</v>
      </c>
      <c r="G13" s="215">
        <v>97995.15</v>
      </c>
      <c r="H13" s="254">
        <v>97482.880000000005</v>
      </c>
      <c r="I13" s="211"/>
      <c r="J13" s="211">
        <v>5424.679999999993</v>
      </c>
      <c r="K13" s="215"/>
      <c r="L13" s="215"/>
      <c r="M13" s="215"/>
      <c r="N13" s="215"/>
      <c r="O13" s="215"/>
      <c r="P13" s="215"/>
      <c r="Q13" s="212">
        <f t="shared" si="2"/>
        <v>97482.880000000005</v>
      </c>
      <c r="R13" s="212">
        <f t="shared" si="0"/>
        <v>0</v>
      </c>
      <c r="S13" s="213">
        <f t="shared" si="1"/>
        <v>97482.880000000005</v>
      </c>
    </row>
    <row r="14" spans="2:22" ht="21.75" customHeight="1" x14ac:dyDescent="0.3">
      <c r="C14" s="214" t="s">
        <v>255</v>
      </c>
      <c r="D14" s="215"/>
      <c r="E14" s="215">
        <v>0</v>
      </c>
      <c r="F14" s="215"/>
      <c r="G14" s="215"/>
      <c r="H14" s="255"/>
      <c r="I14" s="211"/>
      <c r="J14" s="211">
        <v>0</v>
      </c>
      <c r="K14" s="215"/>
      <c r="L14" s="215"/>
      <c r="M14" s="215"/>
      <c r="N14" s="215"/>
      <c r="O14" s="215"/>
      <c r="P14" s="215"/>
      <c r="Q14" s="212">
        <f t="shared" si="2"/>
        <v>0</v>
      </c>
      <c r="R14" s="212">
        <f t="shared" si="0"/>
        <v>0</v>
      </c>
      <c r="S14" s="213">
        <f t="shared" si="1"/>
        <v>0</v>
      </c>
    </row>
    <row r="15" spans="2:22" ht="15.75" customHeight="1" x14ac:dyDescent="0.3">
      <c r="C15" s="220" t="s">
        <v>256</v>
      </c>
      <c r="D15" s="221">
        <f>SUM(D8:D14)</f>
        <v>189551</v>
      </c>
      <c r="E15" s="221">
        <f>SUM(E8:E14)</f>
        <v>170681.44</v>
      </c>
      <c r="F15" s="221">
        <f>SUM(F8:F14)</f>
        <v>173952.61</v>
      </c>
      <c r="G15" s="221">
        <f t="shared" ref="G15:J15" si="3">SUM(G8:G14)</f>
        <v>183725.24</v>
      </c>
      <c r="H15" s="221">
        <f>SUM(H8:H14)</f>
        <v>170681.44</v>
      </c>
      <c r="I15" s="221">
        <f t="shared" si="3"/>
        <v>0</v>
      </c>
      <c r="J15" s="221">
        <f t="shared" si="3"/>
        <v>4606.7399999999925</v>
      </c>
      <c r="K15" s="221">
        <f>SUM(K8:K14)</f>
        <v>122342</v>
      </c>
      <c r="L15" s="221">
        <f t="shared" ref="L15:M15" si="4">SUM(L8:L14)</f>
        <v>101935.48999999999</v>
      </c>
      <c r="M15" s="221">
        <f t="shared" si="4"/>
        <v>15059.5</v>
      </c>
      <c r="N15" s="221">
        <f>SUM(N8:N14)</f>
        <v>4728.9949532711098</v>
      </c>
      <c r="O15" s="221">
        <f>SUM(O8:O14)</f>
        <v>4728.9949532711098</v>
      </c>
      <c r="P15" s="221">
        <f t="shared" ref="P15:R15" si="5">SUM(P8:P14)</f>
        <v>0</v>
      </c>
      <c r="Q15" s="221">
        <f t="shared" si="5"/>
        <v>277345.92495327111</v>
      </c>
      <c r="R15" s="221">
        <f t="shared" si="5"/>
        <v>15059.5</v>
      </c>
      <c r="S15" s="222">
        <f>SUM(S8:S14)</f>
        <v>292405.42495327111</v>
      </c>
    </row>
    <row r="16" spans="2:22" s="223" customFormat="1" x14ac:dyDescent="0.3">
      <c r="C16" s="224"/>
      <c r="D16" s="225"/>
      <c r="E16" s="225"/>
      <c r="F16" s="225"/>
      <c r="G16" s="225"/>
      <c r="H16" s="225"/>
      <c r="I16" s="225"/>
      <c r="J16" s="225"/>
      <c r="K16" s="225"/>
      <c r="L16" s="225"/>
      <c r="M16" s="225"/>
      <c r="N16" s="225"/>
      <c r="O16" s="225"/>
      <c r="P16" s="225"/>
      <c r="Q16" s="225"/>
      <c r="R16" s="225"/>
      <c r="S16" s="226"/>
    </row>
    <row r="17" spans="2:19" x14ac:dyDescent="0.3">
      <c r="C17" s="334" t="s">
        <v>257</v>
      </c>
      <c r="D17" s="335"/>
      <c r="E17" s="335"/>
      <c r="F17" s="335"/>
      <c r="G17" s="335"/>
      <c r="H17" s="335"/>
      <c r="I17" s="335"/>
      <c r="J17" s="335"/>
      <c r="K17" s="335"/>
      <c r="L17" s="335"/>
      <c r="M17" s="335"/>
      <c r="N17" s="335"/>
      <c r="O17" s="335"/>
      <c r="P17" s="335"/>
      <c r="Q17" s="335"/>
      <c r="R17" s="335"/>
      <c r="S17" s="336"/>
    </row>
    <row r="18" spans="2:19" ht="27" customHeight="1" thickBot="1" x14ac:dyDescent="0.35">
      <c r="C18" s="207" t="s">
        <v>247</v>
      </c>
      <c r="D18" s="208">
        <f>'[1]1) Budget Table'!D25</f>
        <v>19690</v>
      </c>
      <c r="E18" s="208">
        <f>+D18</f>
        <v>19690</v>
      </c>
      <c r="F18" s="208"/>
      <c r="G18" s="208"/>
      <c r="H18" s="208"/>
      <c r="I18" s="208"/>
      <c r="J18" s="208"/>
      <c r="K18" s="208">
        <f>'[1]1) Budget Table'!E25</f>
        <v>19690</v>
      </c>
      <c r="L18" s="208"/>
      <c r="M18" s="208"/>
      <c r="N18" s="208">
        <f>'[1]1) Budget Table'!F25</f>
        <v>11814</v>
      </c>
      <c r="O18" s="208"/>
      <c r="P18" s="208"/>
      <c r="Q18" s="208"/>
      <c r="R18" s="208"/>
      <c r="S18" s="209">
        <f>SUM(E18:N18)</f>
        <v>51194</v>
      </c>
    </row>
    <row r="19" spans="2:19" x14ac:dyDescent="0.3">
      <c r="C19" s="210" t="s">
        <v>248</v>
      </c>
      <c r="D19" s="215"/>
      <c r="E19" s="211"/>
      <c r="F19" s="215"/>
      <c r="G19" s="211"/>
      <c r="H19" s="211"/>
      <c r="I19" s="211"/>
      <c r="J19" s="211">
        <v>0</v>
      </c>
      <c r="K19" s="215"/>
      <c r="L19" s="215"/>
      <c r="M19" s="215"/>
      <c r="N19" s="215"/>
      <c r="O19" s="211"/>
      <c r="P19" s="211"/>
      <c r="Q19" s="212">
        <f t="shared" ref="Q19" si="6">+H19+L19+O19</f>
        <v>0</v>
      </c>
      <c r="R19" s="212">
        <f t="shared" ref="Q19:R25" si="7">+I19+M19+P19</f>
        <v>0</v>
      </c>
      <c r="S19" s="213">
        <f t="shared" ref="S19:S25" si="8">+Q19+R19</f>
        <v>0</v>
      </c>
    </row>
    <row r="20" spans="2:19" x14ac:dyDescent="0.3">
      <c r="C20" s="214" t="s">
        <v>249</v>
      </c>
      <c r="D20" s="215"/>
      <c r="E20" s="211"/>
      <c r="F20" s="215"/>
      <c r="G20" s="211"/>
      <c r="H20" s="211"/>
      <c r="I20" s="211"/>
      <c r="J20" s="211">
        <v>0</v>
      </c>
      <c r="K20" s="215"/>
      <c r="L20" s="215"/>
      <c r="M20" s="215"/>
      <c r="N20" s="215">
        <v>5876</v>
      </c>
      <c r="O20" s="215"/>
      <c r="P20" s="215"/>
      <c r="Q20" s="212">
        <f t="shared" si="7"/>
        <v>0</v>
      </c>
      <c r="R20" s="212">
        <f t="shared" si="7"/>
        <v>0</v>
      </c>
      <c r="S20" s="213">
        <f t="shared" si="8"/>
        <v>0</v>
      </c>
    </row>
    <row r="21" spans="2:19" ht="31.2" x14ac:dyDescent="0.3">
      <c r="C21" s="214" t="s">
        <v>251</v>
      </c>
      <c r="D21" s="215"/>
      <c r="E21" s="211"/>
      <c r="F21" s="215"/>
      <c r="G21" s="211"/>
      <c r="H21" s="211"/>
      <c r="I21" s="211"/>
      <c r="J21" s="211">
        <v>0</v>
      </c>
      <c r="K21" s="215"/>
      <c r="L21" s="215"/>
      <c r="M21" s="215"/>
      <c r="N21" s="215"/>
      <c r="O21" s="215"/>
      <c r="P21" s="215"/>
      <c r="Q21" s="212">
        <f t="shared" si="7"/>
        <v>0</v>
      </c>
      <c r="R21" s="212">
        <f t="shared" si="7"/>
        <v>0</v>
      </c>
      <c r="S21" s="213">
        <f t="shared" si="8"/>
        <v>0</v>
      </c>
    </row>
    <row r="22" spans="2:19" x14ac:dyDescent="0.3">
      <c r="C22" s="219" t="s">
        <v>252</v>
      </c>
      <c r="D22" s="215"/>
      <c r="E22" s="215">
        <v>6621</v>
      </c>
      <c r="F22" s="215"/>
      <c r="G22" s="211"/>
      <c r="H22" s="211">
        <v>6754.97</v>
      </c>
      <c r="I22" s="211"/>
      <c r="J22" s="211">
        <v>-133.97000000000025</v>
      </c>
      <c r="K22" s="215">
        <v>10000</v>
      </c>
      <c r="L22" s="215">
        <v>4802.91</v>
      </c>
      <c r="M22" s="215"/>
      <c r="N22" s="215">
        <v>2938</v>
      </c>
      <c r="O22" s="215">
        <v>9421.44</v>
      </c>
      <c r="P22" s="215">
        <v>502.33</v>
      </c>
      <c r="Q22" s="212">
        <f>+H22+L22+O22</f>
        <v>20979.32</v>
      </c>
      <c r="R22" s="212">
        <f t="shared" si="7"/>
        <v>502.33</v>
      </c>
      <c r="S22" s="213">
        <f t="shared" si="8"/>
        <v>21481.65</v>
      </c>
    </row>
    <row r="23" spans="2:19" x14ac:dyDescent="0.3">
      <c r="C23" s="214" t="s">
        <v>253</v>
      </c>
      <c r="D23" s="215">
        <v>6621</v>
      </c>
      <c r="E23" s="211"/>
      <c r="F23" s="215">
        <v>6578.26</v>
      </c>
      <c r="G23" s="215">
        <v>5996.69</v>
      </c>
      <c r="H23" s="211"/>
      <c r="I23" s="211"/>
      <c r="J23" s="211">
        <v>0</v>
      </c>
      <c r="K23" s="215">
        <v>9690</v>
      </c>
      <c r="L23" s="215">
        <v>112.25</v>
      </c>
      <c r="M23" s="215">
        <v>4360.29</v>
      </c>
      <c r="N23" s="215">
        <v>3000</v>
      </c>
      <c r="O23" s="215"/>
      <c r="P23" s="215"/>
      <c r="Q23" s="212">
        <f t="shared" si="7"/>
        <v>112.25</v>
      </c>
      <c r="R23" s="212">
        <f t="shared" si="7"/>
        <v>4360.29</v>
      </c>
      <c r="S23" s="213">
        <f t="shared" si="8"/>
        <v>4472.54</v>
      </c>
    </row>
    <row r="24" spans="2:19" x14ac:dyDescent="0.3">
      <c r="C24" s="214" t="s">
        <v>254</v>
      </c>
      <c r="D24" s="215">
        <v>13069</v>
      </c>
      <c r="E24" s="215">
        <v>13069</v>
      </c>
      <c r="F24" s="215">
        <f>13111.74</f>
        <v>13111.74</v>
      </c>
      <c r="G24" s="215">
        <f>13111.74</f>
        <v>13111.74</v>
      </c>
      <c r="H24" s="211"/>
      <c r="I24" s="211">
        <v>12935.03</v>
      </c>
      <c r="J24" s="211">
        <v>133.96999999999935</v>
      </c>
      <c r="K24" s="215"/>
      <c r="L24" s="215"/>
      <c r="M24" s="215"/>
      <c r="N24" s="215"/>
      <c r="O24" s="215"/>
      <c r="P24" s="215"/>
      <c r="Q24" s="212">
        <f t="shared" si="7"/>
        <v>0</v>
      </c>
      <c r="R24" s="212">
        <f t="shared" si="7"/>
        <v>12935.03</v>
      </c>
      <c r="S24" s="213">
        <f t="shared" si="8"/>
        <v>12935.03</v>
      </c>
    </row>
    <row r="25" spans="2:19" x14ac:dyDescent="0.3">
      <c r="C25" s="214" t="s">
        <v>255</v>
      </c>
      <c r="D25" s="215">
        <v>0</v>
      </c>
      <c r="E25" s="211"/>
      <c r="F25" s="215"/>
      <c r="G25" s="215"/>
      <c r="H25" s="211"/>
      <c r="I25" s="211"/>
      <c r="J25" s="211">
        <v>0</v>
      </c>
      <c r="K25" s="215">
        <v>0</v>
      </c>
      <c r="L25" s="215"/>
      <c r="M25" s="215"/>
      <c r="N25" s="215">
        <v>0</v>
      </c>
      <c r="O25" s="215"/>
      <c r="P25" s="215"/>
      <c r="Q25" s="212">
        <f t="shared" si="7"/>
        <v>0</v>
      </c>
      <c r="R25" s="212">
        <f t="shared" si="7"/>
        <v>0</v>
      </c>
      <c r="S25" s="213">
        <f t="shared" si="8"/>
        <v>0</v>
      </c>
    </row>
    <row r="26" spans="2:19" x14ac:dyDescent="0.3">
      <c r="C26" s="220" t="s">
        <v>256</v>
      </c>
      <c r="D26" s="221">
        <f>SUM(D19:D25)</f>
        <v>19690</v>
      </c>
      <c r="E26" s="221">
        <f>SUM(E19:E25)</f>
        <v>19690</v>
      </c>
      <c r="F26" s="221">
        <f>SUM(F19:F25)</f>
        <v>19690</v>
      </c>
      <c r="G26" s="221">
        <f t="shared" ref="G26:J26" si="9">SUM(G19:G25)</f>
        <v>19108.43</v>
      </c>
      <c r="H26" s="221">
        <f t="shared" si="9"/>
        <v>6754.97</v>
      </c>
      <c r="I26" s="221">
        <f t="shared" si="9"/>
        <v>12935.03</v>
      </c>
      <c r="J26" s="221">
        <f t="shared" si="9"/>
        <v>-9.0949470177292824E-13</v>
      </c>
      <c r="K26" s="221">
        <f>SUM(K19:K25)</f>
        <v>19690</v>
      </c>
      <c r="L26" s="221">
        <f t="shared" ref="L26:M26" si="10">SUM(L19:L25)</f>
        <v>4915.16</v>
      </c>
      <c r="M26" s="221">
        <f t="shared" si="10"/>
        <v>4360.29</v>
      </c>
      <c r="N26" s="221">
        <f>SUM(N19:N25)</f>
        <v>11814</v>
      </c>
      <c r="O26" s="221">
        <f>SUM(O19:O25)</f>
        <v>9421.44</v>
      </c>
      <c r="P26" s="221">
        <f t="shared" ref="P26:R26" si="11">SUM(P19:P25)</f>
        <v>502.33</v>
      </c>
      <c r="Q26" s="221">
        <f t="shared" si="11"/>
        <v>21091.57</v>
      </c>
      <c r="R26" s="221">
        <f t="shared" si="11"/>
        <v>17797.650000000001</v>
      </c>
      <c r="S26" s="217">
        <f>SUM(S19:S25)</f>
        <v>38889.22</v>
      </c>
    </row>
    <row r="27" spans="2:19" s="223" customFormat="1" x14ac:dyDescent="0.3">
      <c r="C27" s="224"/>
      <c r="D27" s="225"/>
      <c r="E27" s="225"/>
      <c r="F27" s="225"/>
      <c r="G27" s="225"/>
      <c r="H27" s="225"/>
      <c r="I27" s="225"/>
      <c r="J27" s="225"/>
      <c r="K27" s="225"/>
      <c r="L27" s="225"/>
      <c r="M27" s="225"/>
      <c r="N27" s="225"/>
      <c r="O27" s="225"/>
      <c r="P27" s="225"/>
      <c r="Q27" s="225"/>
      <c r="R27" s="225"/>
      <c r="S27" s="227"/>
    </row>
    <row r="28" spans="2:19" x14ac:dyDescent="0.3">
      <c r="C28" s="334" t="s">
        <v>258</v>
      </c>
      <c r="D28" s="335"/>
      <c r="E28" s="335"/>
      <c r="F28" s="335"/>
      <c r="G28" s="335"/>
      <c r="H28" s="335"/>
      <c r="I28" s="335"/>
      <c r="J28" s="335"/>
      <c r="K28" s="335"/>
      <c r="L28" s="335"/>
      <c r="M28" s="335"/>
      <c r="N28" s="335"/>
      <c r="O28" s="335"/>
      <c r="P28" s="335"/>
      <c r="Q28" s="335"/>
      <c r="R28" s="335"/>
      <c r="S28" s="336"/>
    </row>
    <row r="29" spans="2:19" ht="21.75" customHeight="1" thickBot="1" x14ac:dyDescent="0.35">
      <c r="C29" s="207" t="s">
        <v>247</v>
      </c>
      <c r="D29" s="208">
        <f>'[1]1) Budget Table'!D35</f>
        <v>481281</v>
      </c>
      <c r="E29" s="208">
        <f>+E37</f>
        <v>500150.56</v>
      </c>
      <c r="F29" s="208"/>
      <c r="G29" s="208"/>
      <c r="H29" s="208"/>
      <c r="I29" s="208"/>
      <c r="J29" s="208"/>
      <c r="K29" s="208">
        <f>'[1]1) Budget Table'!E35</f>
        <v>147440</v>
      </c>
      <c r="L29" s="208"/>
      <c r="M29" s="208"/>
      <c r="N29" s="208">
        <f>'[1]1) Budget Table'!F35</f>
        <v>0</v>
      </c>
      <c r="O29" s="208"/>
      <c r="P29" s="208"/>
      <c r="Q29" s="208"/>
      <c r="R29" s="208"/>
      <c r="S29" s="209">
        <f>SUM(E29:N29)</f>
        <v>647590.56000000006</v>
      </c>
    </row>
    <row r="30" spans="2:19" x14ac:dyDescent="0.3">
      <c r="B30" s="202" t="s">
        <v>259</v>
      </c>
      <c r="C30" s="210" t="s">
        <v>248</v>
      </c>
      <c r="D30" s="211">
        <v>48128</v>
      </c>
      <c r="E30" s="211">
        <v>48128</v>
      </c>
      <c r="F30" s="211"/>
      <c r="G30" s="211">
        <f>2786.13+5572.25+24.4+6662.07+6662.07+6662.07+3331.04+5572.25+5572.25+2786.13</f>
        <v>45630.659999999996</v>
      </c>
      <c r="H30" s="256">
        <v>37812.21</v>
      </c>
      <c r="I30" s="257">
        <v>5325.49</v>
      </c>
      <c r="J30" s="211">
        <v>4990.3000000000029</v>
      </c>
      <c r="K30" s="211">
        <v>68920</v>
      </c>
      <c r="L30" s="211">
        <v>27908.760000000002</v>
      </c>
      <c r="M30" s="211">
        <v>10964.86</v>
      </c>
      <c r="N30" s="212"/>
      <c r="O30" s="212"/>
      <c r="P30" s="212"/>
      <c r="Q30" s="212">
        <f t="shared" ref="Q30:R36" si="12">+H30+L30+O30</f>
        <v>65720.97</v>
      </c>
      <c r="R30" s="212">
        <f t="shared" si="12"/>
        <v>16290.35</v>
      </c>
      <c r="S30" s="213">
        <f t="shared" ref="S30:S36" si="13">+Q30+R30</f>
        <v>82011.320000000007</v>
      </c>
    </row>
    <row r="31" spans="2:19" s="223" customFormat="1" ht="15.75" customHeight="1" x14ac:dyDescent="0.3">
      <c r="C31" s="214" t="s">
        <v>249</v>
      </c>
      <c r="D31" s="211"/>
      <c r="E31" s="211"/>
      <c r="F31" s="211"/>
      <c r="G31" s="211"/>
      <c r="H31" s="255"/>
      <c r="I31" s="258"/>
      <c r="J31" s="211">
        <v>0</v>
      </c>
      <c r="K31" s="216" t="s">
        <v>250</v>
      </c>
      <c r="L31" s="216"/>
      <c r="M31" s="216"/>
      <c r="N31" s="20"/>
      <c r="O31" s="20"/>
      <c r="P31" s="20"/>
      <c r="Q31" s="212">
        <f t="shared" si="12"/>
        <v>0</v>
      </c>
      <c r="R31" s="212">
        <f t="shared" si="12"/>
        <v>0</v>
      </c>
      <c r="S31" s="213">
        <f t="shared" si="13"/>
        <v>0</v>
      </c>
    </row>
    <row r="32" spans="2:19" s="223" customFormat="1" ht="31.2" x14ac:dyDescent="0.3">
      <c r="C32" s="214" t="s">
        <v>251</v>
      </c>
      <c r="D32" s="211"/>
      <c r="E32" s="211"/>
      <c r="F32" s="211"/>
      <c r="G32" s="211"/>
      <c r="H32" s="255"/>
      <c r="I32" s="258"/>
      <c r="J32" s="211">
        <v>0</v>
      </c>
      <c r="K32" s="218" t="s">
        <v>250</v>
      </c>
      <c r="L32" s="218"/>
      <c r="M32" s="218"/>
      <c r="N32" s="215"/>
      <c r="O32" s="215"/>
      <c r="P32" s="215"/>
      <c r="Q32" s="212">
        <f t="shared" si="12"/>
        <v>0</v>
      </c>
      <c r="R32" s="212">
        <f t="shared" si="12"/>
        <v>0</v>
      </c>
      <c r="S32" s="213">
        <f t="shared" si="13"/>
        <v>0</v>
      </c>
    </row>
    <row r="33" spans="2:19" s="223" customFormat="1" x14ac:dyDescent="0.3">
      <c r="C33" s="219" t="s">
        <v>252</v>
      </c>
      <c r="D33" s="211"/>
      <c r="E33" s="211">
        <v>48955.799999999996</v>
      </c>
      <c r="F33" s="211"/>
      <c r="G33" s="211"/>
      <c r="H33" s="254">
        <v>41668.959999999999</v>
      </c>
      <c r="I33" s="257">
        <v>7307.63</v>
      </c>
      <c r="J33" s="211">
        <v>7951.57</v>
      </c>
      <c r="K33" s="211">
        <v>60000</v>
      </c>
      <c r="L33" s="211">
        <v>60000</v>
      </c>
      <c r="M33" s="211"/>
      <c r="N33" s="215"/>
      <c r="O33" s="215"/>
      <c r="P33" s="215"/>
      <c r="Q33" s="212">
        <f t="shared" si="12"/>
        <v>101668.95999999999</v>
      </c>
      <c r="R33" s="212">
        <f t="shared" si="12"/>
        <v>7307.63</v>
      </c>
      <c r="S33" s="213">
        <f t="shared" si="13"/>
        <v>108976.59</v>
      </c>
    </row>
    <row r="34" spans="2:19" x14ac:dyDescent="0.3">
      <c r="C34" s="214" t="s">
        <v>253</v>
      </c>
      <c r="D34" s="211">
        <v>24064</v>
      </c>
      <c r="E34" s="211">
        <v>14064</v>
      </c>
      <c r="F34" s="211"/>
      <c r="G34" s="211"/>
      <c r="H34" s="254">
        <v>12307.05</v>
      </c>
      <c r="I34" s="258"/>
      <c r="J34" s="211">
        <v>14064</v>
      </c>
      <c r="K34" s="211">
        <v>18520</v>
      </c>
      <c r="L34" s="211">
        <v>9885.31</v>
      </c>
      <c r="M34" s="211">
        <v>8582.57</v>
      </c>
      <c r="N34" s="215"/>
      <c r="O34" s="215"/>
      <c r="P34" s="215"/>
      <c r="Q34" s="212">
        <f t="shared" si="12"/>
        <v>22192.36</v>
      </c>
      <c r="R34" s="212">
        <f t="shared" si="12"/>
        <v>8582.57</v>
      </c>
      <c r="S34" s="213">
        <f t="shared" si="13"/>
        <v>30774.93</v>
      </c>
    </row>
    <row r="35" spans="2:19" x14ac:dyDescent="0.3">
      <c r="B35" s="202" t="s">
        <v>259</v>
      </c>
      <c r="C35" s="214" t="s">
        <v>254</v>
      </c>
      <c r="D35" s="215">
        <v>409089</v>
      </c>
      <c r="E35" s="215">
        <v>389002.76</v>
      </c>
      <c r="F35" s="215">
        <f>35369.95+6578.26+6685.02+11141.71+15598.39</f>
        <v>75373.329999999987</v>
      </c>
      <c r="G35" s="211">
        <f>35369.95+5996.69+14219.36+6094.01+10156.68+6244.53+6244.53</f>
        <v>84325.75</v>
      </c>
      <c r="H35" s="254">
        <v>25833.31</v>
      </c>
      <c r="I35" s="257">
        <v>369895.9</v>
      </c>
      <c r="J35" s="211">
        <v>-6726.4500000000116</v>
      </c>
      <c r="K35" s="215"/>
      <c r="L35" s="215"/>
      <c r="M35" s="215"/>
      <c r="N35" s="215"/>
      <c r="O35" s="215"/>
      <c r="P35" s="215"/>
      <c r="Q35" s="212">
        <f t="shared" si="12"/>
        <v>25833.31</v>
      </c>
      <c r="R35" s="212">
        <f t="shared" si="12"/>
        <v>369895.9</v>
      </c>
      <c r="S35" s="213">
        <f t="shared" si="13"/>
        <v>395729.21</v>
      </c>
    </row>
    <row r="36" spans="2:19" x14ac:dyDescent="0.3">
      <c r="C36" s="214" t="s">
        <v>255</v>
      </c>
      <c r="D36" s="215"/>
      <c r="E36" s="215"/>
      <c r="F36" s="215"/>
      <c r="G36" s="215"/>
      <c r="H36" s="255"/>
      <c r="I36" s="258"/>
      <c r="J36" s="211">
        <v>0</v>
      </c>
      <c r="K36" s="215"/>
      <c r="L36" s="215"/>
      <c r="M36" s="215"/>
      <c r="N36" s="215"/>
      <c r="O36" s="215"/>
      <c r="P36" s="215"/>
      <c r="Q36" s="212">
        <f t="shared" si="12"/>
        <v>0</v>
      </c>
      <c r="R36" s="212">
        <f t="shared" si="12"/>
        <v>0</v>
      </c>
      <c r="S36" s="213">
        <f t="shared" si="13"/>
        <v>0</v>
      </c>
    </row>
    <row r="37" spans="2:19" x14ac:dyDescent="0.3">
      <c r="C37" s="220" t="s">
        <v>256</v>
      </c>
      <c r="D37" s="221">
        <f>SUM(D30:D36)</f>
        <v>481281</v>
      </c>
      <c r="E37" s="221">
        <f>SUM(E30:E36)</f>
        <v>500150.56</v>
      </c>
      <c r="F37" s="221">
        <f>SUM(F30:F36)</f>
        <v>75373.329999999987</v>
      </c>
      <c r="G37" s="221">
        <f t="shared" ref="G37:J37" si="14">SUM(G30:G36)</f>
        <v>129956.41</v>
      </c>
      <c r="H37" s="221">
        <f t="shared" si="14"/>
        <v>117621.53</v>
      </c>
      <c r="I37" s="221">
        <f t="shared" si="14"/>
        <v>382529.02</v>
      </c>
      <c r="J37" s="221">
        <f t="shared" si="14"/>
        <v>20279.419999999991</v>
      </c>
      <c r="K37" s="221">
        <f>SUM(K30:K36)</f>
        <v>147440</v>
      </c>
      <c r="L37" s="221">
        <f t="shared" ref="L37:M37" si="15">SUM(L30:L36)</f>
        <v>97794.07</v>
      </c>
      <c r="M37" s="221">
        <f t="shared" si="15"/>
        <v>19547.43</v>
      </c>
      <c r="N37" s="221">
        <f>SUM(N30:N36)</f>
        <v>0</v>
      </c>
      <c r="O37" s="221">
        <f>SUM(O30:O36)</f>
        <v>0</v>
      </c>
      <c r="P37" s="221">
        <f t="shared" ref="P37:R37" si="16">SUM(P30:P36)</f>
        <v>0</v>
      </c>
      <c r="Q37" s="221">
        <f t="shared" si="16"/>
        <v>215415.59999999998</v>
      </c>
      <c r="R37" s="221">
        <f t="shared" si="16"/>
        <v>402076.45</v>
      </c>
      <c r="S37" s="217">
        <f>SUM(S30:S36)</f>
        <v>617492.05000000005</v>
      </c>
    </row>
    <row r="39" spans="2:19" x14ac:dyDescent="0.3">
      <c r="C39" s="334" t="s">
        <v>260</v>
      </c>
      <c r="D39" s="335"/>
      <c r="E39" s="335"/>
      <c r="F39" s="335"/>
      <c r="G39" s="335"/>
      <c r="H39" s="335"/>
      <c r="I39" s="335"/>
      <c r="J39" s="335"/>
      <c r="K39" s="335"/>
      <c r="L39" s="335"/>
      <c r="M39" s="335"/>
      <c r="N39" s="335"/>
      <c r="O39" s="335"/>
      <c r="P39" s="335"/>
      <c r="Q39" s="335"/>
      <c r="R39" s="335"/>
      <c r="S39" s="336"/>
    </row>
    <row r="40" spans="2:19" ht="20.25" customHeight="1" thickBot="1" x14ac:dyDescent="0.35">
      <c r="C40" s="207" t="s">
        <v>247</v>
      </c>
      <c r="D40" s="208">
        <f>'[1]1) Budget Table'!D45</f>
        <v>44106</v>
      </c>
      <c r="E40" s="208">
        <f>+D40</f>
        <v>44106</v>
      </c>
      <c r="F40" s="208"/>
      <c r="G40" s="208"/>
      <c r="H40" s="208"/>
      <c r="I40" s="208"/>
      <c r="J40" s="208"/>
      <c r="K40" s="208">
        <f>'[1]1) Budget Table'!E45</f>
        <v>0</v>
      </c>
      <c r="L40" s="208"/>
      <c r="M40" s="208"/>
      <c r="N40" s="208">
        <f>'[1]1) Budget Table'!F45</f>
        <v>43791</v>
      </c>
      <c r="O40" s="208"/>
      <c r="P40" s="208"/>
      <c r="Q40" s="208"/>
      <c r="R40" s="208"/>
      <c r="S40" s="209">
        <f>SUM(E40:N40)</f>
        <v>87897</v>
      </c>
    </row>
    <row r="41" spans="2:19" x14ac:dyDescent="0.3">
      <c r="C41" s="210" t="s">
        <v>248</v>
      </c>
      <c r="D41" s="211"/>
      <c r="E41" s="211"/>
      <c r="F41" s="211"/>
      <c r="G41" s="211"/>
      <c r="H41" s="255"/>
      <c r="I41" s="258"/>
      <c r="J41" s="211">
        <v>0</v>
      </c>
      <c r="K41" s="212"/>
      <c r="L41" s="212"/>
      <c r="M41" s="212"/>
      <c r="N41" s="212"/>
      <c r="O41" s="212"/>
      <c r="P41" s="212"/>
      <c r="Q41" s="212">
        <f t="shared" ref="Q41:R47" si="17">+H41+L41+O41</f>
        <v>0</v>
      </c>
      <c r="R41" s="212">
        <f t="shared" si="17"/>
        <v>0</v>
      </c>
      <c r="S41" s="213">
        <f t="shared" ref="S41:S47" si="18">+Q41+R41</f>
        <v>0</v>
      </c>
    </row>
    <row r="42" spans="2:19" ht="15.75" customHeight="1" x14ac:dyDescent="0.3">
      <c r="C42" s="214" t="s">
        <v>249</v>
      </c>
      <c r="D42" s="215"/>
      <c r="E42" s="215"/>
      <c r="F42" s="215"/>
      <c r="G42" s="211"/>
      <c r="H42" s="255"/>
      <c r="I42" s="258"/>
      <c r="J42" s="211">
        <v>0</v>
      </c>
      <c r="K42" s="20"/>
      <c r="L42" s="20"/>
      <c r="M42" s="20"/>
      <c r="N42" s="20">
        <v>8758.2000000000007</v>
      </c>
      <c r="O42" s="20"/>
      <c r="P42" s="20"/>
      <c r="Q42" s="212">
        <f t="shared" si="17"/>
        <v>0</v>
      </c>
      <c r="R42" s="212">
        <f t="shared" si="17"/>
        <v>0</v>
      </c>
      <c r="S42" s="213">
        <f t="shared" si="18"/>
        <v>0</v>
      </c>
    </row>
    <row r="43" spans="2:19" ht="32.25" customHeight="1" x14ac:dyDescent="0.3">
      <c r="C43" s="214" t="s">
        <v>251</v>
      </c>
      <c r="D43" s="215"/>
      <c r="E43" s="215"/>
      <c r="F43" s="215"/>
      <c r="G43" s="211"/>
      <c r="H43" s="255"/>
      <c r="I43" s="258"/>
      <c r="J43" s="211">
        <v>0</v>
      </c>
      <c r="K43" s="215"/>
      <c r="L43" s="215"/>
      <c r="M43" s="215"/>
      <c r="N43" s="215"/>
      <c r="O43" s="215"/>
      <c r="P43" s="215"/>
      <c r="Q43" s="212">
        <f t="shared" si="17"/>
        <v>0</v>
      </c>
      <c r="R43" s="212">
        <f t="shared" si="17"/>
        <v>0</v>
      </c>
      <c r="S43" s="213">
        <f t="shared" si="18"/>
        <v>0</v>
      </c>
    </row>
    <row r="44" spans="2:19" s="223" customFormat="1" x14ac:dyDescent="0.3">
      <c r="C44" s="219" t="s">
        <v>252</v>
      </c>
      <c r="D44" s="215">
        <v>39696</v>
      </c>
      <c r="E44" s="215">
        <v>39696</v>
      </c>
      <c r="F44" s="215">
        <f>10000+3946.96+4456.68+1656.3</f>
        <v>20059.939999999999</v>
      </c>
      <c r="G44" s="211">
        <f>1656.3+10000+3598.01+4062.67+3014.22+6028.44+6028.44+24.4+5572.25</f>
        <v>39984.730000000003</v>
      </c>
      <c r="H44" s="259">
        <v>35431.480000000003</v>
      </c>
      <c r="I44" s="260">
        <v>7674.52</v>
      </c>
      <c r="J44" s="211">
        <v>-3410</v>
      </c>
      <c r="K44" s="215"/>
      <c r="L44" s="215"/>
      <c r="M44" s="215"/>
      <c r="N44" s="215">
        <v>29032.799999999999</v>
      </c>
      <c r="O44" s="215">
        <v>12286.7</v>
      </c>
      <c r="P44" s="215">
        <v>140.22</v>
      </c>
      <c r="Q44" s="212">
        <f t="shared" si="17"/>
        <v>47718.180000000008</v>
      </c>
      <c r="R44" s="212">
        <f t="shared" si="17"/>
        <v>7814.7400000000007</v>
      </c>
      <c r="S44" s="213">
        <f t="shared" si="18"/>
        <v>55532.920000000006</v>
      </c>
    </row>
    <row r="45" spans="2:19" x14ac:dyDescent="0.3">
      <c r="C45" s="214" t="s">
        <v>253</v>
      </c>
      <c r="D45" s="215">
        <v>4410</v>
      </c>
      <c r="E45" s="215">
        <v>4410</v>
      </c>
      <c r="F45" s="215"/>
      <c r="G45" s="211"/>
      <c r="H45" s="261"/>
      <c r="I45" s="260">
        <v>1000</v>
      </c>
      <c r="J45" s="211">
        <v>3410</v>
      </c>
      <c r="K45" s="215"/>
      <c r="L45" s="215"/>
      <c r="M45" s="215"/>
      <c r="N45" s="215">
        <v>6000</v>
      </c>
      <c r="O45" s="215">
        <v>1009.28</v>
      </c>
      <c r="P45" s="215"/>
      <c r="Q45" s="212">
        <f t="shared" si="17"/>
        <v>1009.28</v>
      </c>
      <c r="R45" s="212">
        <f t="shared" si="17"/>
        <v>1000</v>
      </c>
      <c r="S45" s="213">
        <f t="shared" si="18"/>
        <v>2009.28</v>
      </c>
    </row>
    <row r="46" spans="2:19" x14ac:dyDescent="0.3">
      <c r="C46" s="214" t="s">
        <v>254</v>
      </c>
      <c r="D46" s="215"/>
      <c r="E46" s="215"/>
      <c r="F46" s="215"/>
      <c r="G46" s="211"/>
      <c r="H46" s="255"/>
      <c r="I46" s="258"/>
      <c r="J46" s="211">
        <v>0</v>
      </c>
      <c r="K46" s="215"/>
      <c r="L46" s="215"/>
      <c r="M46" s="215"/>
      <c r="N46" s="215"/>
      <c r="O46" s="215"/>
      <c r="P46" s="215"/>
      <c r="Q46" s="212">
        <f t="shared" si="17"/>
        <v>0</v>
      </c>
      <c r="R46" s="212">
        <f t="shared" si="17"/>
        <v>0</v>
      </c>
      <c r="S46" s="213">
        <f t="shared" si="18"/>
        <v>0</v>
      </c>
    </row>
    <row r="47" spans="2:19" x14ac:dyDescent="0.3">
      <c r="C47" s="214" t="s">
        <v>255</v>
      </c>
      <c r="D47" s="215"/>
      <c r="E47" s="215"/>
      <c r="F47" s="215"/>
      <c r="G47" s="215"/>
      <c r="H47" s="255"/>
      <c r="I47" s="258"/>
      <c r="J47" s="211">
        <v>0</v>
      </c>
      <c r="K47" s="215"/>
      <c r="L47" s="215"/>
      <c r="M47" s="215"/>
      <c r="N47" s="215"/>
      <c r="O47" s="215"/>
      <c r="P47" s="215"/>
      <c r="Q47" s="212">
        <f t="shared" si="17"/>
        <v>0</v>
      </c>
      <c r="R47" s="212">
        <f t="shared" si="17"/>
        <v>0</v>
      </c>
      <c r="S47" s="213">
        <f t="shared" si="18"/>
        <v>0</v>
      </c>
    </row>
    <row r="48" spans="2:19" ht="21" customHeight="1" x14ac:dyDescent="0.3">
      <c r="C48" s="220" t="s">
        <v>256</v>
      </c>
      <c r="D48" s="221">
        <f>SUM(D41:D47)</f>
        <v>44106</v>
      </c>
      <c r="E48" s="221">
        <f>SUM(E41:E47)</f>
        <v>44106</v>
      </c>
      <c r="F48" s="221">
        <f>SUM(F41:F47)</f>
        <v>20059.939999999999</v>
      </c>
      <c r="G48" s="221">
        <f t="shared" ref="G48:I48" si="19">SUM(G41:G47)</f>
        <v>39984.730000000003</v>
      </c>
      <c r="H48" s="221">
        <f t="shared" si="19"/>
        <v>35431.480000000003</v>
      </c>
      <c r="I48" s="221">
        <f t="shared" si="19"/>
        <v>8674.52</v>
      </c>
      <c r="J48" s="221">
        <f>SUM(J41:J47)</f>
        <v>0</v>
      </c>
      <c r="K48" s="221">
        <f>SUM(K41:K47)</f>
        <v>0</v>
      </c>
      <c r="L48" s="221">
        <f t="shared" ref="L48:M48" si="20">SUM(L41:L47)</f>
        <v>0</v>
      </c>
      <c r="M48" s="221">
        <f t="shared" si="20"/>
        <v>0</v>
      </c>
      <c r="N48" s="221">
        <f>SUM(N41:N47)</f>
        <v>43791</v>
      </c>
      <c r="O48" s="221">
        <f t="shared" ref="O48:R48" si="21">SUM(O41:O47)</f>
        <v>13295.980000000001</v>
      </c>
      <c r="P48" s="221">
        <f t="shared" si="21"/>
        <v>140.22</v>
      </c>
      <c r="Q48" s="221">
        <f t="shared" si="21"/>
        <v>48727.460000000006</v>
      </c>
      <c r="R48" s="221">
        <f t="shared" si="21"/>
        <v>8814.7400000000016</v>
      </c>
      <c r="S48" s="217">
        <f>SUM(S41:S47)</f>
        <v>57542.200000000004</v>
      </c>
    </row>
    <row r="49" spans="2:19" s="223" customFormat="1" ht="22.5" customHeight="1" x14ac:dyDescent="0.3">
      <c r="C49" s="228"/>
      <c r="D49" s="225"/>
      <c r="E49" s="225"/>
      <c r="F49" s="225"/>
      <c r="G49" s="225"/>
      <c r="H49" s="225"/>
      <c r="I49" s="225"/>
      <c r="J49" s="225"/>
      <c r="K49" s="225"/>
      <c r="L49" s="225"/>
      <c r="M49" s="225"/>
      <c r="N49" s="225"/>
      <c r="O49" s="225"/>
      <c r="P49" s="225"/>
      <c r="Q49" s="225"/>
      <c r="R49" s="225"/>
      <c r="S49" s="227"/>
    </row>
    <row r="50" spans="2:19" hidden="1" x14ac:dyDescent="0.3">
      <c r="B50" s="334" t="s">
        <v>261</v>
      </c>
      <c r="C50" s="335"/>
      <c r="D50" s="335"/>
      <c r="E50" s="335"/>
      <c r="F50" s="335"/>
      <c r="G50" s="335"/>
      <c r="H50" s="335"/>
      <c r="I50" s="335"/>
      <c r="J50" s="335"/>
      <c r="K50" s="335"/>
      <c r="L50" s="335"/>
      <c r="M50" s="335"/>
      <c r="N50" s="335"/>
      <c r="O50" s="335"/>
      <c r="P50" s="335"/>
      <c r="Q50" s="335"/>
      <c r="R50" s="335"/>
      <c r="S50" s="336"/>
    </row>
    <row r="51" spans="2:19" hidden="1" x14ac:dyDescent="0.3">
      <c r="C51" s="334" t="s">
        <v>262</v>
      </c>
      <c r="D51" s="335"/>
      <c r="E51" s="335"/>
      <c r="F51" s="335"/>
      <c r="G51" s="335"/>
      <c r="H51" s="335"/>
      <c r="I51" s="335"/>
      <c r="J51" s="335"/>
      <c r="K51" s="335"/>
      <c r="L51" s="335"/>
      <c r="M51" s="335"/>
      <c r="N51" s="335"/>
      <c r="O51" s="335"/>
      <c r="P51" s="335"/>
      <c r="Q51" s="335"/>
      <c r="R51" s="335"/>
      <c r="S51" s="336"/>
    </row>
    <row r="52" spans="2:19" ht="24" hidden="1" customHeight="1" x14ac:dyDescent="0.3">
      <c r="C52" s="207" t="s">
        <v>247</v>
      </c>
      <c r="D52" s="208">
        <f>'[1]1) Budget Table'!D57</f>
        <v>0</v>
      </c>
      <c r="E52" s="208"/>
      <c r="F52" s="208"/>
      <c r="G52" s="208"/>
      <c r="H52" s="208"/>
      <c r="I52" s="208"/>
      <c r="J52" s="208"/>
      <c r="K52" s="208">
        <f>'[1]1) Budget Table'!E57</f>
        <v>0</v>
      </c>
      <c r="L52" s="208"/>
      <c r="M52" s="208"/>
      <c r="N52" s="208">
        <f>'[1]1) Budget Table'!F57</f>
        <v>0</v>
      </c>
      <c r="O52" s="208"/>
      <c r="P52" s="208"/>
      <c r="Q52" s="208"/>
      <c r="R52" s="208"/>
      <c r="S52" s="209">
        <f t="shared" ref="S52:S60" si="22">SUM(D52:N52)</f>
        <v>0</v>
      </c>
    </row>
    <row r="53" spans="2:19" ht="15.75" hidden="1" customHeight="1" x14ac:dyDescent="0.3">
      <c r="C53" s="210" t="s">
        <v>248</v>
      </c>
      <c r="D53" s="211"/>
      <c r="E53" s="211"/>
      <c r="F53" s="211"/>
      <c r="G53" s="211"/>
      <c r="H53" s="211"/>
      <c r="I53" s="211"/>
      <c r="J53" s="211"/>
      <c r="K53" s="212"/>
      <c r="L53" s="212"/>
      <c r="M53" s="212"/>
      <c r="N53" s="212"/>
      <c r="O53" s="212"/>
      <c r="P53" s="212"/>
      <c r="Q53" s="212"/>
      <c r="R53" s="212"/>
      <c r="S53" s="213">
        <f t="shared" si="22"/>
        <v>0</v>
      </c>
    </row>
    <row r="54" spans="2:19" ht="15.75" hidden="1" customHeight="1" x14ac:dyDescent="0.3">
      <c r="C54" s="214" t="s">
        <v>249</v>
      </c>
      <c r="D54" s="215"/>
      <c r="E54" s="215"/>
      <c r="F54" s="215"/>
      <c r="G54" s="215"/>
      <c r="H54" s="215"/>
      <c r="I54" s="215"/>
      <c r="J54" s="215"/>
      <c r="K54" s="20"/>
      <c r="L54" s="20"/>
      <c r="M54" s="20"/>
      <c r="N54" s="20"/>
      <c r="O54" s="20"/>
      <c r="P54" s="20"/>
      <c r="Q54" s="20"/>
      <c r="R54" s="20"/>
      <c r="S54" s="217">
        <f t="shared" si="22"/>
        <v>0</v>
      </c>
    </row>
    <row r="55" spans="2:19" ht="15.75" hidden="1" customHeight="1" x14ac:dyDescent="0.3">
      <c r="C55" s="214" t="s">
        <v>251</v>
      </c>
      <c r="D55" s="215"/>
      <c r="E55" s="215"/>
      <c r="F55" s="215"/>
      <c r="G55" s="215"/>
      <c r="H55" s="215"/>
      <c r="I55" s="215"/>
      <c r="J55" s="215"/>
      <c r="K55" s="215"/>
      <c r="L55" s="215"/>
      <c r="M55" s="215"/>
      <c r="N55" s="215"/>
      <c r="O55" s="215"/>
      <c r="P55" s="215"/>
      <c r="Q55" s="215"/>
      <c r="R55" s="215"/>
      <c r="S55" s="217">
        <f t="shared" si="22"/>
        <v>0</v>
      </c>
    </row>
    <row r="56" spans="2:19" ht="18.75" hidden="1" customHeight="1" x14ac:dyDescent="0.3">
      <c r="C56" s="219" t="s">
        <v>252</v>
      </c>
      <c r="D56" s="215"/>
      <c r="E56" s="215"/>
      <c r="F56" s="215"/>
      <c r="G56" s="215"/>
      <c r="H56" s="215"/>
      <c r="I56" s="215"/>
      <c r="J56" s="215"/>
      <c r="K56" s="215"/>
      <c r="L56" s="215"/>
      <c r="M56" s="215"/>
      <c r="N56" s="215"/>
      <c r="O56" s="215"/>
      <c r="P56" s="215"/>
      <c r="Q56" s="215"/>
      <c r="R56" s="215"/>
      <c r="S56" s="217">
        <f t="shared" si="22"/>
        <v>0</v>
      </c>
    </row>
    <row r="57" spans="2:19" hidden="1" x14ac:dyDescent="0.3">
      <c r="C57" s="214" t="s">
        <v>253</v>
      </c>
      <c r="D57" s="215"/>
      <c r="E57" s="215"/>
      <c r="F57" s="215"/>
      <c r="G57" s="215"/>
      <c r="H57" s="215"/>
      <c r="I57" s="215"/>
      <c r="J57" s="215"/>
      <c r="K57" s="215"/>
      <c r="L57" s="215"/>
      <c r="M57" s="215"/>
      <c r="N57" s="215"/>
      <c r="O57" s="215"/>
      <c r="P57" s="215"/>
      <c r="Q57" s="215"/>
      <c r="R57" s="215"/>
      <c r="S57" s="217">
        <f t="shared" si="22"/>
        <v>0</v>
      </c>
    </row>
    <row r="58" spans="2:19" s="223" customFormat="1" ht="21.75" hidden="1" customHeight="1" x14ac:dyDescent="0.3">
      <c r="B58" s="202"/>
      <c r="C58" s="214" t="s">
        <v>254</v>
      </c>
      <c r="D58" s="215"/>
      <c r="E58" s="215"/>
      <c r="F58" s="215"/>
      <c r="G58" s="215"/>
      <c r="H58" s="215"/>
      <c r="I58" s="215"/>
      <c r="J58" s="215"/>
      <c r="K58" s="215"/>
      <c r="L58" s="215"/>
      <c r="M58" s="215"/>
      <c r="N58" s="215"/>
      <c r="O58" s="215"/>
      <c r="P58" s="215"/>
      <c r="Q58" s="215"/>
      <c r="R58" s="215"/>
      <c r="S58" s="217">
        <f t="shared" si="22"/>
        <v>0</v>
      </c>
    </row>
    <row r="59" spans="2:19" s="223" customFormat="1" hidden="1" x14ac:dyDescent="0.3">
      <c r="B59" s="202"/>
      <c r="C59" s="214" t="s">
        <v>255</v>
      </c>
      <c r="D59" s="215"/>
      <c r="E59" s="215"/>
      <c r="F59" s="215"/>
      <c r="G59" s="215"/>
      <c r="H59" s="215"/>
      <c r="I59" s="215"/>
      <c r="J59" s="215"/>
      <c r="K59" s="215"/>
      <c r="L59" s="215"/>
      <c r="M59" s="215"/>
      <c r="N59" s="215"/>
      <c r="O59" s="215"/>
      <c r="P59" s="215"/>
      <c r="Q59" s="215"/>
      <c r="R59" s="215"/>
      <c r="S59" s="217">
        <f t="shared" si="22"/>
        <v>0</v>
      </c>
    </row>
    <row r="60" spans="2:19" hidden="1" x14ac:dyDescent="0.3">
      <c r="C60" s="220" t="s">
        <v>256</v>
      </c>
      <c r="D60" s="221">
        <f>SUM(D53:D59)</f>
        <v>0</v>
      </c>
      <c r="E60" s="221"/>
      <c r="F60" s="221"/>
      <c r="G60" s="221"/>
      <c r="H60" s="221"/>
      <c r="I60" s="221"/>
      <c r="J60" s="221"/>
      <c r="K60" s="221">
        <f>SUM(K53:K59)</f>
        <v>0</v>
      </c>
      <c r="L60" s="221"/>
      <c r="M60" s="221"/>
      <c r="N60" s="221">
        <f>SUM(N53:N59)</f>
        <v>0</v>
      </c>
      <c r="O60" s="221"/>
      <c r="P60" s="221"/>
      <c r="Q60" s="221"/>
      <c r="R60" s="221"/>
      <c r="S60" s="217">
        <f t="shared" si="22"/>
        <v>0</v>
      </c>
    </row>
    <row r="61" spans="2:19" s="223" customFormat="1" hidden="1" x14ac:dyDescent="0.3">
      <c r="C61" s="224"/>
      <c r="D61" s="225"/>
      <c r="E61" s="225"/>
      <c r="F61" s="225"/>
      <c r="G61" s="225"/>
      <c r="H61" s="225"/>
      <c r="I61" s="225"/>
      <c r="J61" s="225"/>
      <c r="K61" s="225"/>
      <c r="L61" s="225"/>
      <c r="M61" s="225"/>
      <c r="N61" s="225"/>
      <c r="O61" s="225"/>
      <c r="P61" s="225"/>
      <c r="Q61" s="225"/>
      <c r="R61" s="225"/>
      <c r="S61" s="227"/>
    </row>
    <row r="62" spans="2:19" hidden="1" x14ac:dyDescent="0.3">
      <c r="B62" s="223"/>
      <c r="C62" s="334" t="s">
        <v>91</v>
      </c>
      <c r="D62" s="335"/>
      <c r="E62" s="335"/>
      <c r="F62" s="335"/>
      <c r="G62" s="335"/>
      <c r="H62" s="335"/>
      <c r="I62" s="335"/>
      <c r="J62" s="335"/>
      <c r="K62" s="335"/>
      <c r="L62" s="335"/>
      <c r="M62" s="335"/>
      <c r="N62" s="335"/>
      <c r="O62" s="335"/>
      <c r="P62" s="335"/>
      <c r="Q62" s="335"/>
      <c r="R62" s="335"/>
      <c r="S62" s="336"/>
    </row>
    <row r="63" spans="2:19" ht="21.75" hidden="1" customHeight="1" x14ac:dyDescent="0.3">
      <c r="C63" s="207" t="s">
        <v>247</v>
      </c>
      <c r="D63" s="208">
        <f>'[1]1) Budget Table'!D67</f>
        <v>0</v>
      </c>
      <c r="E63" s="208"/>
      <c r="F63" s="208"/>
      <c r="G63" s="208"/>
      <c r="H63" s="208"/>
      <c r="I63" s="208"/>
      <c r="J63" s="208"/>
      <c r="K63" s="208">
        <f>'[1]1) Budget Table'!E67</f>
        <v>0</v>
      </c>
      <c r="L63" s="208"/>
      <c r="M63" s="208"/>
      <c r="N63" s="208">
        <f>'[1]1) Budget Table'!F67</f>
        <v>0</v>
      </c>
      <c r="O63" s="208"/>
      <c r="P63" s="208"/>
      <c r="Q63" s="208"/>
      <c r="R63" s="208"/>
      <c r="S63" s="209">
        <f t="shared" ref="S63:S71" si="23">SUM(D63:N63)</f>
        <v>0</v>
      </c>
    </row>
    <row r="64" spans="2:19" ht="15.75" hidden="1" customHeight="1" x14ac:dyDescent="0.3">
      <c r="C64" s="210" t="s">
        <v>248</v>
      </c>
      <c r="D64" s="211"/>
      <c r="E64" s="211"/>
      <c r="F64" s="211"/>
      <c r="G64" s="211"/>
      <c r="H64" s="211"/>
      <c r="I64" s="211"/>
      <c r="J64" s="211"/>
      <c r="K64" s="212"/>
      <c r="L64" s="212"/>
      <c r="M64" s="212"/>
      <c r="N64" s="212"/>
      <c r="O64" s="212"/>
      <c r="P64" s="212"/>
      <c r="Q64" s="212"/>
      <c r="R64" s="212"/>
      <c r="S64" s="213">
        <f t="shared" si="23"/>
        <v>0</v>
      </c>
    </row>
    <row r="65" spans="2:19" ht="15.75" hidden="1" customHeight="1" x14ac:dyDescent="0.3">
      <c r="C65" s="214" t="s">
        <v>249</v>
      </c>
      <c r="D65" s="215"/>
      <c r="E65" s="215"/>
      <c r="F65" s="215"/>
      <c r="G65" s="215"/>
      <c r="H65" s="215"/>
      <c r="I65" s="215"/>
      <c r="J65" s="215"/>
      <c r="K65" s="20"/>
      <c r="L65" s="20"/>
      <c r="M65" s="20"/>
      <c r="N65" s="20"/>
      <c r="O65" s="20"/>
      <c r="P65" s="20"/>
      <c r="Q65" s="20"/>
      <c r="R65" s="20"/>
      <c r="S65" s="217">
        <f t="shared" si="23"/>
        <v>0</v>
      </c>
    </row>
    <row r="66" spans="2:19" ht="15.75" hidden="1" customHeight="1" x14ac:dyDescent="0.3">
      <c r="C66" s="214" t="s">
        <v>251</v>
      </c>
      <c r="D66" s="215"/>
      <c r="E66" s="215"/>
      <c r="F66" s="215"/>
      <c r="G66" s="215"/>
      <c r="H66" s="215"/>
      <c r="I66" s="215"/>
      <c r="J66" s="215"/>
      <c r="K66" s="215"/>
      <c r="L66" s="215"/>
      <c r="M66" s="215"/>
      <c r="N66" s="215"/>
      <c r="O66" s="215"/>
      <c r="P66" s="215"/>
      <c r="Q66" s="215"/>
      <c r="R66" s="215"/>
      <c r="S66" s="217">
        <f t="shared" si="23"/>
        <v>0</v>
      </c>
    </row>
    <row r="67" spans="2:19" hidden="1" x14ac:dyDescent="0.3">
      <c r="C67" s="219" t="s">
        <v>252</v>
      </c>
      <c r="D67" s="215"/>
      <c r="E67" s="215"/>
      <c r="F67" s="215"/>
      <c r="G67" s="215"/>
      <c r="H67" s="215"/>
      <c r="I67" s="215"/>
      <c r="J67" s="215"/>
      <c r="K67" s="215"/>
      <c r="L67" s="215"/>
      <c r="M67" s="215"/>
      <c r="N67" s="215"/>
      <c r="O67" s="215"/>
      <c r="P67" s="215"/>
      <c r="Q67" s="215"/>
      <c r="R67" s="215"/>
      <c r="S67" s="217">
        <f t="shared" si="23"/>
        <v>0</v>
      </c>
    </row>
    <row r="68" spans="2:19" hidden="1" x14ac:dyDescent="0.3">
      <c r="C68" s="214" t="s">
        <v>253</v>
      </c>
      <c r="D68" s="215"/>
      <c r="E68" s="215"/>
      <c r="F68" s="215"/>
      <c r="G68" s="215"/>
      <c r="H68" s="215"/>
      <c r="I68" s="215"/>
      <c r="J68" s="215"/>
      <c r="K68" s="215"/>
      <c r="L68" s="215"/>
      <c r="M68" s="215"/>
      <c r="N68" s="215"/>
      <c r="O68" s="215"/>
      <c r="P68" s="215"/>
      <c r="Q68" s="215"/>
      <c r="R68" s="215"/>
      <c r="S68" s="217">
        <f t="shared" si="23"/>
        <v>0</v>
      </c>
    </row>
    <row r="69" spans="2:19" hidden="1" x14ac:dyDescent="0.3">
      <c r="C69" s="214" t="s">
        <v>254</v>
      </c>
      <c r="D69" s="215"/>
      <c r="E69" s="215"/>
      <c r="F69" s="215"/>
      <c r="G69" s="215"/>
      <c r="H69" s="215"/>
      <c r="I69" s="215"/>
      <c r="J69" s="215"/>
      <c r="K69" s="215"/>
      <c r="L69" s="215"/>
      <c r="M69" s="215"/>
      <c r="N69" s="215"/>
      <c r="O69" s="215"/>
      <c r="P69" s="215"/>
      <c r="Q69" s="215"/>
      <c r="R69" s="215"/>
      <c r="S69" s="217">
        <f t="shared" si="23"/>
        <v>0</v>
      </c>
    </row>
    <row r="70" spans="2:19" hidden="1" x14ac:dyDescent="0.3">
      <c r="C70" s="214" t="s">
        <v>255</v>
      </c>
      <c r="D70" s="215"/>
      <c r="E70" s="215"/>
      <c r="F70" s="215"/>
      <c r="G70" s="215"/>
      <c r="H70" s="215"/>
      <c r="I70" s="215"/>
      <c r="J70" s="215"/>
      <c r="K70" s="215"/>
      <c r="L70" s="215"/>
      <c r="M70" s="215"/>
      <c r="N70" s="215"/>
      <c r="O70" s="215"/>
      <c r="P70" s="215"/>
      <c r="Q70" s="215"/>
      <c r="R70" s="215"/>
      <c r="S70" s="217">
        <f t="shared" si="23"/>
        <v>0</v>
      </c>
    </row>
    <row r="71" spans="2:19" hidden="1" x14ac:dyDescent="0.3">
      <c r="C71" s="220" t="s">
        <v>256</v>
      </c>
      <c r="D71" s="221">
        <f>SUM(D64:D70)</f>
        <v>0</v>
      </c>
      <c r="E71" s="221"/>
      <c r="F71" s="221"/>
      <c r="G71" s="221"/>
      <c r="H71" s="221"/>
      <c r="I71" s="221"/>
      <c r="J71" s="221"/>
      <c r="K71" s="221">
        <f>SUM(K64:K70)</f>
        <v>0</v>
      </c>
      <c r="L71" s="221"/>
      <c r="M71" s="221"/>
      <c r="N71" s="221">
        <f>SUM(N64:N70)</f>
        <v>0</v>
      </c>
      <c r="O71" s="221"/>
      <c r="P71" s="221"/>
      <c r="Q71" s="221"/>
      <c r="R71" s="221"/>
      <c r="S71" s="217">
        <f t="shared" si="23"/>
        <v>0</v>
      </c>
    </row>
    <row r="72" spans="2:19" s="223" customFormat="1" hidden="1" x14ac:dyDescent="0.3">
      <c r="C72" s="224"/>
      <c r="D72" s="225"/>
      <c r="E72" s="225"/>
      <c r="F72" s="225"/>
      <c r="G72" s="225"/>
      <c r="H72" s="225"/>
      <c r="I72" s="225"/>
      <c r="J72" s="225"/>
      <c r="K72" s="225"/>
      <c r="L72" s="225"/>
      <c r="M72" s="225"/>
      <c r="N72" s="225"/>
      <c r="O72" s="225"/>
      <c r="P72" s="225"/>
      <c r="Q72" s="225"/>
      <c r="R72" s="225"/>
      <c r="S72" s="227"/>
    </row>
    <row r="73" spans="2:19" hidden="1" x14ac:dyDescent="0.3">
      <c r="C73" s="334" t="s">
        <v>100</v>
      </c>
      <c r="D73" s="335"/>
      <c r="E73" s="335"/>
      <c r="F73" s="335"/>
      <c r="G73" s="335"/>
      <c r="H73" s="335"/>
      <c r="I73" s="335"/>
      <c r="J73" s="335"/>
      <c r="K73" s="335"/>
      <c r="L73" s="335"/>
      <c r="M73" s="335"/>
      <c r="N73" s="335"/>
      <c r="O73" s="335"/>
      <c r="P73" s="335"/>
      <c r="Q73" s="335"/>
      <c r="R73" s="335"/>
      <c r="S73" s="336"/>
    </row>
    <row r="74" spans="2:19" ht="21.75" hidden="1" customHeight="1" x14ac:dyDescent="0.3">
      <c r="B74" s="223"/>
      <c r="C74" s="207" t="s">
        <v>247</v>
      </c>
      <c r="D74" s="208">
        <f>'[1]1) Budget Table'!D77</f>
        <v>0</v>
      </c>
      <c r="E74" s="208"/>
      <c r="F74" s="208"/>
      <c r="G74" s="208"/>
      <c r="H74" s="208"/>
      <c r="I74" s="208"/>
      <c r="J74" s="208"/>
      <c r="K74" s="208">
        <f>'[1]1) Budget Table'!E77</f>
        <v>0</v>
      </c>
      <c r="L74" s="208"/>
      <c r="M74" s="208"/>
      <c r="N74" s="208">
        <f>'[1]1) Budget Table'!F77</f>
        <v>0</v>
      </c>
      <c r="O74" s="208"/>
      <c r="P74" s="208"/>
      <c r="Q74" s="208"/>
      <c r="R74" s="208"/>
      <c r="S74" s="209">
        <f t="shared" ref="S74:S82" si="24">SUM(D74:N74)</f>
        <v>0</v>
      </c>
    </row>
    <row r="75" spans="2:19" ht="18" hidden="1" customHeight="1" x14ac:dyDescent="0.3">
      <c r="C75" s="210" t="s">
        <v>248</v>
      </c>
      <c r="D75" s="211"/>
      <c r="E75" s="211"/>
      <c r="F75" s="211"/>
      <c r="G75" s="211"/>
      <c r="H75" s="211"/>
      <c r="I75" s="211"/>
      <c r="J75" s="211"/>
      <c r="K75" s="212"/>
      <c r="L75" s="212"/>
      <c r="M75" s="212"/>
      <c r="N75" s="212"/>
      <c r="O75" s="212"/>
      <c r="P75" s="212"/>
      <c r="Q75" s="212"/>
      <c r="R75" s="212"/>
      <c r="S75" s="213">
        <f t="shared" si="24"/>
        <v>0</v>
      </c>
    </row>
    <row r="76" spans="2:19" ht="15.75" hidden="1" customHeight="1" x14ac:dyDescent="0.3">
      <c r="C76" s="214" t="s">
        <v>249</v>
      </c>
      <c r="D76" s="215"/>
      <c r="E76" s="215"/>
      <c r="F76" s="215"/>
      <c r="G76" s="215"/>
      <c r="H76" s="215"/>
      <c r="I76" s="215"/>
      <c r="J76" s="215"/>
      <c r="K76" s="20"/>
      <c r="L76" s="20"/>
      <c r="M76" s="20"/>
      <c r="N76" s="20"/>
      <c r="O76" s="20"/>
      <c r="P76" s="20"/>
      <c r="Q76" s="20"/>
      <c r="R76" s="20"/>
      <c r="S76" s="217">
        <f t="shared" si="24"/>
        <v>0</v>
      </c>
    </row>
    <row r="77" spans="2:19" s="223" customFormat="1" ht="15.75" hidden="1" customHeight="1" x14ac:dyDescent="0.3">
      <c r="B77" s="202"/>
      <c r="C77" s="214" t="s">
        <v>251</v>
      </c>
      <c r="D77" s="215"/>
      <c r="E77" s="215"/>
      <c r="F77" s="215"/>
      <c r="G77" s="215"/>
      <c r="H77" s="215"/>
      <c r="I77" s="215"/>
      <c r="J77" s="215"/>
      <c r="K77" s="215"/>
      <c r="L77" s="215"/>
      <c r="M77" s="215"/>
      <c r="N77" s="215"/>
      <c r="O77" s="215"/>
      <c r="P77" s="215"/>
      <c r="Q77" s="215"/>
      <c r="R77" s="215"/>
      <c r="S77" s="217">
        <f t="shared" si="24"/>
        <v>0</v>
      </c>
    </row>
    <row r="78" spans="2:19" hidden="1" x14ac:dyDescent="0.3">
      <c r="B78" s="223"/>
      <c r="C78" s="219" t="s">
        <v>252</v>
      </c>
      <c r="D78" s="215"/>
      <c r="E78" s="215"/>
      <c r="F78" s="215"/>
      <c r="G78" s="215"/>
      <c r="H78" s="215"/>
      <c r="I78" s="215"/>
      <c r="J78" s="215"/>
      <c r="K78" s="215"/>
      <c r="L78" s="215"/>
      <c r="M78" s="215"/>
      <c r="N78" s="215"/>
      <c r="O78" s="215"/>
      <c r="P78" s="215"/>
      <c r="Q78" s="215"/>
      <c r="R78" s="215"/>
      <c r="S78" s="217">
        <f t="shared" si="24"/>
        <v>0</v>
      </c>
    </row>
    <row r="79" spans="2:19" hidden="1" x14ac:dyDescent="0.3">
      <c r="B79" s="223"/>
      <c r="C79" s="214" t="s">
        <v>253</v>
      </c>
      <c r="D79" s="215"/>
      <c r="E79" s="215"/>
      <c r="F79" s="215"/>
      <c r="G79" s="215"/>
      <c r="H79" s="215"/>
      <c r="I79" s="215"/>
      <c r="J79" s="215"/>
      <c r="K79" s="215"/>
      <c r="L79" s="215"/>
      <c r="M79" s="215"/>
      <c r="N79" s="215"/>
      <c r="O79" s="215"/>
      <c r="P79" s="215"/>
      <c r="Q79" s="215"/>
      <c r="R79" s="215"/>
      <c r="S79" s="217">
        <f t="shared" si="24"/>
        <v>0</v>
      </c>
    </row>
    <row r="80" spans="2:19" hidden="1" x14ac:dyDescent="0.3">
      <c r="B80" s="223"/>
      <c r="C80" s="214" t="s">
        <v>254</v>
      </c>
      <c r="D80" s="215"/>
      <c r="E80" s="215"/>
      <c r="F80" s="215"/>
      <c r="G80" s="215"/>
      <c r="H80" s="215"/>
      <c r="I80" s="215"/>
      <c r="J80" s="215"/>
      <c r="K80" s="215"/>
      <c r="L80" s="215"/>
      <c r="M80" s="215"/>
      <c r="N80" s="215"/>
      <c r="O80" s="215"/>
      <c r="P80" s="215"/>
      <c r="Q80" s="215"/>
      <c r="R80" s="215"/>
      <c r="S80" s="217">
        <f t="shared" si="24"/>
        <v>0</v>
      </c>
    </row>
    <row r="81" spans="2:19" hidden="1" x14ac:dyDescent="0.3">
      <c r="C81" s="214" t="s">
        <v>255</v>
      </c>
      <c r="D81" s="215"/>
      <c r="E81" s="215"/>
      <c r="F81" s="215"/>
      <c r="G81" s="215"/>
      <c r="H81" s="215"/>
      <c r="I81" s="215"/>
      <c r="J81" s="215"/>
      <c r="K81" s="215"/>
      <c r="L81" s="215"/>
      <c r="M81" s="215"/>
      <c r="N81" s="215"/>
      <c r="O81" s="215"/>
      <c r="P81" s="215"/>
      <c r="Q81" s="215"/>
      <c r="R81" s="215"/>
      <c r="S81" s="217">
        <f t="shared" si="24"/>
        <v>0</v>
      </c>
    </row>
    <row r="82" spans="2:19" hidden="1" x14ac:dyDescent="0.3">
      <c r="C82" s="220" t="s">
        <v>256</v>
      </c>
      <c r="D82" s="221">
        <f>SUM(D75:D81)</f>
        <v>0</v>
      </c>
      <c r="E82" s="221"/>
      <c r="F82" s="221"/>
      <c r="G82" s="221"/>
      <c r="H82" s="221"/>
      <c r="I82" s="221"/>
      <c r="J82" s="221"/>
      <c r="K82" s="221">
        <f>SUM(K75:K81)</f>
        <v>0</v>
      </c>
      <c r="L82" s="221"/>
      <c r="M82" s="221"/>
      <c r="N82" s="221">
        <f>SUM(N75:N81)</f>
        <v>0</v>
      </c>
      <c r="O82" s="221"/>
      <c r="P82" s="221"/>
      <c r="Q82" s="221"/>
      <c r="R82" s="221"/>
      <c r="S82" s="217">
        <f t="shared" si="24"/>
        <v>0</v>
      </c>
    </row>
    <row r="83" spans="2:19" s="223" customFormat="1" hidden="1" x14ac:dyDescent="0.3">
      <c r="C83" s="224"/>
      <c r="D83" s="225"/>
      <c r="E83" s="225"/>
      <c r="F83" s="225"/>
      <c r="G83" s="225"/>
      <c r="H83" s="225"/>
      <c r="I83" s="225"/>
      <c r="J83" s="225"/>
      <c r="K83" s="225"/>
      <c r="L83" s="225"/>
      <c r="M83" s="225"/>
      <c r="N83" s="225"/>
      <c r="O83" s="225"/>
      <c r="P83" s="225"/>
      <c r="Q83" s="225"/>
      <c r="R83" s="225"/>
      <c r="S83" s="227"/>
    </row>
    <row r="84" spans="2:19" hidden="1" x14ac:dyDescent="0.3">
      <c r="C84" s="334" t="s">
        <v>109</v>
      </c>
      <c r="D84" s="335"/>
      <c r="E84" s="335"/>
      <c r="F84" s="335"/>
      <c r="G84" s="335"/>
      <c r="H84" s="335"/>
      <c r="I84" s="335"/>
      <c r="J84" s="335"/>
      <c r="K84" s="335"/>
      <c r="L84" s="335"/>
      <c r="M84" s="335"/>
      <c r="N84" s="335"/>
      <c r="O84" s="335"/>
      <c r="P84" s="335"/>
      <c r="Q84" s="335"/>
      <c r="R84" s="335"/>
      <c r="S84" s="336"/>
    </row>
    <row r="85" spans="2:19" ht="21.75" hidden="1" customHeight="1" x14ac:dyDescent="0.3">
      <c r="C85" s="207" t="s">
        <v>247</v>
      </c>
      <c r="D85" s="208">
        <f>'[1]1) Budget Table'!D87</f>
        <v>0</v>
      </c>
      <c r="E85" s="208"/>
      <c r="F85" s="208"/>
      <c r="G85" s="208"/>
      <c r="H85" s="208"/>
      <c r="I85" s="208"/>
      <c r="J85" s="208"/>
      <c r="K85" s="208">
        <f>'[1]1) Budget Table'!E87</f>
        <v>0</v>
      </c>
      <c r="L85" s="208"/>
      <c r="M85" s="208"/>
      <c r="N85" s="208">
        <f>'[1]1) Budget Table'!F87</f>
        <v>0</v>
      </c>
      <c r="O85" s="208"/>
      <c r="P85" s="208"/>
      <c r="Q85" s="208"/>
      <c r="R85" s="208"/>
      <c r="S85" s="209">
        <f t="shared" ref="S85:S93" si="25">SUM(D85:N85)</f>
        <v>0</v>
      </c>
    </row>
    <row r="86" spans="2:19" ht="15.75" hidden="1" customHeight="1" x14ac:dyDescent="0.3">
      <c r="C86" s="210" t="s">
        <v>248</v>
      </c>
      <c r="D86" s="211"/>
      <c r="E86" s="211"/>
      <c r="F86" s="211"/>
      <c r="G86" s="211"/>
      <c r="H86" s="211"/>
      <c r="I86" s="211"/>
      <c r="J86" s="211"/>
      <c r="K86" s="212"/>
      <c r="L86" s="212"/>
      <c r="M86" s="212"/>
      <c r="N86" s="212"/>
      <c r="O86" s="212"/>
      <c r="P86" s="212"/>
      <c r="Q86" s="212"/>
      <c r="R86" s="212"/>
      <c r="S86" s="213">
        <f t="shared" si="25"/>
        <v>0</v>
      </c>
    </row>
    <row r="87" spans="2:19" ht="15.75" hidden="1" customHeight="1" x14ac:dyDescent="0.3">
      <c r="B87" s="223"/>
      <c r="C87" s="214" t="s">
        <v>249</v>
      </c>
      <c r="D87" s="215"/>
      <c r="E87" s="215"/>
      <c r="F87" s="215"/>
      <c r="G87" s="215"/>
      <c r="H87" s="215"/>
      <c r="I87" s="215"/>
      <c r="J87" s="215"/>
      <c r="K87" s="20"/>
      <c r="L87" s="20"/>
      <c r="M87" s="20"/>
      <c r="N87" s="20"/>
      <c r="O87" s="20"/>
      <c r="P87" s="20"/>
      <c r="Q87" s="20"/>
      <c r="R87" s="20"/>
      <c r="S87" s="217">
        <f t="shared" si="25"/>
        <v>0</v>
      </c>
    </row>
    <row r="88" spans="2:19" ht="15.75" hidden="1" customHeight="1" x14ac:dyDescent="0.3">
      <c r="C88" s="214" t="s">
        <v>251</v>
      </c>
      <c r="D88" s="215"/>
      <c r="E88" s="215"/>
      <c r="F88" s="215"/>
      <c r="G88" s="215"/>
      <c r="H88" s="215"/>
      <c r="I88" s="215"/>
      <c r="J88" s="215"/>
      <c r="K88" s="215"/>
      <c r="L88" s="215"/>
      <c r="M88" s="215"/>
      <c r="N88" s="215"/>
      <c r="O88" s="215"/>
      <c r="P88" s="215"/>
      <c r="Q88" s="215"/>
      <c r="R88" s="215"/>
      <c r="S88" s="217">
        <f t="shared" si="25"/>
        <v>0</v>
      </c>
    </row>
    <row r="89" spans="2:19" hidden="1" x14ac:dyDescent="0.3">
      <c r="C89" s="219" t="s">
        <v>252</v>
      </c>
      <c r="D89" s="215"/>
      <c r="E89" s="215"/>
      <c r="F89" s="215"/>
      <c r="G89" s="215"/>
      <c r="H89" s="215"/>
      <c r="I89" s="215"/>
      <c r="J89" s="215"/>
      <c r="K89" s="215"/>
      <c r="L89" s="215"/>
      <c r="M89" s="215"/>
      <c r="N89" s="215"/>
      <c r="O89" s="215"/>
      <c r="P89" s="215"/>
      <c r="Q89" s="215"/>
      <c r="R89" s="215"/>
      <c r="S89" s="217">
        <f t="shared" si="25"/>
        <v>0</v>
      </c>
    </row>
    <row r="90" spans="2:19" hidden="1" x14ac:dyDescent="0.3">
      <c r="C90" s="214" t="s">
        <v>253</v>
      </c>
      <c r="D90" s="215"/>
      <c r="E90" s="215"/>
      <c r="F90" s="215"/>
      <c r="G90" s="215"/>
      <c r="H90" s="215"/>
      <c r="I90" s="215"/>
      <c r="J90" s="215"/>
      <c r="K90" s="215"/>
      <c r="L90" s="215"/>
      <c r="M90" s="215"/>
      <c r="N90" s="215"/>
      <c r="O90" s="215"/>
      <c r="P90" s="215"/>
      <c r="Q90" s="215"/>
      <c r="R90" s="215"/>
      <c r="S90" s="217">
        <f t="shared" si="25"/>
        <v>0</v>
      </c>
    </row>
    <row r="91" spans="2:19" ht="25.5" hidden="1" customHeight="1" x14ac:dyDescent="0.3">
      <c r="C91" s="214" t="s">
        <v>254</v>
      </c>
      <c r="D91" s="215"/>
      <c r="E91" s="215"/>
      <c r="F91" s="215"/>
      <c r="G91" s="215"/>
      <c r="H91" s="215"/>
      <c r="I91" s="215"/>
      <c r="J91" s="215"/>
      <c r="K91" s="215"/>
      <c r="L91" s="215"/>
      <c r="M91" s="215"/>
      <c r="N91" s="215"/>
      <c r="O91" s="215"/>
      <c r="P91" s="215"/>
      <c r="Q91" s="215"/>
      <c r="R91" s="215"/>
      <c r="S91" s="217">
        <f t="shared" si="25"/>
        <v>0</v>
      </c>
    </row>
    <row r="92" spans="2:19" hidden="1" x14ac:dyDescent="0.3">
      <c r="B92" s="223"/>
      <c r="C92" s="214" t="s">
        <v>255</v>
      </c>
      <c r="D92" s="215"/>
      <c r="E92" s="215"/>
      <c r="F92" s="215"/>
      <c r="G92" s="215"/>
      <c r="H92" s="215"/>
      <c r="I92" s="215"/>
      <c r="J92" s="215"/>
      <c r="K92" s="215"/>
      <c r="L92" s="215"/>
      <c r="M92" s="215"/>
      <c r="N92" s="215"/>
      <c r="O92" s="215"/>
      <c r="P92" s="215"/>
      <c r="Q92" s="215"/>
      <c r="R92" s="215"/>
      <c r="S92" s="217">
        <f t="shared" si="25"/>
        <v>0</v>
      </c>
    </row>
    <row r="93" spans="2:19" ht="15.75" hidden="1" customHeight="1" x14ac:dyDescent="0.3">
      <c r="C93" s="220" t="s">
        <v>256</v>
      </c>
      <c r="D93" s="221">
        <f>SUM(D86:D92)</f>
        <v>0</v>
      </c>
      <c r="E93" s="221"/>
      <c r="F93" s="221"/>
      <c r="G93" s="221"/>
      <c r="H93" s="221"/>
      <c r="I93" s="221"/>
      <c r="J93" s="221"/>
      <c r="K93" s="221">
        <f>SUM(K86:K92)</f>
        <v>0</v>
      </c>
      <c r="L93" s="221"/>
      <c r="M93" s="221"/>
      <c r="N93" s="221">
        <f>SUM(N86:N92)</f>
        <v>0</v>
      </c>
      <c r="O93" s="221"/>
      <c r="P93" s="221"/>
      <c r="Q93" s="221"/>
      <c r="R93" s="221"/>
      <c r="S93" s="217">
        <f t="shared" si="25"/>
        <v>0</v>
      </c>
    </row>
    <row r="94" spans="2:19" ht="25.5" hidden="1" customHeight="1" x14ac:dyDescent="0.3">
      <c r="D94" s="202"/>
      <c r="E94" s="202"/>
      <c r="F94" s="202"/>
      <c r="G94" s="202"/>
      <c r="H94" s="202"/>
      <c r="I94" s="202"/>
      <c r="J94" s="202"/>
      <c r="K94" s="202"/>
      <c r="L94" s="202"/>
      <c r="M94" s="202"/>
      <c r="N94" s="202"/>
      <c r="O94" s="202"/>
      <c r="P94" s="202"/>
      <c r="Q94" s="202"/>
      <c r="R94" s="202"/>
    </row>
    <row r="95" spans="2:19" hidden="1" x14ac:dyDescent="0.3">
      <c r="B95" s="334" t="s">
        <v>263</v>
      </c>
      <c r="C95" s="335"/>
      <c r="D95" s="335"/>
      <c r="E95" s="335"/>
      <c r="F95" s="335"/>
      <c r="G95" s="335"/>
      <c r="H95" s="335"/>
      <c r="I95" s="335"/>
      <c r="J95" s="335"/>
      <c r="K95" s="335"/>
      <c r="L95" s="335"/>
      <c r="M95" s="335"/>
      <c r="N95" s="335"/>
      <c r="O95" s="335"/>
      <c r="P95" s="335"/>
      <c r="Q95" s="335"/>
      <c r="R95" s="335"/>
      <c r="S95" s="336"/>
    </row>
    <row r="96" spans="2:19" hidden="1" x14ac:dyDescent="0.3">
      <c r="C96" s="334" t="s">
        <v>119</v>
      </c>
      <c r="D96" s="335"/>
      <c r="E96" s="335"/>
      <c r="F96" s="335"/>
      <c r="G96" s="335"/>
      <c r="H96" s="335"/>
      <c r="I96" s="335"/>
      <c r="J96" s="335"/>
      <c r="K96" s="335"/>
      <c r="L96" s="335"/>
      <c r="M96" s="335"/>
      <c r="N96" s="335"/>
      <c r="O96" s="335"/>
      <c r="P96" s="335"/>
      <c r="Q96" s="335"/>
      <c r="R96" s="335"/>
      <c r="S96" s="336"/>
    </row>
    <row r="97" spans="3:19" ht="22.5" hidden="1" customHeight="1" x14ac:dyDescent="0.3">
      <c r="C97" s="207" t="s">
        <v>247</v>
      </c>
      <c r="D97" s="208">
        <f>'[1]1) Budget Table'!D99</f>
        <v>0</v>
      </c>
      <c r="E97" s="208"/>
      <c r="F97" s="208"/>
      <c r="G97" s="208"/>
      <c r="H97" s="208"/>
      <c r="I97" s="208"/>
      <c r="J97" s="208"/>
      <c r="K97" s="208">
        <f>'[1]1) Budget Table'!E99</f>
        <v>0</v>
      </c>
      <c r="L97" s="208"/>
      <c r="M97" s="208"/>
      <c r="N97" s="208">
        <f>'[1]1) Budget Table'!F99</f>
        <v>0</v>
      </c>
      <c r="O97" s="208"/>
      <c r="P97" s="208"/>
      <c r="Q97" s="208"/>
      <c r="R97" s="208"/>
      <c r="S97" s="209">
        <f t="shared" ref="S97:S105" si="26">SUM(D97:N97)</f>
        <v>0</v>
      </c>
    </row>
    <row r="98" spans="3:19" hidden="1" x14ac:dyDescent="0.3">
      <c r="C98" s="210" t="s">
        <v>248</v>
      </c>
      <c r="D98" s="211"/>
      <c r="E98" s="211"/>
      <c r="F98" s="211"/>
      <c r="G98" s="211"/>
      <c r="H98" s="211"/>
      <c r="I98" s="211"/>
      <c r="J98" s="211"/>
      <c r="K98" s="212"/>
      <c r="L98" s="212"/>
      <c r="M98" s="212"/>
      <c r="N98" s="212"/>
      <c r="O98" s="212"/>
      <c r="P98" s="212"/>
      <c r="Q98" s="212"/>
      <c r="R98" s="212"/>
      <c r="S98" s="213">
        <f t="shared" si="26"/>
        <v>0</v>
      </c>
    </row>
    <row r="99" spans="3:19" hidden="1" x14ac:dyDescent="0.3">
      <c r="C99" s="214" t="s">
        <v>249</v>
      </c>
      <c r="D99" s="215"/>
      <c r="E99" s="215"/>
      <c r="F99" s="215"/>
      <c r="G99" s="215"/>
      <c r="H99" s="215"/>
      <c r="I99" s="215"/>
      <c r="J99" s="215"/>
      <c r="K99" s="20"/>
      <c r="L99" s="20"/>
      <c r="M99" s="20"/>
      <c r="N99" s="20"/>
      <c r="O99" s="20"/>
      <c r="P99" s="20"/>
      <c r="Q99" s="20"/>
      <c r="R99" s="20"/>
      <c r="S99" s="217">
        <f t="shared" si="26"/>
        <v>0</v>
      </c>
    </row>
    <row r="100" spans="3:19" ht="15.75" hidden="1" customHeight="1" x14ac:dyDescent="0.3">
      <c r="C100" s="214" t="s">
        <v>251</v>
      </c>
      <c r="D100" s="215"/>
      <c r="E100" s="215"/>
      <c r="F100" s="215"/>
      <c r="G100" s="215"/>
      <c r="H100" s="215"/>
      <c r="I100" s="215"/>
      <c r="J100" s="215"/>
      <c r="K100" s="215"/>
      <c r="L100" s="215"/>
      <c r="M100" s="215"/>
      <c r="N100" s="215"/>
      <c r="O100" s="215"/>
      <c r="P100" s="215"/>
      <c r="Q100" s="215"/>
      <c r="R100" s="215"/>
      <c r="S100" s="217">
        <f t="shared" si="26"/>
        <v>0</v>
      </c>
    </row>
    <row r="101" spans="3:19" hidden="1" x14ac:dyDescent="0.3">
      <c r="C101" s="219" t="s">
        <v>252</v>
      </c>
      <c r="D101" s="215"/>
      <c r="E101" s="215"/>
      <c r="F101" s="215"/>
      <c r="G101" s="215"/>
      <c r="H101" s="215"/>
      <c r="I101" s="215"/>
      <c r="J101" s="215"/>
      <c r="K101" s="215"/>
      <c r="L101" s="215"/>
      <c r="M101" s="215"/>
      <c r="N101" s="215"/>
      <c r="O101" s="215"/>
      <c r="P101" s="215"/>
      <c r="Q101" s="215"/>
      <c r="R101" s="215"/>
      <c r="S101" s="217">
        <f t="shared" si="26"/>
        <v>0</v>
      </c>
    </row>
    <row r="102" spans="3:19" hidden="1" x14ac:dyDescent="0.3">
      <c r="C102" s="214" t="s">
        <v>253</v>
      </c>
      <c r="D102" s="215"/>
      <c r="E102" s="215"/>
      <c r="F102" s="215"/>
      <c r="G102" s="215"/>
      <c r="H102" s="215"/>
      <c r="I102" s="215"/>
      <c r="J102" s="215"/>
      <c r="K102" s="215"/>
      <c r="L102" s="215"/>
      <c r="M102" s="215"/>
      <c r="N102" s="215"/>
      <c r="O102" s="215"/>
      <c r="P102" s="215"/>
      <c r="Q102" s="215"/>
      <c r="R102" s="215"/>
      <c r="S102" s="217">
        <f t="shared" si="26"/>
        <v>0</v>
      </c>
    </row>
    <row r="103" spans="3:19" hidden="1" x14ac:dyDescent="0.3">
      <c r="C103" s="214" t="s">
        <v>254</v>
      </c>
      <c r="D103" s="215"/>
      <c r="E103" s="215"/>
      <c r="F103" s="215"/>
      <c r="G103" s="215"/>
      <c r="H103" s="215"/>
      <c r="I103" s="215"/>
      <c r="J103" s="215"/>
      <c r="K103" s="215"/>
      <c r="L103" s="215"/>
      <c r="M103" s="215"/>
      <c r="N103" s="215"/>
      <c r="O103" s="215"/>
      <c r="P103" s="215"/>
      <c r="Q103" s="215"/>
      <c r="R103" s="215"/>
      <c r="S103" s="217">
        <f t="shared" si="26"/>
        <v>0</v>
      </c>
    </row>
    <row r="104" spans="3:19" hidden="1" x14ac:dyDescent="0.3">
      <c r="C104" s="214" t="s">
        <v>255</v>
      </c>
      <c r="D104" s="215"/>
      <c r="E104" s="215"/>
      <c r="F104" s="215"/>
      <c r="G104" s="215"/>
      <c r="H104" s="215"/>
      <c r="I104" s="215"/>
      <c r="J104" s="215"/>
      <c r="K104" s="215"/>
      <c r="L104" s="215"/>
      <c r="M104" s="215"/>
      <c r="N104" s="215"/>
      <c r="O104" s="215"/>
      <c r="P104" s="215"/>
      <c r="Q104" s="215"/>
      <c r="R104" s="215"/>
      <c r="S104" s="217">
        <f t="shared" si="26"/>
        <v>0</v>
      </c>
    </row>
    <row r="105" spans="3:19" hidden="1" x14ac:dyDescent="0.3">
      <c r="C105" s="220" t="s">
        <v>256</v>
      </c>
      <c r="D105" s="221">
        <f>SUM(D98:D104)</f>
        <v>0</v>
      </c>
      <c r="E105" s="221"/>
      <c r="F105" s="221"/>
      <c r="G105" s="221"/>
      <c r="H105" s="221"/>
      <c r="I105" s="221"/>
      <c r="J105" s="221"/>
      <c r="K105" s="221">
        <f>SUM(K98:K104)</f>
        <v>0</v>
      </c>
      <c r="L105" s="221"/>
      <c r="M105" s="221"/>
      <c r="N105" s="221">
        <f>SUM(N98:N104)</f>
        <v>0</v>
      </c>
      <c r="O105" s="221"/>
      <c r="P105" s="221"/>
      <c r="Q105" s="221"/>
      <c r="R105" s="221"/>
      <c r="S105" s="217">
        <f t="shared" si="26"/>
        <v>0</v>
      </c>
    </row>
    <row r="106" spans="3:19" s="223" customFormat="1" hidden="1" x14ac:dyDescent="0.3">
      <c r="C106" s="224"/>
      <c r="D106" s="225"/>
      <c r="E106" s="225"/>
      <c r="F106" s="225"/>
      <c r="G106" s="225"/>
      <c r="H106" s="225"/>
      <c r="I106" s="225"/>
      <c r="J106" s="225"/>
      <c r="K106" s="225"/>
      <c r="L106" s="225"/>
      <c r="M106" s="225"/>
      <c r="N106" s="225"/>
      <c r="O106" s="225"/>
      <c r="P106" s="225"/>
      <c r="Q106" s="225"/>
      <c r="R106" s="225"/>
      <c r="S106" s="227"/>
    </row>
    <row r="107" spans="3:19" ht="15.75" hidden="1" customHeight="1" x14ac:dyDescent="0.3">
      <c r="C107" s="334" t="s">
        <v>264</v>
      </c>
      <c r="D107" s="335"/>
      <c r="E107" s="335"/>
      <c r="F107" s="335"/>
      <c r="G107" s="335"/>
      <c r="H107" s="335"/>
      <c r="I107" s="335"/>
      <c r="J107" s="335"/>
      <c r="K107" s="335"/>
      <c r="L107" s="335"/>
      <c r="M107" s="335"/>
      <c r="N107" s="335"/>
      <c r="O107" s="335"/>
      <c r="P107" s="335"/>
      <c r="Q107" s="335"/>
      <c r="R107" s="335"/>
      <c r="S107" s="336"/>
    </row>
    <row r="108" spans="3:19" ht="21.75" hidden="1" customHeight="1" x14ac:dyDescent="0.3">
      <c r="C108" s="207" t="s">
        <v>247</v>
      </c>
      <c r="D108" s="208">
        <f>'[1]1) Budget Table'!D109</f>
        <v>0</v>
      </c>
      <c r="E108" s="208"/>
      <c r="F108" s="208"/>
      <c r="G108" s="208"/>
      <c r="H108" s="208"/>
      <c r="I108" s="208"/>
      <c r="J108" s="208"/>
      <c r="K108" s="208">
        <f>'[1]1) Budget Table'!E109</f>
        <v>0</v>
      </c>
      <c r="L108" s="208"/>
      <c r="M108" s="208"/>
      <c r="N108" s="208">
        <f>'[1]1) Budget Table'!F109</f>
        <v>0</v>
      </c>
      <c r="O108" s="208"/>
      <c r="P108" s="208"/>
      <c r="Q108" s="208"/>
      <c r="R108" s="208"/>
      <c r="S108" s="209">
        <f t="shared" ref="S108:S116" si="27">SUM(D108:N108)</f>
        <v>0</v>
      </c>
    </row>
    <row r="109" spans="3:19" hidden="1" x14ac:dyDescent="0.3">
      <c r="C109" s="210" t="s">
        <v>248</v>
      </c>
      <c r="D109" s="211"/>
      <c r="E109" s="211"/>
      <c r="F109" s="211"/>
      <c r="G109" s="211"/>
      <c r="H109" s="211"/>
      <c r="I109" s="211"/>
      <c r="J109" s="211"/>
      <c r="K109" s="212"/>
      <c r="L109" s="212"/>
      <c r="M109" s="212"/>
      <c r="N109" s="212"/>
      <c r="O109" s="212"/>
      <c r="P109" s="212"/>
      <c r="Q109" s="212"/>
      <c r="R109" s="212"/>
      <c r="S109" s="213">
        <f t="shared" si="27"/>
        <v>0</v>
      </c>
    </row>
    <row r="110" spans="3:19" hidden="1" x14ac:dyDescent="0.3">
      <c r="C110" s="214" t="s">
        <v>249</v>
      </c>
      <c r="D110" s="215"/>
      <c r="E110" s="215"/>
      <c r="F110" s="215"/>
      <c r="G110" s="215"/>
      <c r="H110" s="215"/>
      <c r="I110" s="215"/>
      <c r="J110" s="215"/>
      <c r="K110" s="20"/>
      <c r="L110" s="20"/>
      <c r="M110" s="20"/>
      <c r="N110" s="20"/>
      <c r="O110" s="20"/>
      <c r="P110" s="20"/>
      <c r="Q110" s="20"/>
      <c r="R110" s="20"/>
      <c r="S110" s="217">
        <f t="shared" si="27"/>
        <v>0</v>
      </c>
    </row>
    <row r="111" spans="3:19" ht="31.2" hidden="1" x14ac:dyDescent="0.3">
      <c r="C111" s="214" t="s">
        <v>251</v>
      </c>
      <c r="D111" s="215"/>
      <c r="E111" s="215"/>
      <c r="F111" s="215"/>
      <c r="G111" s="215"/>
      <c r="H111" s="215"/>
      <c r="I111" s="215"/>
      <c r="J111" s="215"/>
      <c r="K111" s="215"/>
      <c r="L111" s="215"/>
      <c r="M111" s="215"/>
      <c r="N111" s="215"/>
      <c r="O111" s="215"/>
      <c r="P111" s="215"/>
      <c r="Q111" s="215"/>
      <c r="R111" s="215"/>
      <c r="S111" s="217">
        <f t="shared" si="27"/>
        <v>0</v>
      </c>
    </row>
    <row r="112" spans="3:19" hidden="1" x14ac:dyDescent="0.3">
      <c r="C112" s="219" t="s">
        <v>252</v>
      </c>
      <c r="D112" s="215"/>
      <c r="E112" s="215"/>
      <c r="F112" s="215"/>
      <c r="G112" s="215"/>
      <c r="H112" s="215"/>
      <c r="I112" s="215"/>
      <c r="J112" s="215"/>
      <c r="K112" s="215"/>
      <c r="L112" s="215"/>
      <c r="M112" s="215"/>
      <c r="N112" s="215"/>
      <c r="O112" s="215"/>
      <c r="P112" s="215"/>
      <c r="Q112" s="215"/>
      <c r="R112" s="215"/>
      <c r="S112" s="217">
        <f t="shared" si="27"/>
        <v>0</v>
      </c>
    </row>
    <row r="113" spans="3:19" hidden="1" x14ac:dyDescent="0.3">
      <c r="C113" s="214" t="s">
        <v>253</v>
      </c>
      <c r="D113" s="215"/>
      <c r="E113" s="215"/>
      <c r="F113" s="215"/>
      <c r="G113" s="215"/>
      <c r="H113" s="215"/>
      <c r="I113" s="215"/>
      <c r="J113" s="215"/>
      <c r="K113" s="215"/>
      <c r="L113" s="215"/>
      <c r="M113" s="215"/>
      <c r="N113" s="215"/>
      <c r="O113" s="215"/>
      <c r="P113" s="215"/>
      <c r="Q113" s="215"/>
      <c r="R113" s="215"/>
      <c r="S113" s="217">
        <f t="shared" si="27"/>
        <v>0</v>
      </c>
    </row>
    <row r="114" spans="3:19" hidden="1" x14ac:dyDescent="0.3">
      <c r="C114" s="214" t="s">
        <v>254</v>
      </c>
      <c r="D114" s="215"/>
      <c r="E114" s="215"/>
      <c r="F114" s="215"/>
      <c r="G114" s="215"/>
      <c r="H114" s="215"/>
      <c r="I114" s="215"/>
      <c r="J114" s="215"/>
      <c r="K114" s="215"/>
      <c r="L114" s="215"/>
      <c r="M114" s="215"/>
      <c r="N114" s="215"/>
      <c r="O114" s="215"/>
      <c r="P114" s="215"/>
      <c r="Q114" s="215"/>
      <c r="R114" s="215"/>
      <c r="S114" s="217">
        <f t="shared" si="27"/>
        <v>0</v>
      </c>
    </row>
    <row r="115" spans="3:19" hidden="1" x14ac:dyDescent="0.3">
      <c r="C115" s="214" t="s">
        <v>255</v>
      </c>
      <c r="D115" s="215"/>
      <c r="E115" s="215"/>
      <c r="F115" s="215"/>
      <c r="G115" s="215"/>
      <c r="H115" s="215"/>
      <c r="I115" s="215"/>
      <c r="J115" s="215"/>
      <c r="K115" s="215"/>
      <c r="L115" s="215"/>
      <c r="M115" s="215"/>
      <c r="N115" s="215"/>
      <c r="O115" s="215"/>
      <c r="P115" s="215"/>
      <c r="Q115" s="215"/>
      <c r="R115" s="215"/>
      <c r="S115" s="217">
        <f t="shared" si="27"/>
        <v>0</v>
      </c>
    </row>
    <row r="116" spans="3:19" hidden="1" x14ac:dyDescent="0.3">
      <c r="C116" s="220" t="s">
        <v>256</v>
      </c>
      <c r="D116" s="221">
        <f>SUM(D109:D115)</f>
        <v>0</v>
      </c>
      <c r="E116" s="221"/>
      <c r="F116" s="221"/>
      <c r="G116" s="221"/>
      <c r="H116" s="221"/>
      <c r="I116" s="221"/>
      <c r="J116" s="221"/>
      <c r="K116" s="221">
        <f>SUM(K109:K115)</f>
        <v>0</v>
      </c>
      <c r="L116" s="221"/>
      <c r="M116" s="221"/>
      <c r="N116" s="221">
        <f>SUM(N109:N115)</f>
        <v>0</v>
      </c>
      <c r="O116" s="221"/>
      <c r="P116" s="221"/>
      <c r="Q116" s="221"/>
      <c r="R116" s="221"/>
      <c r="S116" s="217">
        <f t="shared" si="27"/>
        <v>0</v>
      </c>
    </row>
    <row r="117" spans="3:19" s="223" customFormat="1" hidden="1" x14ac:dyDescent="0.3">
      <c r="C117" s="224"/>
      <c r="D117" s="225"/>
      <c r="E117" s="225"/>
      <c r="F117" s="225"/>
      <c r="G117" s="225"/>
      <c r="H117" s="225"/>
      <c r="I117" s="225"/>
      <c r="J117" s="225"/>
      <c r="K117" s="225"/>
      <c r="L117" s="225"/>
      <c r="M117" s="225"/>
      <c r="N117" s="225"/>
      <c r="O117" s="225"/>
      <c r="P117" s="225"/>
      <c r="Q117" s="225"/>
      <c r="R117" s="225"/>
      <c r="S117" s="227"/>
    </row>
    <row r="118" spans="3:19" hidden="1" x14ac:dyDescent="0.3">
      <c r="C118" s="334" t="s">
        <v>137</v>
      </c>
      <c r="D118" s="335"/>
      <c r="E118" s="335"/>
      <c r="F118" s="335"/>
      <c r="G118" s="335"/>
      <c r="H118" s="335"/>
      <c r="I118" s="335"/>
      <c r="J118" s="335"/>
      <c r="K118" s="335"/>
      <c r="L118" s="335"/>
      <c r="M118" s="335"/>
      <c r="N118" s="335"/>
      <c r="O118" s="335"/>
      <c r="P118" s="335"/>
      <c r="Q118" s="335"/>
      <c r="R118" s="335"/>
      <c r="S118" s="336"/>
    </row>
    <row r="119" spans="3:19" ht="21" hidden="1" customHeight="1" x14ac:dyDescent="0.3">
      <c r="C119" s="207" t="s">
        <v>247</v>
      </c>
      <c r="D119" s="208">
        <f>'[1]1) Budget Table'!D119</f>
        <v>0</v>
      </c>
      <c r="E119" s="208"/>
      <c r="F119" s="208"/>
      <c r="G119" s="208"/>
      <c r="H119" s="208"/>
      <c r="I119" s="208"/>
      <c r="J119" s="208"/>
      <c r="K119" s="208">
        <f>'[1]1) Budget Table'!E119</f>
        <v>0</v>
      </c>
      <c r="L119" s="208"/>
      <c r="M119" s="208"/>
      <c r="N119" s="208">
        <f>'[1]1) Budget Table'!F119</f>
        <v>0</v>
      </c>
      <c r="O119" s="208"/>
      <c r="P119" s="208"/>
      <c r="Q119" s="208"/>
      <c r="R119" s="208"/>
      <c r="S119" s="209">
        <f t="shared" ref="S119:S127" si="28">SUM(D119:N119)</f>
        <v>0</v>
      </c>
    </row>
    <row r="120" spans="3:19" hidden="1" x14ac:dyDescent="0.3">
      <c r="C120" s="210" t="s">
        <v>248</v>
      </c>
      <c r="D120" s="211"/>
      <c r="E120" s="211"/>
      <c r="F120" s="211"/>
      <c r="G120" s="211"/>
      <c r="H120" s="211"/>
      <c r="I120" s="211"/>
      <c r="J120" s="211"/>
      <c r="K120" s="212"/>
      <c r="L120" s="212"/>
      <c r="M120" s="212"/>
      <c r="N120" s="212"/>
      <c r="O120" s="212"/>
      <c r="P120" s="212"/>
      <c r="Q120" s="212"/>
      <c r="R120" s="212"/>
      <c r="S120" s="213">
        <f t="shared" si="28"/>
        <v>0</v>
      </c>
    </row>
    <row r="121" spans="3:19" hidden="1" x14ac:dyDescent="0.3">
      <c r="C121" s="214" t="s">
        <v>249</v>
      </c>
      <c r="D121" s="215"/>
      <c r="E121" s="215"/>
      <c r="F121" s="215"/>
      <c r="G121" s="215"/>
      <c r="H121" s="215"/>
      <c r="I121" s="215"/>
      <c r="J121" s="215"/>
      <c r="K121" s="20"/>
      <c r="L121" s="20"/>
      <c r="M121" s="20"/>
      <c r="N121" s="20"/>
      <c r="O121" s="20"/>
      <c r="P121" s="20"/>
      <c r="Q121" s="20"/>
      <c r="R121" s="20"/>
      <c r="S121" s="217">
        <f t="shared" si="28"/>
        <v>0</v>
      </c>
    </row>
    <row r="122" spans="3:19" ht="31.2" hidden="1" x14ac:dyDescent="0.3">
      <c r="C122" s="214" t="s">
        <v>251</v>
      </c>
      <c r="D122" s="215"/>
      <c r="E122" s="215"/>
      <c r="F122" s="215"/>
      <c r="G122" s="215"/>
      <c r="H122" s="215"/>
      <c r="I122" s="215"/>
      <c r="J122" s="215"/>
      <c r="K122" s="215"/>
      <c r="L122" s="215"/>
      <c r="M122" s="215"/>
      <c r="N122" s="215"/>
      <c r="O122" s="215"/>
      <c r="P122" s="215"/>
      <c r="Q122" s="215"/>
      <c r="R122" s="215"/>
      <c r="S122" s="217">
        <f t="shared" si="28"/>
        <v>0</v>
      </c>
    </row>
    <row r="123" spans="3:19" hidden="1" x14ac:dyDescent="0.3">
      <c r="C123" s="219" t="s">
        <v>252</v>
      </c>
      <c r="D123" s="215"/>
      <c r="E123" s="215"/>
      <c r="F123" s="215"/>
      <c r="G123" s="215"/>
      <c r="H123" s="215"/>
      <c r="I123" s="215"/>
      <c r="J123" s="215"/>
      <c r="K123" s="215"/>
      <c r="L123" s="215"/>
      <c r="M123" s="215"/>
      <c r="N123" s="215"/>
      <c r="O123" s="215"/>
      <c r="P123" s="215"/>
      <c r="Q123" s="215"/>
      <c r="R123" s="215"/>
      <c r="S123" s="217">
        <f t="shared" si="28"/>
        <v>0</v>
      </c>
    </row>
    <row r="124" spans="3:19" hidden="1" x14ac:dyDescent="0.3">
      <c r="C124" s="214" t="s">
        <v>253</v>
      </c>
      <c r="D124" s="215"/>
      <c r="E124" s="215"/>
      <c r="F124" s="215"/>
      <c r="G124" s="215"/>
      <c r="H124" s="215"/>
      <c r="I124" s="215"/>
      <c r="J124" s="215"/>
      <c r="K124" s="215"/>
      <c r="L124" s="215"/>
      <c r="M124" s="215"/>
      <c r="N124" s="215"/>
      <c r="O124" s="215"/>
      <c r="P124" s="215"/>
      <c r="Q124" s="215"/>
      <c r="R124" s="215"/>
      <c r="S124" s="217">
        <f t="shared" si="28"/>
        <v>0</v>
      </c>
    </row>
    <row r="125" spans="3:19" hidden="1" x14ac:dyDescent="0.3">
      <c r="C125" s="214" t="s">
        <v>254</v>
      </c>
      <c r="D125" s="215"/>
      <c r="E125" s="215"/>
      <c r="F125" s="215"/>
      <c r="G125" s="215"/>
      <c r="H125" s="215"/>
      <c r="I125" s="215"/>
      <c r="J125" s="215"/>
      <c r="K125" s="215"/>
      <c r="L125" s="215"/>
      <c r="M125" s="215"/>
      <c r="N125" s="215"/>
      <c r="O125" s="215"/>
      <c r="P125" s="215"/>
      <c r="Q125" s="215"/>
      <c r="R125" s="215"/>
      <c r="S125" s="217">
        <f t="shared" si="28"/>
        <v>0</v>
      </c>
    </row>
    <row r="126" spans="3:19" hidden="1" x14ac:dyDescent="0.3">
      <c r="C126" s="214" t="s">
        <v>255</v>
      </c>
      <c r="D126" s="215"/>
      <c r="E126" s="215"/>
      <c r="F126" s="215"/>
      <c r="G126" s="215"/>
      <c r="H126" s="215"/>
      <c r="I126" s="215"/>
      <c r="J126" s="215"/>
      <c r="K126" s="215"/>
      <c r="L126" s="215"/>
      <c r="M126" s="215"/>
      <c r="N126" s="215"/>
      <c r="O126" s="215"/>
      <c r="P126" s="215"/>
      <c r="Q126" s="215"/>
      <c r="R126" s="215"/>
      <c r="S126" s="217">
        <f t="shared" si="28"/>
        <v>0</v>
      </c>
    </row>
    <row r="127" spans="3:19" hidden="1" x14ac:dyDescent="0.3">
      <c r="C127" s="220" t="s">
        <v>256</v>
      </c>
      <c r="D127" s="221">
        <f>SUM(D120:D126)</f>
        <v>0</v>
      </c>
      <c r="E127" s="221"/>
      <c r="F127" s="221"/>
      <c r="G127" s="221"/>
      <c r="H127" s="221"/>
      <c r="I127" s="221"/>
      <c r="J127" s="221"/>
      <c r="K127" s="221">
        <f>SUM(K120:K126)</f>
        <v>0</v>
      </c>
      <c r="L127" s="221"/>
      <c r="M127" s="221"/>
      <c r="N127" s="221">
        <f>SUM(N120:N126)</f>
        <v>0</v>
      </c>
      <c r="O127" s="221"/>
      <c r="P127" s="221"/>
      <c r="Q127" s="221"/>
      <c r="R127" s="221"/>
      <c r="S127" s="217">
        <f t="shared" si="28"/>
        <v>0</v>
      </c>
    </row>
    <row r="128" spans="3:19" s="223" customFormat="1" hidden="1" x14ac:dyDescent="0.3">
      <c r="C128" s="224"/>
      <c r="D128" s="225"/>
      <c r="E128" s="225"/>
      <c r="F128" s="225"/>
      <c r="G128" s="225"/>
      <c r="H128" s="225"/>
      <c r="I128" s="225"/>
      <c r="J128" s="225"/>
      <c r="K128" s="225"/>
      <c r="L128" s="225"/>
      <c r="M128" s="225"/>
      <c r="N128" s="225"/>
      <c r="O128" s="225"/>
      <c r="P128" s="225"/>
      <c r="Q128" s="225"/>
      <c r="R128" s="225"/>
      <c r="S128" s="227"/>
    </row>
    <row r="129" spans="2:19" hidden="1" x14ac:dyDescent="0.3">
      <c r="C129" s="334" t="s">
        <v>146</v>
      </c>
      <c r="D129" s="335"/>
      <c r="E129" s="335"/>
      <c r="F129" s="335"/>
      <c r="G129" s="335"/>
      <c r="H129" s="335"/>
      <c r="I129" s="335"/>
      <c r="J129" s="335"/>
      <c r="K129" s="335"/>
      <c r="L129" s="335"/>
      <c r="M129" s="335"/>
      <c r="N129" s="335"/>
      <c r="O129" s="335"/>
      <c r="P129" s="335"/>
      <c r="Q129" s="335"/>
      <c r="R129" s="335"/>
      <c r="S129" s="336"/>
    </row>
    <row r="130" spans="2:19" ht="24" hidden="1" customHeight="1" x14ac:dyDescent="0.3">
      <c r="C130" s="207" t="s">
        <v>247</v>
      </c>
      <c r="D130" s="208">
        <f>'[1]1) Budget Table'!D129</f>
        <v>0</v>
      </c>
      <c r="E130" s="208"/>
      <c r="F130" s="208"/>
      <c r="G130" s="208"/>
      <c r="H130" s="208"/>
      <c r="I130" s="208"/>
      <c r="J130" s="208"/>
      <c r="K130" s="208">
        <f>'[1]1) Budget Table'!E129</f>
        <v>0</v>
      </c>
      <c r="L130" s="208"/>
      <c r="M130" s="208"/>
      <c r="N130" s="208">
        <f>'[1]1) Budget Table'!F129</f>
        <v>0</v>
      </c>
      <c r="O130" s="208"/>
      <c r="P130" s="208"/>
      <c r="Q130" s="208"/>
      <c r="R130" s="208"/>
      <c r="S130" s="209">
        <f t="shared" ref="S130:S138" si="29">SUM(D130:N130)</f>
        <v>0</v>
      </c>
    </row>
    <row r="131" spans="2:19" ht="15.75" hidden="1" customHeight="1" x14ac:dyDescent="0.3">
      <c r="C131" s="210" t="s">
        <v>248</v>
      </c>
      <c r="D131" s="211"/>
      <c r="E131" s="211"/>
      <c r="F131" s="211"/>
      <c r="G131" s="211"/>
      <c r="H131" s="211"/>
      <c r="I131" s="211"/>
      <c r="J131" s="211"/>
      <c r="K131" s="212"/>
      <c r="L131" s="212"/>
      <c r="M131" s="212"/>
      <c r="N131" s="212"/>
      <c r="O131" s="212"/>
      <c r="P131" s="212"/>
      <c r="Q131" s="212"/>
      <c r="R131" s="212"/>
      <c r="S131" s="213">
        <f t="shared" si="29"/>
        <v>0</v>
      </c>
    </row>
    <row r="132" spans="2:19" hidden="1" x14ac:dyDescent="0.3">
      <c r="C132" s="214" t="s">
        <v>249</v>
      </c>
      <c r="D132" s="215"/>
      <c r="E132" s="215"/>
      <c r="F132" s="215"/>
      <c r="G132" s="215"/>
      <c r="H132" s="215"/>
      <c r="I132" s="215"/>
      <c r="J132" s="215"/>
      <c r="K132" s="20"/>
      <c r="L132" s="20"/>
      <c r="M132" s="20"/>
      <c r="N132" s="20"/>
      <c r="O132" s="20"/>
      <c r="P132" s="20"/>
      <c r="Q132" s="20"/>
      <c r="R132" s="20"/>
      <c r="S132" s="217">
        <f t="shared" si="29"/>
        <v>0</v>
      </c>
    </row>
    <row r="133" spans="2:19" ht="15.75" hidden="1" customHeight="1" x14ac:dyDescent="0.3">
      <c r="C133" s="214" t="s">
        <v>251</v>
      </c>
      <c r="D133" s="215"/>
      <c r="E133" s="215"/>
      <c r="F133" s="215"/>
      <c r="G133" s="215"/>
      <c r="H133" s="215"/>
      <c r="I133" s="215"/>
      <c r="J133" s="215"/>
      <c r="K133" s="215"/>
      <c r="L133" s="215"/>
      <c r="M133" s="215"/>
      <c r="N133" s="215"/>
      <c r="O133" s="215"/>
      <c r="P133" s="215"/>
      <c r="Q133" s="215"/>
      <c r="R133" s="215"/>
      <c r="S133" s="217">
        <f t="shared" si="29"/>
        <v>0</v>
      </c>
    </row>
    <row r="134" spans="2:19" hidden="1" x14ac:dyDescent="0.3">
      <c r="C134" s="219" t="s">
        <v>252</v>
      </c>
      <c r="D134" s="215"/>
      <c r="E134" s="215"/>
      <c r="F134" s="215"/>
      <c r="G134" s="215"/>
      <c r="H134" s="215"/>
      <c r="I134" s="215"/>
      <c r="J134" s="215"/>
      <c r="K134" s="215"/>
      <c r="L134" s="215"/>
      <c r="M134" s="215"/>
      <c r="N134" s="215"/>
      <c r="O134" s="215"/>
      <c r="P134" s="215"/>
      <c r="Q134" s="215"/>
      <c r="R134" s="215"/>
      <c r="S134" s="217">
        <f t="shared" si="29"/>
        <v>0</v>
      </c>
    </row>
    <row r="135" spans="2:19" hidden="1" x14ac:dyDescent="0.3">
      <c r="C135" s="214" t="s">
        <v>253</v>
      </c>
      <c r="D135" s="215"/>
      <c r="E135" s="215"/>
      <c r="F135" s="215"/>
      <c r="G135" s="215"/>
      <c r="H135" s="215"/>
      <c r="I135" s="215"/>
      <c r="J135" s="215"/>
      <c r="K135" s="215"/>
      <c r="L135" s="215"/>
      <c r="M135" s="215"/>
      <c r="N135" s="215"/>
      <c r="O135" s="215"/>
      <c r="P135" s="215"/>
      <c r="Q135" s="215"/>
      <c r="R135" s="215"/>
      <c r="S135" s="217">
        <f t="shared" si="29"/>
        <v>0</v>
      </c>
    </row>
    <row r="136" spans="2:19" ht="15.75" hidden="1" customHeight="1" x14ac:dyDescent="0.3">
      <c r="C136" s="214" t="s">
        <v>254</v>
      </c>
      <c r="D136" s="215"/>
      <c r="E136" s="215"/>
      <c r="F136" s="215"/>
      <c r="G136" s="215"/>
      <c r="H136" s="215"/>
      <c r="I136" s="215"/>
      <c r="J136" s="215"/>
      <c r="K136" s="215"/>
      <c r="L136" s="215"/>
      <c r="M136" s="215"/>
      <c r="N136" s="215"/>
      <c r="O136" s="215"/>
      <c r="P136" s="215"/>
      <c r="Q136" s="215"/>
      <c r="R136" s="215"/>
      <c r="S136" s="217">
        <f t="shared" si="29"/>
        <v>0</v>
      </c>
    </row>
    <row r="137" spans="2:19" hidden="1" x14ac:dyDescent="0.3">
      <c r="C137" s="214" t="s">
        <v>255</v>
      </c>
      <c r="D137" s="215"/>
      <c r="E137" s="215"/>
      <c r="F137" s="215"/>
      <c r="G137" s="215"/>
      <c r="H137" s="215"/>
      <c r="I137" s="215"/>
      <c r="J137" s="215"/>
      <c r="K137" s="215"/>
      <c r="L137" s="215"/>
      <c r="M137" s="215"/>
      <c r="N137" s="215"/>
      <c r="O137" s="215"/>
      <c r="P137" s="215"/>
      <c r="Q137" s="215"/>
      <c r="R137" s="215"/>
      <c r="S137" s="217">
        <f t="shared" si="29"/>
        <v>0</v>
      </c>
    </row>
    <row r="138" spans="2:19" hidden="1" x14ac:dyDescent="0.3">
      <c r="C138" s="220" t="s">
        <v>256</v>
      </c>
      <c r="D138" s="221">
        <f>SUM(D131:D137)</f>
        <v>0</v>
      </c>
      <c r="E138" s="221"/>
      <c r="F138" s="221"/>
      <c r="G138" s="221"/>
      <c r="H138" s="221"/>
      <c r="I138" s="221"/>
      <c r="J138" s="221"/>
      <c r="K138" s="221">
        <f>SUM(K131:K137)</f>
        <v>0</v>
      </c>
      <c r="L138" s="221"/>
      <c r="M138" s="221"/>
      <c r="N138" s="221">
        <f>SUM(N131:N137)</f>
        <v>0</v>
      </c>
      <c r="O138" s="221"/>
      <c r="P138" s="221"/>
      <c r="Q138" s="221"/>
      <c r="R138" s="221"/>
      <c r="S138" s="217">
        <f t="shared" si="29"/>
        <v>0</v>
      </c>
    </row>
    <row r="139" spans="2:19" hidden="1" x14ac:dyDescent="0.3"/>
    <row r="140" spans="2:19" hidden="1" x14ac:dyDescent="0.3">
      <c r="B140" s="334" t="s">
        <v>265</v>
      </c>
      <c r="C140" s="335"/>
      <c r="D140" s="335"/>
      <c r="E140" s="335"/>
      <c r="F140" s="335"/>
      <c r="G140" s="335"/>
      <c r="H140" s="335"/>
      <c r="I140" s="335"/>
      <c r="J140" s="335"/>
      <c r="K140" s="335"/>
      <c r="L140" s="335"/>
      <c r="M140" s="335"/>
      <c r="N140" s="335"/>
      <c r="O140" s="335"/>
      <c r="P140" s="335"/>
      <c r="Q140" s="335"/>
      <c r="R140" s="335"/>
      <c r="S140" s="336"/>
    </row>
    <row r="141" spans="2:19" hidden="1" x14ac:dyDescent="0.3">
      <c r="C141" s="334" t="s">
        <v>156</v>
      </c>
      <c r="D141" s="335"/>
      <c r="E141" s="335"/>
      <c r="F141" s="335"/>
      <c r="G141" s="335"/>
      <c r="H141" s="335"/>
      <c r="I141" s="335"/>
      <c r="J141" s="335"/>
      <c r="K141" s="335"/>
      <c r="L141" s="335"/>
      <c r="M141" s="335"/>
      <c r="N141" s="335"/>
      <c r="O141" s="335"/>
      <c r="P141" s="335"/>
      <c r="Q141" s="335"/>
      <c r="R141" s="335"/>
      <c r="S141" s="336"/>
    </row>
    <row r="142" spans="2:19" ht="24" hidden="1" customHeight="1" x14ac:dyDescent="0.3">
      <c r="C142" s="207" t="s">
        <v>247</v>
      </c>
      <c r="D142" s="208">
        <f>'[1]1) Budget Table'!D141</f>
        <v>0</v>
      </c>
      <c r="E142" s="208"/>
      <c r="F142" s="208"/>
      <c r="G142" s="208"/>
      <c r="H142" s="208"/>
      <c r="I142" s="208"/>
      <c r="J142" s="208"/>
      <c r="K142" s="208">
        <f>'[1]1) Budget Table'!E141</f>
        <v>0</v>
      </c>
      <c r="L142" s="208"/>
      <c r="M142" s="208"/>
      <c r="N142" s="208">
        <f>'[1]1) Budget Table'!F141</f>
        <v>0</v>
      </c>
      <c r="O142" s="208"/>
      <c r="P142" s="208"/>
      <c r="Q142" s="208"/>
      <c r="R142" s="208"/>
      <c r="S142" s="209">
        <f t="shared" ref="S142:S150" si="30">SUM(D142:N142)</f>
        <v>0</v>
      </c>
    </row>
    <row r="143" spans="2:19" ht="24.75" hidden="1" customHeight="1" x14ac:dyDescent="0.3">
      <c r="C143" s="210" t="s">
        <v>248</v>
      </c>
      <c r="D143" s="211"/>
      <c r="E143" s="211"/>
      <c r="F143" s="211"/>
      <c r="G143" s="211"/>
      <c r="H143" s="211"/>
      <c r="I143" s="211"/>
      <c r="J143" s="211"/>
      <c r="K143" s="212"/>
      <c r="L143" s="212"/>
      <c r="M143" s="212"/>
      <c r="N143" s="212"/>
      <c r="O143" s="212"/>
      <c r="P143" s="212"/>
      <c r="Q143" s="212"/>
      <c r="R143" s="212"/>
      <c r="S143" s="213">
        <f t="shared" si="30"/>
        <v>0</v>
      </c>
    </row>
    <row r="144" spans="2:19" ht="15.75" hidden="1" customHeight="1" x14ac:dyDescent="0.3">
      <c r="C144" s="214" t="s">
        <v>249</v>
      </c>
      <c r="D144" s="215"/>
      <c r="E144" s="215"/>
      <c r="F144" s="215"/>
      <c r="G144" s="215"/>
      <c r="H144" s="215"/>
      <c r="I144" s="215"/>
      <c r="J144" s="215"/>
      <c r="K144" s="20"/>
      <c r="L144" s="20"/>
      <c r="M144" s="20"/>
      <c r="N144" s="20"/>
      <c r="O144" s="20"/>
      <c r="P144" s="20"/>
      <c r="Q144" s="20"/>
      <c r="R144" s="20"/>
      <c r="S144" s="217">
        <f t="shared" si="30"/>
        <v>0</v>
      </c>
    </row>
    <row r="145" spans="3:19" ht="15.75" hidden="1" customHeight="1" x14ac:dyDescent="0.3">
      <c r="C145" s="214" t="s">
        <v>251</v>
      </c>
      <c r="D145" s="215"/>
      <c r="E145" s="215"/>
      <c r="F145" s="215"/>
      <c r="G145" s="215"/>
      <c r="H145" s="215"/>
      <c r="I145" s="215"/>
      <c r="J145" s="215"/>
      <c r="K145" s="215"/>
      <c r="L145" s="215"/>
      <c r="M145" s="215"/>
      <c r="N145" s="215"/>
      <c r="O145" s="215"/>
      <c r="P145" s="215"/>
      <c r="Q145" s="215"/>
      <c r="R145" s="215"/>
      <c r="S145" s="217">
        <f t="shared" si="30"/>
        <v>0</v>
      </c>
    </row>
    <row r="146" spans="3:19" ht="15.75" hidden="1" customHeight="1" x14ac:dyDescent="0.3">
      <c r="C146" s="219" t="s">
        <v>252</v>
      </c>
      <c r="D146" s="215"/>
      <c r="E146" s="215"/>
      <c r="F146" s="215"/>
      <c r="G146" s="215"/>
      <c r="H146" s="215"/>
      <c r="I146" s="215"/>
      <c r="J146" s="215"/>
      <c r="K146" s="215"/>
      <c r="L146" s="215"/>
      <c r="M146" s="215"/>
      <c r="N146" s="215"/>
      <c r="O146" s="215"/>
      <c r="P146" s="215"/>
      <c r="Q146" s="215"/>
      <c r="R146" s="215"/>
      <c r="S146" s="217">
        <f t="shared" si="30"/>
        <v>0</v>
      </c>
    </row>
    <row r="147" spans="3:19" ht="15.75" hidden="1" customHeight="1" x14ac:dyDescent="0.3">
      <c r="C147" s="214" t="s">
        <v>253</v>
      </c>
      <c r="D147" s="215"/>
      <c r="E147" s="215"/>
      <c r="F147" s="215"/>
      <c r="G147" s="215"/>
      <c r="H147" s="215"/>
      <c r="I147" s="215"/>
      <c r="J147" s="215"/>
      <c r="K147" s="215"/>
      <c r="L147" s="215"/>
      <c r="M147" s="215"/>
      <c r="N147" s="215"/>
      <c r="O147" s="215"/>
      <c r="P147" s="215"/>
      <c r="Q147" s="215"/>
      <c r="R147" s="215"/>
      <c r="S147" s="217">
        <f t="shared" si="30"/>
        <v>0</v>
      </c>
    </row>
    <row r="148" spans="3:19" ht="15.75" hidden="1" customHeight="1" x14ac:dyDescent="0.3">
      <c r="C148" s="214" t="s">
        <v>254</v>
      </c>
      <c r="D148" s="215"/>
      <c r="E148" s="215"/>
      <c r="F148" s="215"/>
      <c r="G148" s="215"/>
      <c r="H148" s="215"/>
      <c r="I148" s="215"/>
      <c r="J148" s="215"/>
      <c r="K148" s="215"/>
      <c r="L148" s="215"/>
      <c r="M148" s="215"/>
      <c r="N148" s="215"/>
      <c r="O148" s="215"/>
      <c r="P148" s="215"/>
      <c r="Q148" s="215"/>
      <c r="R148" s="215"/>
      <c r="S148" s="217">
        <f t="shared" si="30"/>
        <v>0</v>
      </c>
    </row>
    <row r="149" spans="3:19" ht="15.75" hidden="1" customHeight="1" x14ac:dyDescent="0.3">
      <c r="C149" s="214" t="s">
        <v>255</v>
      </c>
      <c r="D149" s="215"/>
      <c r="E149" s="215"/>
      <c r="F149" s="215"/>
      <c r="G149" s="215"/>
      <c r="H149" s="215"/>
      <c r="I149" s="215"/>
      <c r="J149" s="215"/>
      <c r="K149" s="215"/>
      <c r="L149" s="215"/>
      <c r="M149" s="215"/>
      <c r="N149" s="215"/>
      <c r="O149" s="215"/>
      <c r="P149" s="215"/>
      <c r="Q149" s="215"/>
      <c r="R149" s="215"/>
      <c r="S149" s="217">
        <f t="shared" si="30"/>
        <v>0</v>
      </c>
    </row>
    <row r="150" spans="3:19" ht="15.75" hidden="1" customHeight="1" x14ac:dyDescent="0.3">
      <c r="C150" s="220" t="s">
        <v>256</v>
      </c>
      <c r="D150" s="221">
        <f>SUM(D143:D149)</f>
        <v>0</v>
      </c>
      <c r="E150" s="221"/>
      <c r="F150" s="221"/>
      <c r="G150" s="221"/>
      <c r="H150" s="221"/>
      <c r="I150" s="221"/>
      <c r="J150" s="221"/>
      <c r="K150" s="221">
        <f>SUM(K143:K149)</f>
        <v>0</v>
      </c>
      <c r="L150" s="221"/>
      <c r="M150" s="221"/>
      <c r="N150" s="221">
        <f>SUM(N143:N149)</f>
        <v>0</v>
      </c>
      <c r="O150" s="221"/>
      <c r="P150" s="221"/>
      <c r="Q150" s="221"/>
      <c r="R150" s="221"/>
      <c r="S150" s="217">
        <f t="shared" si="30"/>
        <v>0</v>
      </c>
    </row>
    <row r="151" spans="3:19" s="223" customFormat="1" ht="15.75" hidden="1" customHeight="1" x14ac:dyDescent="0.3">
      <c r="C151" s="224"/>
      <c r="D151" s="225"/>
      <c r="E151" s="225"/>
      <c r="F151" s="225"/>
      <c r="G151" s="225"/>
      <c r="H151" s="225"/>
      <c r="I151" s="225"/>
      <c r="J151" s="225"/>
      <c r="K151" s="225"/>
      <c r="L151" s="225"/>
      <c r="M151" s="225"/>
      <c r="N151" s="225"/>
      <c r="O151" s="225"/>
      <c r="P151" s="225"/>
      <c r="Q151" s="225"/>
      <c r="R151" s="225"/>
      <c r="S151" s="227"/>
    </row>
    <row r="152" spans="3:19" ht="15.75" hidden="1" customHeight="1" x14ac:dyDescent="0.3">
      <c r="C152" s="334" t="s">
        <v>165</v>
      </c>
      <c r="D152" s="335"/>
      <c r="E152" s="335"/>
      <c r="F152" s="335"/>
      <c r="G152" s="335"/>
      <c r="H152" s="335"/>
      <c r="I152" s="335"/>
      <c r="J152" s="335"/>
      <c r="K152" s="335"/>
      <c r="L152" s="335"/>
      <c r="M152" s="335"/>
      <c r="N152" s="335"/>
      <c r="O152" s="335"/>
      <c r="P152" s="335"/>
      <c r="Q152" s="335"/>
      <c r="R152" s="335"/>
      <c r="S152" s="336"/>
    </row>
    <row r="153" spans="3:19" ht="21" hidden="1" customHeight="1" x14ac:dyDescent="0.3">
      <c r="C153" s="207" t="s">
        <v>247</v>
      </c>
      <c r="D153" s="208">
        <f>'[1]1) Budget Table'!D151</f>
        <v>0</v>
      </c>
      <c r="E153" s="208"/>
      <c r="F153" s="208"/>
      <c r="G153" s="208"/>
      <c r="H153" s="208"/>
      <c r="I153" s="208"/>
      <c r="J153" s="208"/>
      <c r="K153" s="208">
        <f>'[1]1) Budget Table'!E151</f>
        <v>0</v>
      </c>
      <c r="L153" s="208"/>
      <c r="M153" s="208"/>
      <c r="N153" s="208">
        <f>'[1]1) Budget Table'!F151</f>
        <v>0</v>
      </c>
      <c r="O153" s="208"/>
      <c r="P153" s="208"/>
      <c r="Q153" s="208"/>
      <c r="R153" s="208"/>
      <c r="S153" s="209">
        <f t="shared" ref="S153:S161" si="31">SUM(D153:N153)</f>
        <v>0</v>
      </c>
    </row>
    <row r="154" spans="3:19" ht="15.75" hidden="1" customHeight="1" x14ac:dyDescent="0.3">
      <c r="C154" s="210" t="s">
        <v>248</v>
      </c>
      <c r="D154" s="211"/>
      <c r="E154" s="211"/>
      <c r="F154" s="211"/>
      <c r="G154" s="211"/>
      <c r="H154" s="211"/>
      <c r="I154" s="211"/>
      <c r="J154" s="211"/>
      <c r="K154" s="212"/>
      <c r="L154" s="212"/>
      <c r="M154" s="212"/>
      <c r="N154" s="212"/>
      <c r="O154" s="212"/>
      <c r="P154" s="212"/>
      <c r="Q154" s="212"/>
      <c r="R154" s="212"/>
      <c r="S154" s="213">
        <f t="shared" si="31"/>
        <v>0</v>
      </c>
    </row>
    <row r="155" spans="3:19" ht="15.75" hidden="1" customHeight="1" x14ac:dyDescent="0.3">
      <c r="C155" s="214" t="s">
        <v>249</v>
      </c>
      <c r="D155" s="215"/>
      <c r="E155" s="215"/>
      <c r="F155" s="215"/>
      <c r="G155" s="215"/>
      <c r="H155" s="215"/>
      <c r="I155" s="215"/>
      <c r="J155" s="215"/>
      <c r="K155" s="20"/>
      <c r="L155" s="20"/>
      <c r="M155" s="20"/>
      <c r="N155" s="20"/>
      <c r="O155" s="20"/>
      <c r="P155" s="20"/>
      <c r="Q155" s="20"/>
      <c r="R155" s="20"/>
      <c r="S155" s="217">
        <f t="shared" si="31"/>
        <v>0</v>
      </c>
    </row>
    <row r="156" spans="3:19" ht="15.75" hidden="1" customHeight="1" x14ac:dyDescent="0.3">
      <c r="C156" s="214" t="s">
        <v>251</v>
      </c>
      <c r="D156" s="215"/>
      <c r="E156" s="215"/>
      <c r="F156" s="215"/>
      <c r="G156" s="215"/>
      <c r="H156" s="215"/>
      <c r="I156" s="215"/>
      <c r="J156" s="215"/>
      <c r="K156" s="215"/>
      <c r="L156" s="215"/>
      <c r="M156" s="215"/>
      <c r="N156" s="215"/>
      <c r="O156" s="215"/>
      <c r="P156" s="215"/>
      <c r="Q156" s="215"/>
      <c r="R156" s="215"/>
      <c r="S156" s="217">
        <f t="shared" si="31"/>
        <v>0</v>
      </c>
    </row>
    <row r="157" spans="3:19" ht="15.75" hidden="1" customHeight="1" x14ac:dyDescent="0.3">
      <c r="C157" s="219" t="s">
        <v>252</v>
      </c>
      <c r="D157" s="215"/>
      <c r="E157" s="215"/>
      <c r="F157" s="215"/>
      <c r="G157" s="215"/>
      <c r="H157" s="215"/>
      <c r="I157" s="215"/>
      <c r="J157" s="215"/>
      <c r="K157" s="215"/>
      <c r="L157" s="215"/>
      <c r="M157" s="215"/>
      <c r="N157" s="215"/>
      <c r="O157" s="215"/>
      <c r="P157" s="215"/>
      <c r="Q157" s="215"/>
      <c r="R157" s="215"/>
      <c r="S157" s="217">
        <f t="shared" si="31"/>
        <v>0</v>
      </c>
    </row>
    <row r="158" spans="3:19" ht="15.75" hidden="1" customHeight="1" x14ac:dyDescent="0.3">
      <c r="C158" s="214" t="s">
        <v>253</v>
      </c>
      <c r="D158" s="215"/>
      <c r="E158" s="215"/>
      <c r="F158" s="215"/>
      <c r="G158" s="215"/>
      <c r="H158" s="215"/>
      <c r="I158" s="215"/>
      <c r="J158" s="215"/>
      <c r="K158" s="215"/>
      <c r="L158" s="215"/>
      <c r="M158" s="215"/>
      <c r="N158" s="215"/>
      <c r="O158" s="215"/>
      <c r="P158" s="215"/>
      <c r="Q158" s="215"/>
      <c r="R158" s="215"/>
      <c r="S158" s="217">
        <f t="shared" si="31"/>
        <v>0</v>
      </c>
    </row>
    <row r="159" spans="3:19" ht="15.75" hidden="1" customHeight="1" x14ac:dyDescent="0.3">
      <c r="C159" s="214" t="s">
        <v>254</v>
      </c>
      <c r="D159" s="215"/>
      <c r="E159" s="215"/>
      <c r="F159" s="215"/>
      <c r="G159" s="215"/>
      <c r="H159" s="215"/>
      <c r="I159" s="215"/>
      <c r="J159" s="215"/>
      <c r="K159" s="215"/>
      <c r="L159" s="215"/>
      <c r="M159" s="215"/>
      <c r="N159" s="215"/>
      <c r="O159" s="215"/>
      <c r="P159" s="215"/>
      <c r="Q159" s="215"/>
      <c r="R159" s="215"/>
      <c r="S159" s="217">
        <f t="shared" si="31"/>
        <v>0</v>
      </c>
    </row>
    <row r="160" spans="3:19" ht="15.75" hidden="1" customHeight="1" x14ac:dyDescent="0.3">
      <c r="C160" s="214" t="s">
        <v>255</v>
      </c>
      <c r="D160" s="215"/>
      <c r="E160" s="215"/>
      <c r="F160" s="215"/>
      <c r="G160" s="215"/>
      <c r="H160" s="215"/>
      <c r="I160" s="215"/>
      <c r="J160" s="215"/>
      <c r="K160" s="215"/>
      <c r="L160" s="215"/>
      <c r="M160" s="215"/>
      <c r="N160" s="215"/>
      <c r="O160" s="215"/>
      <c r="P160" s="215"/>
      <c r="Q160" s="215"/>
      <c r="R160" s="215"/>
      <c r="S160" s="217">
        <f t="shared" si="31"/>
        <v>0</v>
      </c>
    </row>
    <row r="161" spans="3:19" ht="15.75" hidden="1" customHeight="1" x14ac:dyDescent="0.3">
      <c r="C161" s="220" t="s">
        <v>256</v>
      </c>
      <c r="D161" s="221">
        <f>SUM(D154:D160)</f>
        <v>0</v>
      </c>
      <c r="E161" s="221"/>
      <c r="F161" s="221"/>
      <c r="G161" s="221"/>
      <c r="H161" s="221"/>
      <c r="I161" s="221"/>
      <c r="J161" s="221"/>
      <c r="K161" s="221">
        <f>SUM(K154:K160)</f>
        <v>0</v>
      </c>
      <c r="L161" s="221"/>
      <c r="M161" s="221"/>
      <c r="N161" s="221">
        <f>SUM(N154:N160)</f>
        <v>0</v>
      </c>
      <c r="O161" s="221"/>
      <c r="P161" s="221"/>
      <c r="Q161" s="221"/>
      <c r="R161" s="221"/>
      <c r="S161" s="217">
        <f t="shared" si="31"/>
        <v>0</v>
      </c>
    </row>
    <row r="162" spans="3:19" s="223" customFormat="1" ht="15.75" hidden="1" customHeight="1" x14ac:dyDescent="0.3">
      <c r="C162" s="224"/>
      <c r="D162" s="225"/>
      <c r="E162" s="225"/>
      <c r="F162" s="225"/>
      <c r="G162" s="225"/>
      <c r="H162" s="225"/>
      <c r="I162" s="225"/>
      <c r="J162" s="225"/>
      <c r="K162" s="225"/>
      <c r="L162" s="225"/>
      <c r="M162" s="225"/>
      <c r="N162" s="225"/>
      <c r="O162" s="225"/>
      <c r="P162" s="225"/>
      <c r="Q162" s="225"/>
      <c r="R162" s="225"/>
      <c r="S162" s="227"/>
    </row>
    <row r="163" spans="3:19" ht="15.75" hidden="1" customHeight="1" x14ac:dyDescent="0.3">
      <c r="C163" s="334" t="s">
        <v>174</v>
      </c>
      <c r="D163" s="335"/>
      <c r="E163" s="335"/>
      <c r="F163" s="335"/>
      <c r="G163" s="335"/>
      <c r="H163" s="335"/>
      <c r="I163" s="335"/>
      <c r="J163" s="335"/>
      <c r="K163" s="335"/>
      <c r="L163" s="335"/>
      <c r="M163" s="335"/>
      <c r="N163" s="335"/>
      <c r="O163" s="335"/>
      <c r="P163" s="335"/>
      <c r="Q163" s="335"/>
      <c r="R163" s="335"/>
      <c r="S163" s="336"/>
    </row>
    <row r="164" spans="3:19" ht="19.5" hidden="1" customHeight="1" x14ac:dyDescent="0.3">
      <c r="C164" s="207" t="s">
        <v>247</v>
      </c>
      <c r="D164" s="208">
        <f>'[1]1) Budget Table'!D161</f>
        <v>0</v>
      </c>
      <c r="E164" s="208"/>
      <c r="F164" s="208"/>
      <c r="G164" s="208"/>
      <c r="H164" s="208"/>
      <c r="I164" s="208"/>
      <c r="J164" s="208"/>
      <c r="K164" s="208">
        <f>'[1]1) Budget Table'!E161</f>
        <v>0</v>
      </c>
      <c r="L164" s="208"/>
      <c r="M164" s="208"/>
      <c r="N164" s="208">
        <f>'[1]1) Budget Table'!F161</f>
        <v>0</v>
      </c>
      <c r="O164" s="208"/>
      <c r="P164" s="208"/>
      <c r="Q164" s="208"/>
      <c r="R164" s="208"/>
      <c r="S164" s="209">
        <f t="shared" ref="S164:S172" si="32">SUM(D164:N164)</f>
        <v>0</v>
      </c>
    </row>
    <row r="165" spans="3:19" ht="15.75" hidden="1" customHeight="1" x14ac:dyDescent="0.3">
      <c r="C165" s="210" t="s">
        <v>248</v>
      </c>
      <c r="D165" s="211"/>
      <c r="E165" s="211"/>
      <c r="F165" s="211"/>
      <c r="G165" s="211"/>
      <c r="H165" s="211"/>
      <c r="I165" s="211"/>
      <c r="J165" s="211"/>
      <c r="K165" s="212"/>
      <c r="L165" s="212"/>
      <c r="M165" s="212"/>
      <c r="N165" s="212"/>
      <c r="O165" s="212"/>
      <c r="P165" s="212"/>
      <c r="Q165" s="212"/>
      <c r="R165" s="212"/>
      <c r="S165" s="213">
        <f t="shared" si="32"/>
        <v>0</v>
      </c>
    </row>
    <row r="166" spans="3:19" ht="15.75" hidden="1" customHeight="1" x14ac:dyDescent="0.3">
      <c r="C166" s="214" t="s">
        <v>249</v>
      </c>
      <c r="D166" s="215"/>
      <c r="E166" s="215"/>
      <c r="F166" s="215"/>
      <c r="G166" s="215"/>
      <c r="H166" s="215"/>
      <c r="I166" s="215"/>
      <c r="J166" s="215"/>
      <c r="K166" s="20"/>
      <c r="L166" s="20"/>
      <c r="M166" s="20"/>
      <c r="N166" s="20"/>
      <c r="O166" s="20"/>
      <c r="P166" s="20"/>
      <c r="Q166" s="20"/>
      <c r="R166" s="20"/>
      <c r="S166" s="217">
        <f t="shared" si="32"/>
        <v>0</v>
      </c>
    </row>
    <row r="167" spans="3:19" ht="15.75" hidden="1" customHeight="1" x14ac:dyDescent="0.3">
      <c r="C167" s="214" t="s">
        <v>251</v>
      </c>
      <c r="D167" s="215"/>
      <c r="E167" s="215"/>
      <c r="F167" s="215"/>
      <c r="G167" s="215"/>
      <c r="H167" s="215"/>
      <c r="I167" s="215"/>
      <c r="J167" s="215"/>
      <c r="K167" s="215"/>
      <c r="L167" s="215"/>
      <c r="M167" s="215"/>
      <c r="N167" s="215"/>
      <c r="O167" s="215"/>
      <c r="P167" s="215"/>
      <c r="Q167" s="215"/>
      <c r="R167" s="215"/>
      <c r="S167" s="217">
        <f t="shared" si="32"/>
        <v>0</v>
      </c>
    </row>
    <row r="168" spans="3:19" ht="15.75" hidden="1" customHeight="1" x14ac:dyDescent="0.3">
      <c r="C168" s="219" t="s">
        <v>252</v>
      </c>
      <c r="D168" s="215"/>
      <c r="E168" s="215"/>
      <c r="F168" s="215"/>
      <c r="G168" s="215"/>
      <c r="H168" s="215"/>
      <c r="I168" s="215"/>
      <c r="J168" s="215"/>
      <c r="K168" s="215"/>
      <c r="L168" s="215"/>
      <c r="M168" s="215"/>
      <c r="N168" s="215"/>
      <c r="O168" s="215"/>
      <c r="P168" s="215"/>
      <c r="Q168" s="215"/>
      <c r="R168" s="215"/>
      <c r="S168" s="217">
        <f t="shared" si="32"/>
        <v>0</v>
      </c>
    </row>
    <row r="169" spans="3:19" ht="15.75" hidden="1" customHeight="1" x14ac:dyDescent="0.3">
      <c r="C169" s="214" t="s">
        <v>253</v>
      </c>
      <c r="D169" s="215"/>
      <c r="E169" s="215"/>
      <c r="F169" s="215"/>
      <c r="G169" s="215"/>
      <c r="H169" s="215"/>
      <c r="I169" s="215"/>
      <c r="J169" s="215"/>
      <c r="K169" s="215"/>
      <c r="L169" s="215"/>
      <c r="M169" s="215"/>
      <c r="N169" s="215"/>
      <c r="O169" s="215"/>
      <c r="P169" s="215"/>
      <c r="Q169" s="215"/>
      <c r="R169" s="215"/>
      <c r="S169" s="217">
        <f t="shared" si="32"/>
        <v>0</v>
      </c>
    </row>
    <row r="170" spans="3:19" ht="15.75" hidden="1" customHeight="1" x14ac:dyDescent="0.3">
      <c r="C170" s="214" t="s">
        <v>254</v>
      </c>
      <c r="D170" s="215"/>
      <c r="E170" s="215"/>
      <c r="F170" s="215"/>
      <c r="G170" s="215"/>
      <c r="H170" s="215"/>
      <c r="I170" s="215"/>
      <c r="J170" s="215"/>
      <c r="K170" s="215"/>
      <c r="L170" s="215"/>
      <c r="M170" s="215"/>
      <c r="N170" s="215"/>
      <c r="O170" s="215"/>
      <c r="P170" s="215"/>
      <c r="Q170" s="215"/>
      <c r="R170" s="215"/>
      <c r="S170" s="217">
        <f t="shared" si="32"/>
        <v>0</v>
      </c>
    </row>
    <row r="171" spans="3:19" ht="15.75" hidden="1" customHeight="1" x14ac:dyDescent="0.3">
      <c r="C171" s="214" t="s">
        <v>255</v>
      </c>
      <c r="D171" s="215"/>
      <c r="E171" s="215"/>
      <c r="F171" s="215"/>
      <c r="G171" s="215"/>
      <c r="H171" s="215"/>
      <c r="I171" s="215"/>
      <c r="J171" s="215"/>
      <c r="K171" s="215"/>
      <c r="L171" s="215"/>
      <c r="M171" s="215"/>
      <c r="N171" s="215"/>
      <c r="O171" s="215"/>
      <c r="P171" s="215"/>
      <c r="Q171" s="215"/>
      <c r="R171" s="215"/>
      <c r="S171" s="217">
        <f t="shared" si="32"/>
        <v>0</v>
      </c>
    </row>
    <row r="172" spans="3:19" ht="15.75" hidden="1" customHeight="1" x14ac:dyDescent="0.3">
      <c r="C172" s="220" t="s">
        <v>256</v>
      </c>
      <c r="D172" s="221">
        <f>SUM(D165:D171)</f>
        <v>0</v>
      </c>
      <c r="E172" s="221"/>
      <c r="F172" s="221"/>
      <c r="G172" s="221"/>
      <c r="H172" s="221"/>
      <c r="I172" s="221"/>
      <c r="J172" s="221"/>
      <c r="K172" s="221">
        <f>SUM(K165:K171)</f>
        <v>0</v>
      </c>
      <c r="L172" s="221"/>
      <c r="M172" s="221"/>
      <c r="N172" s="221">
        <f>SUM(N165:N171)</f>
        <v>0</v>
      </c>
      <c r="O172" s="221"/>
      <c r="P172" s="221"/>
      <c r="Q172" s="221"/>
      <c r="R172" s="221"/>
      <c r="S172" s="217">
        <f t="shared" si="32"/>
        <v>0</v>
      </c>
    </row>
    <row r="173" spans="3:19" s="223" customFormat="1" ht="15.75" hidden="1" customHeight="1" x14ac:dyDescent="0.3">
      <c r="C173" s="224"/>
      <c r="D173" s="225"/>
      <c r="E173" s="225"/>
      <c r="F173" s="225"/>
      <c r="G173" s="225"/>
      <c r="H173" s="225"/>
      <c r="I173" s="225"/>
      <c r="J173" s="225"/>
      <c r="K173" s="225"/>
      <c r="L173" s="225"/>
      <c r="M173" s="225"/>
      <c r="N173" s="225"/>
      <c r="O173" s="225"/>
      <c r="P173" s="225"/>
      <c r="Q173" s="225"/>
      <c r="R173" s="225"/>
      <c r="S173" s="227"/>
    </row>
    <row r="174" spans="3:19" ht="15.75" hidden="1" customHeight="1" x14ac:dyDescent="0.3">
      <c r="C174" s="334" t="s">
        <v>183</v>
      </c>
      <c r="D174" s="335"/>
      <c r="E174" s="335"/>
      <c r="F174" s="335"/>
      <c r="G174" s="335"/>
      <c r="H174" s="335"/>
      <c r="I174" s="335"/>
      <c r="J174" s="335"/>
      <c r="K174" s="335"/>
      <c r="L174" s="335"/>
      <c r="M174" s="335"/>
      <c r="N174" s="335"/>
      <c r="O174" s="335"/>
      <c r="P174" s="335"/>
      <c r="Q174" s="335"/>
      <c r="R174" s="335"/>
      <c r="S174" s="336"/>
    </row>
    <row r="175" spans="3:19" ht="22.5" hidden="1" customHeight="1" x14ac:dyDescent="0.3">
      <c r="C175" s="207" t="s">
        <v>247</v>
      </c>
      <c r="D175" s="208">
        <f>'[1]1) Budget Table'!D171</f>
        <v>0</v>
      </c>
      <c r="E175" s="208"/>
      <c r="F175" s="208"/>
      <c r="G175" s="208"/>
      <c r="H175" s="208"/>
      <c r="I175" s="208"/>
      <c r="J175" s="208"/>
      <c r="K175" s="208">
        <f>'[1]1) Budget Table'!E171</f>
        <v>0</v>
      </c>
      <c r="L175" s="208"/>
      <c r="M175" s="208"/>
      <c r="N175" s="208">
        <f>'[1]1) Budget Table'!F171</f>
        <v>0</v>
      </c>
      <c r="O175" s="208"/>
      <c r="P175" s="208"/>
      <c r="Q175" s="208"/>
      <c r="R175" s="208"/>
      <c r="S175" s="209">
        <f t="shared" ref="S175:S183" si="33">SUM(D175:N175)</f>
        <v>0</v>
      </c>
    </row>
    <row r="176" spans="3:19" ht="15.75" hidden="1" customHeight="1" x14ac:dyDescent="0.3">
      <c r="C176" s="210" t="s">
        <v>248</v>
      </c>
      <c r="D176" s="211"/>
      <c r="E176" s="211"/>
      <c r="F176" s="211"/>
      <c r="G176" s="211"/>
      <c r="H176" s="211"/>
      <c r="I176" s="211"/>
      <c r="J176" s="211"/>
      <c r="K176" s="212"/>
      <c r="L176" s="212"/>
      <c r="M176" s="212"/>
      <c r="N176" s="212"/>
      <c r="O176" s="212"/>
      <c r="P176" s="212"/>
      <c r="Q176" s="212"/>
      <c r="R176" s="212"/>
      <c r="S176" s="213">
        <f t="shared" si="33"/>
        <v>0</v>
      </c>
    </row>
    <row r="177" spans="3:19" ht="15.75" hidden="1" customHeight="1" x14ac:dyDescent="0.3">
      <c r="C177" s="214" t="s">
        <v>249</v>
      </c>
      <c r="D177" s="215"/>
      <c r="E177" s="215"/>
      <c r="F177" s="215"/>
      <c r="G177" s="215"/>
      <c r="H177" s="215"/>
      <c r="I177" s="215"/>
      <c r="J177" s="215"/>
      <c r="K177" s="20"/>
      <c r="L177" s="20"/>
      <c r="M177" s="20"/>
      <c r="N177" s="20"/>
      <c r="O177" s="20"/>
      <c r="P177" s="20"/>
      <c r="Q177" s="20"/>
      <c r="R177" s="20"/>
      <c r="S177" s="217">
        <f t="shared" si="33"/>
        <v>0</v>
      </c>
    </row>
    <row r="178" spans="3:19" ht="15.75" hidden="1" customHeight="1" x14ac:dyDescent="0.3">
      <c r="C178" s="214" t="s">
        <v>251</v>
      </c>
      <c r="D178" s="215"/>
      <c r="E178" s="215"/>
      <c r="F178" s="215"/>
      <c r="G178" s="215"/>
      <c r="H178" s="215"/>
      <c r="I178" s="215"/>
      <c r="J178" s="215"/>
      <c r="K178" s="215"/>
      <c r="L178" s="215"/>
      <c r="M178" s="215"/>
      <c r="N178" s="215"/>
      <c r="O178" s="215"/>
      <c r="P178" s="215"/>
      <c r="Q178" s="215"/>
      <c r="R178" s="215"/>
      <c r="S178" s="217">
        <f t="shared" si="33"/>
        <v>0</v>
      </c>
    </row>
    <row r="179" spans="3:19" ht="15.75" hidden="1" customHeight="1" x14ac:dyDescent="0.3">
      <c r="C179" s="219" t="s">
        <v>252</v>
      </c>
      <c r="D179" s="215"/>
      <c r="E179" s="215"/>
      <c r="F179" s="215"/>
      <c r="G179" s="215"/>
      <c r="H179" s="215"/>
      <c r="I179" s="215"/>
      <c r="J179" s="215"/>
      <c r="K179" s="215"/>
      <c r="L179" s="215"/>
      <c r="M179" s="215"/>
      <c r="N179" s="215"/>
      <c r="O179" s="215"/>
      <c r="P179" s="215"/>
      <c r="Q179" s="215"/>
      <c r="R179" s="215"/>
      <c r="S179" s="217">
        <f t="shared" si="33"/>
        <v>0</v>
      </c>
    </row>
    <row r="180" spans="3:19" ht="15.75" hidden="1" customHeight="1" x14ac:dyDescent="0.3">
      <c r="C180" s="214" t="s">
        <v>253</v>
      </c>
      <c r="D180" s="215"/>
      <c r="E180" s="215"/>
      <c r="F180" s="215"/>
      <c r="G180" s="215"/>
      <c r="H180" s="215"/>
      <c r="I180" s="215"/>
      <c r="J180" s="215"/>
      <c r="K180" s="215"/>
      <c r="L180" s="215"/>
      <c r="M180" s="215"/>
      <c r="N180" s="215"/>
      <c r="O180" s="215"/>
      <c r="P180" s="215"/>
      <c r="Q180" s="215"/>
      <c r="R180" s="215"/>
      <c r="S180" s="217">
        <f t="shared" si="33"/>
        <v>0</v>
      </c>
    </row>
    <row r="181" spans="3:19" ht="15.75" hidden="1" customHeight="1" x14ac:dyDescent="0.3">
      <c r="C181" s="214" t="s">
        <v>254</v>
      </c>
      <c r="D181" s="215"/>
      <c r="E181" s="215"/>
      <c r="F181" s="215"/>
      <c r="G181" s="215"/>
      <c r="H181" s="215"/>
      <c r="I181" s="215"/>
      <c r="J181" s="215"/>
      <c r="K181" s="215"/>
      <c r="L181" s="215"/>
      <c r="M181" s="215"/>
      <c r="N181" s="215"/>
      <c r="O181" s="215"/>
      <c r="P181" s="215"/>
      <c r="Q181" s="215"/>
      <c r="R181" s="215"/>
      <c r="S181" s="217">
        <f t="shared" si="33"/>
        <v>0</v>
      </c>
    </row>
    <row r="182" spans="3:19" ht="15.75" hidden="1" customHeight="1" x14ac:dyDescent="0.3">
      <c r="C182" s="214" t="s">
        <v>255</v>
      </c>
      <c r="D182" s="215"/>
      <c r="E182" s="215"/>
      <c r="F182" s="215"/>
      <c r="G182" s="215"/>
      <c r="H182" s="215"/>
      <c r="I182" s="215"/>
      <c r="J182" s="215"/>
      <c r="K182" s="215"/>
      <c r="L182" s="215"/>
      <c r="M182" s="215"/>
      <c r="N182" s="215"/>
      <c r="O182" s="215"/>
      <c r="P182" s="215"/>
      <c r="Q182" s="215"/>
      <c r="R182" s="215"/>
      <c r="S182" s="217">
        <f t="shared" si="33"/>
        <v>0</v>
      </c>
    </row>
    <row r="183" spans="3:19" ht="15.75" hidden="1" customHeight="1" x14ac:dyDescent="0.3">
      <c r="C183" s="220" t="s">
        <v>256</v>
      </c>
      <c r="D183" s="221">
        <f>SUM(D176:D182)</f>
        <v>0</v>
      </c>
      <c r="E183" s="221"/>
      <c r="F183" s="221"/>
      <c r="G183" s="221"/>
      <c r="H183" s="221"/>
      <c r="I183" s="221"/>
      <c r="J183" s="221"/>
      <c r="K183" s="221">
        <f>SUM(K176:K182)</f>
        <v>0</v>
      </c>
      <c r="L183" s="221"/>
      <c r="M183" s="221"/>
      <c r="N183" s="221">
        <f>SUM(N176:N182)</f>
        <v>0</v>
      </c>
      <c r="O183" s="221"/>
      <c r="P183" s="221"/>
      <c r="Q183" s="221"/>
      <c r="R183" s="221"/>
      <c r="S183" s="217">
        <f t="shared" si="33"/>
        <v>0</v>
      </c>
    </row>
    <row r="184" spans="3:19" ht="15.75" customHeight="1" x14ac:dyDescent="0.3"/>
    <row r="185" spans="3:19" ht="15.75" customHeight="1" x14ac:dyDescent="0.3">
      <c r="C185" s="334" t="s">
        <v>266</v>
      </c>
      <c r="D185" s="335"/>
      <c r="E185" s="335"/>
      <c r="F185" s="335"/>
      <c r="G185" s="335"/>
      <c r="H185" s="335"/>
      <c r="I185" s="335"/>
      <c r="J185" s="335"/>
      <c r="K185" s="335"/>
      <c r="L185" s="335"/>
      <c r="M185" s="335"/>
      <c r="N185" s="335"/>
      <c r="O185" s="335"/>
      <c r="P185" s="335"/>
      <c r="Q185" s="335"/>
      <c r="R185" s="335"/>
      <c r="S185" s="336"/>
    </row>
    <row r="186" spans="3:19" ht="19.5" customHeight="1" thickBot="1" x14ac:dyDescent="0.35">
      <c r="C186" s="207" t="s">
        <v>267</v>
      </c>
      <c r="D186" s="208">
        <f>'[1]1) Budget Table'!D178</f>
        <v>14011.22</v>
      </c>
      <c r="E186" s="208"/>
      <c r="F186" s="208"/>
      <c r="G186" s="208"/>
      <c r="H186" s="208"/>
      <c r="I186" s="208"/>
      <c r="J186" s="208"/>
      <c r="K186" s="208">
        <f>'[1]1) Budget Table'!E178</f>
        <v>31680</v>
      </c>
      <c r="L186" s="208"/>
      <c r="M186" s="208"/>
      <c r="N186" s="208">
        <f>'[1]1) Budget Table'!F178</f>
        <v>178286</v>
      </c>
      <c r="O186" s="208"/>
      <c r="P186" s="208"/>
      <c r="Q186" s="208"/>
      <c r="R186" s="208"/>
      <c r="S186" s="209">
        <f t="shared" ref="S186" si="34">SUM(D186:N186)</f>
        <v>223977.22</v>
      </c>
    </row>
    <row r="187" spans="3:19" ht="15.75" customHeight="1" x14ac:dyDescent="0.3">
      <c r="C187" s="210" t="s">
        <v>248</v>
      </c>
      <c r="D187" s="211"/>
      <c r="E187" s="211"/>
      <c r="F187" s="211"/>
      <c r="G187" s="211"/>
      <c r="H187" s="211"/>
      <c r="I187" s="211"/>
      <c r="J187" s="211"/>
      <c r="K187" s="212">
        <v>10000</v>
      </c>
      <c r="L187" s="212">
        <v>0</v>
      </c>
      <c r="M187" s="212">
        <v>0</v>
      </c>
      <c r="N187" s="212">
        <v>59862</v>
      </c>
      <c r="O187" s="212">
        <v>33610.6</v>
      </c>
      <c r="P187" s="212">
        <v>13312.72</v>
      </c>
      <c r="Q187" s="212">
        <f t="shared" ref="Q187:R193" si="35">+H187+L187+O187</f>
        <v>33610.6</v>
      </c>
      <c r="R187" s="212">
        <f t="shared" si="35"/>
        <v>13312.72</v>
      </c>
      <c r="S187" s="213">
        <f t="shared" ref="S187:S193" si="36">+Q187+R187</f>
        <v>46923.32</v>
      </c>
    </row>
    <row r="188" spans="3:19" ht="15.75" customHeight="1" x14ac:dyDescent="0.3">
      <c r="C188" s="214" t="s">
        <v>249</v>
      </c>
      <c r="D188" s="215"/>
      <c r="E188" s="215"/>
      <c r="F188" s="215"/>
      <c r="G188" s="215"/>
      <c r="H188" s="215"/>
      <c r="I188" s="215"/>
      <c r="J188" s="215"/>
      <c r="K188" s="20"/>
      <c r="L188" s="20"/>
      <c r="M188" s="20"/>
      <c r="N188" s="20"/>
      <c r="O188" s="20"/>
      <c r="P188" s="20"/>
      <c r="Q188" s="212">
        <f t="shared" si="35"/>
        <v>0</v>
      </c>
      <c r="R188" s="212">
        <f t="shared" si="35"/>
        <v>0</v>
      </c>
      <c r="S188" s="213">
        <f t="shared" si="36"/>
        <v>0</v>
      </c>
    </row>
    <row r="189" spans="3:19" ht="15.75" customHeight="1" x14ac:dyDescent="0.3">
      <c r="C189" s="214" t="s">
        <v>251</v>
      </c>
      <c r="D189" s="215"/>
      <c r="E189" s="215"/>
      <c r="F189" s="215"/>
      <c r="G189" s="215"/>
      <c r="H189" s="215"/>
      <c r="I189" s="215"/>
      <c r="J189" s="215"/>
      <c r="K189" s="215"/>
      <c r="L189" s="215"/>
      <c r="M189" s="215"/>
      <c r="N189" s="215"/>
      <c r="O189" s="215"/>
      <c r="P189" s="215"/>
      <c r="Q189" s="212">
        <f t="shared" si="35"/>
        <v>0</v>
      </c>
      <c r="R189" s="212">
        <f t="shared" si="35"/>
        <v>0</v>
      </c>
      <c r="S189" s="213">
        <f t="shared" si="36"/>
        <v>0</v>
      </c>
    </row>
    <row r="190" spans="3:19" ht="15.75" customHeight="1" x14ac:dyDescent="0.3">
      <c r="C190" s="219" t="s">
        <v>252</v>
      </c>
      <c r="D190" s="215"/>
      <c r="E190" s="215"/>
      <c r="F190" s="215"/>
      <c r="G190" s="215"/>
      <c r="H190" s="215"/>
      <c r="I190" s="215"/>
      <c r="J190" s="215"/>
      <c r="K190" s="215"/>
      <c r="L190" s="215"/>
      <c r="M190" s="215"/>
      <c r="N190" s="215">
        <v>79379</v>
      </c>
      <c r="O190" s="215">
        <v>57162.960467289668</v>
      </c>
      <c r="P190" s="215">
        <v>16989.209999999974</v>
      </c>
      <c r="Q190" s="212">
        <f t="shared" si="35"/>
        <v>57162.960467289668</v>
      </c>
      <c r="R190" s="212">
        <f t="shared" si="35"/>
        <v>16989.209999999974</v>
      </c>
      <c r="S190" s="213">
        <f t="shared" si="36"/>
        <v>74152.170467289645</v>
      </c>
    </row>
    <row r="191" spans="3:19" ht="15.75" customHeight="1" x14ac:dyDescent="0.3">
      <c r="C191" s="214" t="s">
        <v>253</v>
      </c>
      <c r="D191" s="215"/>
      <c r="E191" s="215"/>
      <c r="F191" s="215"/>
      <c r="G191" s="215"/>
      <c r="H191" s="215"/>
      <c r="I191" s="215"/>
      <c r="J191" s="215"/>
      <c r="K191" s="215"/>
      <c r="L191" s="215"/>
      <c r="M191" s="215"/>
      <c r="N191" s="215"/>
      <c r="O191" s="215"/>
      <c r="P191" s="215"/>
      <c r="Q191" s="212">
        <f t="shared" si="35"/>
        <v>0</v>
      </c>
      <c r="R191" s="212">
        <f t="shared" si="35"/>
        <v>0</v>
      </c>
      <c r="S191" s="213">
        <f t="shared" si="36"/>
        <v>0</v>
      </c>
    </row>
    <row r="192" spans="3:19" ht="15.75" customHeight="1" x14ac:dyDescent="0.3">
      <c r="C192" s="214" t="s">
        <v>254</v>
      </c>
      <c r="D192" s="215"/>
      <c r="E192" s="215"/>
      <c r="F192" s="215"/>
      <c r="G192" s="215"/>
      <c r="H192" s="215"/>
      <c r="I192" s="215"/>
      <c r="J192" s="215"/>
      <c r="K192" s="215"/>
      <c r="L192" s="215"/>
      <c r="M192" s="215"/>
      <c r="N192" s="215"/>
      <c r="O192" s="215"/>
      <c r="P192" s="215"/>
      <c r="Q192" s="212">
        <f t="shared" si="35"/>
        <v>0</v>
      </c>
      <c r="R192" s="212">
        <f t="shared" si="35"/>
        <v>0</v>
      </c>
      <c r="S192" s="213">
        <f t="shared" si="36"/>
        <v>0</v>
      </c>
    </row>
    <row r="193" spans="3:22" ht="15.75" customHeight="1" x14ac:dyDescent="0.3">
      <c r="C193" s="214" t="s">
        <v>255</v>
      </c>
      <c r="D193" s="215">
        <v>14011.22</v>
      </c>
      <c r="E193" s="215">
        <v>14011.22</v>
      </c>
      <c r="F193" s="215"/>
      <c r="G193" s="215"/>
      <c r="H193" s="215"/>
      <c r="I193" s="215"/>
      <c r="J193" s="215"/>
      <c r="K193" s="215">
        <v>21680</v>
      </c>
      <c r="L193" s="215">
        <v>21680</v>
      </c>
      <c r="M193" s="215">
        <v>0</v>
      </c>
      <c r="N193" s="215">
        <v>39045</v>
      </c>
      <c r="O193" s="215">
        <v>2201.09</v>
      </c>
      <c r="P193" s="215">
        <v>15129.26</v>
      </c>
      <c r="Q193" s="212">
        <f t="shared" si="35"/>
        <v>23881.09</v>
      </c>
      <c r="R193" s="212">
        <f t="shared" si="35"/>
        <v>15129.26</v>
      </c>
      <c r="S193" s="213">
        <f t="shared" si="36"/>
        <v>39010.35</v>
      </c>
    </row>
    <row r="194" spans="3:22" ht="15.75" customHeight="1" x14ac:dyDescent="0.3">
      <c r="C194" s="220" t="s">
        <v>256</v>
      </c>
      <c r="D194" s="221">
        <f>SUM(D187:D193)</f>
        <v>14011.22</v>
      </c>
      <c r="E194" s="221">
        <f>SUM(E187:E193)</f>
        <v>14011.22</v>
      </c>
      <c r="F194" s="221">
        <f>SUM(F187:F193)</f>
        <v>0</v>
      </c>
      <c r="G194" s="221">
        <f t="shared" ref="G194:J194" si="37">SUM(G187:G193)</f>
        <v>0</v>
      </c>
      <c r="H194" s="221">
        <f t="shared" si="37"/>
        <v>0</v>
      </c>
      <c r="I194" s="221">
        <f t="shared" si="37"/>
        <v>0</v>
      </c>
      <c r="J194" s="221">
        <f t="shared" si="37"/>
        <v>0</v>
      </c>
      <c r="K194" s="221">
        <f>SUM(K187:K193)</f>
        <v>31680</v>
      </c>
      <c r="L194" s="221">
        <f t="shared" ref="L194:M194" si="38">SUM(L187:L193)</f>
        <v>21680</v>
      </c>
      <c r="M194" s="221">
        <f t="shared" si="38"/>
        <v>0</v>
      </c>
      <c r="N194" s="221">
        <f>SUM(N187:N193)</f>
        <v>178286</v>
      </c>
      <c r="O194" s="221">
        <f>SUM(O187:O193)</f>
        <v>92974.65046728967</v>
      </c>
      <c r="P194" s="221">
        <f>SUM(P187:P193)</f>
        <v>45431.189999999973</v>
      </c>
      <c r="Q194" s="221">
        <f t="shared" ref="Q194:R194" si="39">SUM(Q187:Q193)</f>
        <v>114654.65046728967</v>
      </c>
      <c r="R194" s="221">
        <f t="shared" si="39"/>
        <v>45431.189999999973</v>
      </c>
      <c r="S194" s="217">
        <f>SUM(S187:S193)</f>
        <v>160085.84046728964</v>
      </c>
    </row>
    <row r="195" spans="3:22" ht="15.75" customHeight="1" thickBot="1" x14ac:dyDescent="0.35"/>
    <row r="196" spans="3:22" ht="19.5" customHeight="1" thickBot="1" x14ac:dyDescent="0.35">
      <c r="C196" s="339" t="s">
        <v>200</v>
      </c>
      <c r="D196" s="340"/>
      <c r="E196" s="340"/>
      <c r="F196" s="340"/>
      <c r="G196" s="340"/>
      <c r="H196" s="340"/>
      <c r="I196" s="340"/>
      <c r="J196" s="340"/>
      <c r="K196" s="340"/>
      <c r="L196" s="340"/>
      <c r="M196" s="340"/>
      <c r="N196" s="340"/>
      <c r="O196" s="340"/>
      <c r="P196" s="340"/>
      <c r="Q196" s="340"/>
      <c r="R196" s="340"/>
      <c r="S196" s="341"/>
    </row>
    <row r="197" spans="3:22" ht="19.5" customHeight="1" x14ac:dyDescent="0.3">
      <c r="C197" s="229"/>
      <c r="D197" s="337" t="str">
        <f>'[1]1) Budget Table'!D4</f>
        <v>UNICEF</v>
      </c>
      <c r="E197" s="332" t="str">
        <f>E4</f>
        <v>UNICEF AJUSTADO</v>
      </c>
      <c r="F197" s="230"/>
      <c r="G197" s="230"/>
      <c r="H197" s="332" t="s">
        <v>273</v>
      </c>
      <c r="I197" s="332" t="str">
        <f>I4</f>
        <v>Comprometido</v>
      </c>
      <c r="J197" s="230"/>
      <c r="K197" s="337" t="str">
        <f>'[1]1) Budget Table'!E4</f>
        <v>UNFPA</v>
      </c>
      <c r="L197" s="332" t="str">
        <f>L4</f>
        <v xml:space="preserve">Informe 29 de mayo ejecutado </v>
      </c>
      <c r="M197" s="332" t="str">
        <f>M4</f>
        <v>Comprometido</v>
      </c>
      <c r="N197" s="337" t="str">
        <f>'[1]1) Budget Table'!F4</f>
        <v>OIT</v>
      </c>
      <c r="O197" s="332" t="str">
        <f>O4</f>
        <v xml:space="preserve">Informe 29 de mayo ejecutado </v>
      </c>
      <c r="P197" s="332" t="str">
        <f>P4</f>
        <v>Comprometido</v>
      </c>
      <c r="Q197" s="332" t="str">
        <f>Q4</f>
        <v>Monto Total Ejecutado</v>
      </c>
      <c r="R197" s="332" t="str">
        <f>R4</f>
        <v>Monto Total Comprometido</v>
      </c>
      <c r="S197" s="338" t="s">
        <v>200</v>
      </c>
    </row>
    <row r="198" spans="3:22" ht="19.5" customHeight="1" x14ac:dyDescent="0.3">
      <c r="C198" s="229"/>
      <c r="D198" s="333"/>
      <c r="E198" s="333"/>
      <c r="F198" s="231"/>
      <c r="G198" s="231"/>
      <c r="H198" s="333"/>
      <c r="I198" s="333"/>
      <c r="J198" s="231"/>
      <c r="K198" s="333"/>
      <c r="L198" s="333"/>
      <c r="M198" s="333"/>
      <c r="N198" s="333"/>
      <c r="O198" s="333"/>
      <c r="P198" s="333"/>
      <c r="Q198" s="333"/>
      <c r="R198" s="333"/>
      <c r="S198" s="278"/>
    </row>
    <row r="199" spans="3:22" ht="19.5" customHeight="1" x14ac:dyDescent="0.3">
      <c r="C199" s="232" t="s">
        <v>248</v>
      </c>
      <c r="D199" s="233">
        <f>SUM(D176,D165,D154,D143,D131,D120,D109,D98,D86,D75,D64,D53,D41,D30,D19,D8,D187)</f>
        <v>99470.85</v>
      </c>
      <c r="E199" s="233">
        <f>SUM(E176,E165,E154,E143,E131,E120,E109,E98,E86,E75,E64,E53,E41,E30,E19,E8,E187)</f>
        <v>99470.85</v>
      </c>
      <c r="F199" s="233">
        <f t="shared" ref="F199:L201" si="40">SUM(F176,F165,F154,F143,F131,F120,F109,F98,F86,F75,F64,F53,F41,F30,F19,F8,F187)</f>
        <v>41281.82</v>
      </c>
      <c r="G199" s="233">
        <f t="shared" si="40"/>
        <v>96799.819999999992</v>
      </c>
      <c r="H199" s="233">
        <f t="shared" si="40"/>
        <v>87058.53</v>
      </c>
      <c r="I199" s="233">
        <f t="shared" si="40"/>
        <v>5325.49</v>
      </c>
      <c r="J199" s="233">
        <f t="shared" si="40"/>
        <v>7086.8300000000017</v>
      </c>
      <c r="K199" s="233">
        <f>SUM(K176,K165,K154,K143,K131,K120,K109,K98,K86,K75,K64,K53,K41,K30,K19,K8,K187)</f>
        <v>131781</v>
      </c>
      <c r="L199" s="233">
        <f t="shared" si="40"/>
        <v>79677.11</v>
      </c>
      <c r="M199" s="233">
        <f t="shared" ref="M199" si="41">SUM(M176,M165,M154,M143,M131,M120,M109,M98,M86,M75,M64,M53,M41,M30,M19,M8,M187)</f>
        <v>10997.87</v>
      </c>
      <c r="N199" s="233">
        <f t="shared" ref="N199:O199" si="42">SUM(N176,N165,N154,N143,N131,N120,N109,N98,N86,N75,N64,N53,N41,N30,N19,N8,N187)</f>
        <v>59862</v>
      </c>
      <c r="O199" s="233">
        <f t="shared" si="42"/>
        <v>33610.6</v>
      </c>
      <c r="P199" s="233">
        <f>SUM(P176,P165,P154,P143,P131,P120,P109,P98,P86,P75,P64,P53,P41,P30,P19,P8,P187)</f>
        <v>13312.72</v>
      </c>
      <c r="Q199" s="233">
        <f t="shared" ref="Q199:Q207" si="43">+H199+L199+O199</f>
        <v>200346.24000000002</v>
      </c>
      <c r="R199" s="233">
        <f>+I199+M199+P199</f>
        <v>29636.080000000002</v>
      </c>
      <c r="S199" s="213">
        <f t="shared" ref="S199:S207" si="44">+Q199+R199</f>
        <v>229982.32</v>
      </c>
    </row>
    <row r="200" spans="3:22" ht="34.5" customHeight="1" x14ac:dyDescent="0.3">
      <c r="C200" s="232" t="s">
        <v>249</v>
      </c>
      <c r="D200" s="233">
        <f>SUM(D177,D166,D155,D144,D132,D121,D110,D99,D87,D76,D65,D54,D42,D31,D20,D9,D188)</f>
        <v>0</v>
      </c>
      <c r="E200" s="233">
        <f t="shared" ref="E200:E206" si="45">SUM(E177,E166,E155,E144,E132,E121,E110,E99,E87,E76,E65,E54,E42,E31,E20,E9,E188)</f>
        <v>0</v>
      </c>
      <c r="F200" s="233">
        <f t="shared" si="40"/>
        <v>0</v>
      </c>
      <c r="G200" s="233"/>
      <c r="H200" s="233">
        <f t="shared" ref="H200:I200" si="46">SUM(H177,H166,H155,H144,H132,H121,H110,H99,H87,H76,H65,H54,H42,H31,H20,H9,H188)</f>
        <v>0</v>
      </c>
      <c r="I200" s="233">
        <f t="shared" si="46"/>
        <v>0</v>
      </c>
      <c r="J200" s="233"/>
      <c r="K200" s="233">
        <f t="shared" ref="K200:P200" si="47">SUM(K177,K166,K155,K144,K132,K121,K110,K99,K87,K76,K65,K54,K42,K31,K20,K9,K188)</f>
        <v>0</v>
      </c>
      <c r="L200" s="233">
        <f t="shared" si="47"/>
        <v>0</v>
      </c>
      <c r="M200" s="233">
        <f t="shared" si="47"/>
        <v>0</v>
      </c>
      <c r="N200" s="233">
        <f t="shared" si="47"/>
        <v>15579.400000000001</v>
      </c>
      <c r="O200" s="233">
        <f t="shared" si="47"/>
        <v>945.2</v>
      </c>
      <c r="P200" s="233">
        <f t="shared" si="47"/>
        <v>0</v>
      </c>
      <c r="Q200" s="233">
        <f t="shared" si="43"/>
        <v>945.2</v>
      </c>
      <c r="R200" s="233">
        <f t="shared" ref="R200:R207" si="48">+I200+M200+P200</f>
        <v>0</v>
      </c>
      <c r="S200" s="213">
        <f t="shared" si="44"/>
        <v>945.2</v>
      </c>
    </row>
    <row r="201" spans="3:22" ht="48" customHeight="1" x14ac:dyDescent="0.3">
      <c r="C201" s="232" t="s">
        <v>251</v>
      </c>
      <c r="D201" s="233">
        <f t="shared" ref="D201:P205" si="49">SUM(D178,D167,D156,D145,D133,D122,D111,D100,D88,D77,D66,D55,D43,D32,D21,D10,D189)</f>
        <v>0</v>
      </c>
      <c r="E201" s="233">
        <f t="shared" si="45"/>
        <v>0</v>
      </c>
      <c r="F201" s="233">
        <f t="shared" si="40"/>
        <v>0</v>
      </c>
      <c r="G201" s="233"/>
      <c r="H201" s="233">
        <f t="shared" ref="H201:I201" si="50">SUM(H178,H167,H156,H145,H133,H122,H111,H100,H88,H77,H66,H55,H43,H32,H21,H10,H189)</f>
        <v>0</v>
      </c>
      <c r="I201" s="233">
        <f t="shared" si="50"/>
        <v>0</v>
      </c>
      <c r="J201" s="233"/>
      <c r="K201" s="233">
        <f t="shared" si="49"/>
        <v>0</v>
      </c>
      <c r="L201" s="233">
        <f t="shared" si="49"/>
        <v>0</v>
      </c>
      <c r="M201" s="233">
        <f t="shared" si="49"/>
        <v>0</v>
      </c>
      <c r="N201" s="233">
        <f t="shared" si="49"/>
        <v>0</v>
      </c>
      <c r="O201" s="233">
        <f t="shared" si="49"/>
        <v>0</v>
      </c>
      <c r="P201" s="233">
        <f t="shared" si="49"/>
        <v>0</v>
      </c>
      <c r="Q201" s="233">
        <f t="shared" si="43"/>
        <v>0</v>
      </c>
      <c r="R201" s="233">
        <f t="shared" si="48"/>
        <v>0</v>
      </c>
      <c r="S201" s="213">
        <f>+Q201+R201</f>
        <v>0</v>
      </c>
    </row>
    <row r="202" spans="3:22" ht="33" customHeight="1" x14ac:dyDescent="0.3">
      <c r="C202" s="234" t="s">
        <v>252</v>
      </c>
      <c r="D202" s="233">
        <f t="shared" si="49"/>
        <v>70431</v>
      </c>
      <c r="E202" s="233">
        <f t="shared" si="45"/>
        <v>110702.12999999999</v>
      </c>
      <c r="F202" s="233">
        <f t="shared" si="49"/>
        <v>49477.69</v>
      </c>
      <c r="G202" s="233">
        <f t="shared" si="49"/>
        <v>68937.22</v>
      </c>
      <c r="H202" s="233">
        <f t="shared" si="49"/>
        <v>99425.41</v>
      </c>
      <c r="I202" s="233">
        <f t="shared" si="49"/>
        <v>14982.150000000001</v>
      </c>
      <c r="J202" s="233">
        <f t="shared" si="49"/>
        <v>4266.9299999999994</v>
      </c>
      <c r="K202" s="233">
        <f t="shared" si="49"/>
        <v>127981</v>
      </c>
      <c r="L202" s="233">
        <f t="shared" si="49"/>
        <v>103470.05</v>
      </c>
      <c r="M202" s="233">
        <f t="shared" si="49"/>
        <v>15026.49</v>
      </c>
      <c r="N202" s="233">
        <f t="shared" si="49"/>
        <v>114133.59495327111</v>
      </c>
      <c r="O202" s="233">
        <f t="shared" si="49"/>
        <v>81654.895420560773</v>
      </c>
      <c r="P202" s="233">
        <f t="shared" si="49"/>
        <v>17631.759999999973</v>
      </c>
      <c r="Q202" s="233">
        <f t="shared" si="43"/>
        <v>284550.35542056081</v>
      </c>
      <c r="R202" s="233">
        <f t="shared" si="48"/>
        <v>47640.399999999972</v>
      </c>
      <c r="S202" s="213">
        <f t="shared" si="44"/>
        <v>332190.75542056077</v>
      </c>
    </row>
    <row r="203" spans="3:22" ht="21" customHeight="1" x14ac:dyDescent="0.3">
      <c r="C203" s="232" t="s">
        <v>253</v>
      </c>
      <c r="D203" s="233">
        <f t="shared" si="49"/>
        <v>44573</v>
      </c>
      <c r="E203" s="233">
        <f t="shared" si="45"/>
        <v>24082.440000000002</v>
      </c>
      <c r="F203" s="233">
        <f t="shared" si="49"/>
        <v>11836.15</v>
      </c>
      <c r="G203" s="233">
        <f t="shared" si="49"/>
        <v>11605.130000000001</v>
      </c>
      <c r="H203" s="233">
        <f t="shared" si="49"/>
        <v>20689.29</v>
      </c>
      <c r="I203" s="233">
        <f t="shared" si="49"/>
        <v>1000</v>
      </c>
      <c r="J203" s="233">
        <f t="shared" si="49"/>
        <v>14700.2</v>
      </c>
      <c r="K203" s="233">
        <f t="shared" si="49"/>
        <v>39710</v>
      </c>
      <c r="L203" s="233">
        <f t="shared" si="49"/>
        <v>21497.559999999998</v>
      </c>
      <c r="M203" s="233">
        <f t="shared" si="49"/>
        <v>12942.86</v>
      </c>
      <c r="N203" s="233">
        <f t="shared" si="49"/>
        <v>10000</v>
      </c>
      <c r="O203" s="233">
        <f>SUM(O180,O169,O158,O147,O135,O124,O113,O102,O90,O79,O68,O57,O45,O34,O23,O12,O191)</f>
        <v>2009.28</v>
      </c>
      <c r="P203" s="233">
        <f t="shared" si="49"/>
        <v>0</v>
      </c>
      <c r="Q203" s="233">
        <f t="shared" si="43"/>
        <v>44196.13</v>
      </c>
      <c r="R203" s="233">
        <f t="shared" si="48"/>
        <v>13942.86</v>
      </c>
      <c r="S203" s="213">
        <f t="shared" si="44"/>
        <v>58138.99</v>
      </c>
      <c r="T203" s="39"/>
      <c r="U203" s="39"/>
      <c r="V203" s="235"/>
    </row>
    <row r="204" spans="3:22" ht="39.75" customHeight="1" x14ac:dyDescent="0.3">
      <c r="C204" s="232" t="s">
        <v>254</v>
      </c>
      <c r="D204" s="233">
        <f t="shared" si="49"/>
        <v>520153.15</v>
      </c>
      <c r="E204" s="233">
        <f t="shared" si="45"/>
        <v>500372.58</v>
      </c>
      <c r="F204" s="233">
        <f t="shared" si="49"/>
        <v>186480.21999999997</v>
      </c>
      <c r="G204" s="233">
        <f t="shared" si="49"/>
        <v>195432.64</v>
      </c>
      <c r="H204" s="233">
        <f t="shared" si="49"/>
        <v>123316.19</v>
      </c>
      <c r="I204" s="233">
        <f t="shared" si="49"/>
        <v>382830.93000000005</v>
      </c>
      <c r="J204" s="233">
        <f t="shared" si="49"/>
        <v>-1167.8000000000193</v>
      </c>
      <c r="K204" s="233">
        <f t="shared" si="49"/>
        <v>0</v>
      </c>
      <c r="L204" s="233">
        <f t="shared" si="49"/>
        <v>0</v>
      </c>
      <c r="M204" s="233">
        <f t="shared" si="49"/>
        <v>0</v>
      </c>
      <c r="N204" s="233">
        <f t="shared" si="49"/>
        <v>0</v>
      </c>
      <c r="O204" s="233">
        <f t="shared" si="49"/>
        <v>0</v>
      </c>
      <c r="P204" s="233">
        <f t="shared" si="49"/>
        <v>0</v>
      </c>
      <c r="Q204" s="233">
        <f t="shared" si="43"/>
        <v>123316.19</v>
      </c>
      <c r="R204" s="233">
        <f t="shared" si="48"/>
        <v>382830.93000000005</v>
      </c>
      <c r="S204" s="213">
        <f t="shared" si="44"/>
        <v>506147.12000000005</v>
      </c>
      <c r="T204" s="39"/>
      <c r="U204" s="39"/>
      <c r="V204" s="235"/>
    </row>
    <row r="205" spans="3:22" ht="23.25" customHeight="1" x14ac:dyDescent="0.3">
      <c r="C205" s="232" t="s">
        <v>255</v>
      </c>
      <c r="D205" s="236">
        <f t="shared" si="49"/>
        <v>14011.22</v>
      </c>
      <c r="E205" s="233">
        <f t="shared" si="45"/>
        <v>14011.22</v>
      </c>
      <c r="F205" s="236">
        <f t="shared" si="49"/>
        <v>0</v>
      </c>
      <c r="G205" s="236">
        <f t="shared" si="49"/>
        <v>0</v>
      </c>
      <c r="H205" s="233">
        <f t="shared" si="49"/>
        <v>0</v>
      </c>
      <c r="I205" s="233">
        <f t="shared" si="49"/>
        <v>0</v>
      </c>
      <c r="J205" s="236">
        <f t="shared" si="49"/>
        <v>0</v>
      </c>
      <c r="K205" s="236">
        <f t="shared" si="49"/>
        <v>21680</v>
      </c>
      <c r="L205" s="236">
        <f t="shared" si="49"/>
        <v>21680</v>
      </c>
      <c r="M205" s="236">
        <f t="shared" si="49"/>
        <v>0</v>
      </c>
      <c r="N205" s="236">
        <f t="shared" si="49"/>
        <v>39045</v>
      </c>
      <c r="O205" s="233">
        <f t="shared" si="49"/>
        <v>2201.09</v>
      </c>
      <c r="P205" s="233">
        <f t="shared" si="49"/>
        <v>15129.26</v>
      </c>
      <c r="Q205" s="233">
        <f t="shared" si="43"/>
        <v>23881.09</v>
      </c>
      <c r="R205" s="233">
        <f t="shared" si="48"/>
        <v>15129.26</v>
      </c>
      <c r="S205" s="213">
        <f t="shared" si="44"/>
        <v>39010.35</v>
      </c>
      <c r="T205" s="39"/>
      <c r="U205" s="39"/>
      <c r="V205" s="235"/>
    </row>
    <row r="206" spans="3:22" ht="22.5" customHeight="1" x14ac:dyDescent="0.3">
      <c r="C206" s="237" t="s">
        <v>268</v>
      </c>
      <c r="D206" s="238">
        <f t="shared" ref="D206:N206" si="51">SUM(D199:D205)</f>
        <v>748639.22</v>
      </c>
      <c r="E206" s="233">
        <f t="shared" si="45"/>
        <v>748639.22</v>
      </c>
      <c r="F206" s="238">
        <f t="shared" si="51"/>
        <v>289075.88</v>
      </c>
      <c r="G206" s="238">
        <f t="shared" si="51"/>
        <v>372774.81</v>
      </c>
      <c r="H206" s="233">
        <f t="shared" ref="H206:I206" si="52">SUM(H183,H172,H161,H150,H138,H127,H116,H105,H93,H82,H71,H60,H48,H37,H26,H15,H194)</f>
        <v>330489.42000000004</v>
      </c>
      <c r="I206" s="233">
        <f t="shared" si="52"/>
        <v>404138.57000000007</v>
      </c>
      <c r="J206" s="238">
        <f t="shared" si="51"/>
        <v>24886.159999999982</v>
      </c>
      <c r="K206" s="238">
        <f t="shared" si="51"/>
        <v>321152</v>
      </c>
      <c r="L206" s="238">
        <f t="shared" si="51"/>
        <v>226324.72</v>
      </c>
      <c r="M206" s="238">
        <f t="shared" si="51"/>
        <v>38967.22</v>
      </c>
      <c r="N206" s="238">
        <f t="shared" si="51"/>
        <v>238619.99495327112</v>
      </c>
      <c r="O206" s="238">
        <f>SUM(O199:O205)</f>
        <v>120421.06542056077</v>
      </c>
      <c r="P206" s="238">
        <f>SUM(P199:P205)</f>
        <v>46073.739999999976</v>
      </c>
      <c r="Q206" s="233">
        <f t="shared" si="43"/>
        <v>677235.20542056079</v>
      </c>
      <c r="R206" s="233">
        <f t="shared" si="48"/>
        <v>489179.53</v>
      </c>
      <c r="S206" s="213">
        <f>SUM(S199:S205)</f>
        <v>1166414.7354205609</v>
      </c>
      <c r="T206" s="39"/>
      <c r="U206" s="39"/>
      <c r="V206" s="235"/>
    </row>
    <row r="207" spans="3:22" ht="26.25" customHeight="1" thickBot="1" x14ac:dyDescent="0.35">
      <c r="C207" s="239" t="s">
        <v>269</v>
      </c>
      <c r="D207" s="240">
        <f>D206*0.07</f>
        <v>52404.7454</v>
      </c>
      <c r="E207" s="240">
        <f>E206*0.07</f>
        <v>52404.7454</v>
      </c>
      <c r="F207" s="240"/>
      <c r="G207" s="240"/>
      <c r="H207" s="233">
        <f>+H206*7%</f>
        <v>23134.259400000006</v>
      </c>
      <c r="I207" s="233">
        <f>+I206*7%</f>
        <v>28289.699900000007</v>
      </c>
      <c r="J207" s="240"/>
      <c r="K207" s="240">
        <f t="shared" ref="K207:N207" si="53">K206*0.07</f>
        <v>22480.640000000003</v>
      </c>
      <c r="L207" s="240">
        <f t="shared" si="53"/>
        <v>15842.730400000002</v>
      </c>
      <c r="M207" s="240">
        <f t="shared" si="53"/>
        <v>2727.7054000000003</v>
      </c>
      <c r="N207" s="240">
        <f t="shared" si="53"/>
        <v>16703.39964672898</v>
      </c>
      <c r="O207" s="250">
        <v>8429.4745794392493</v>
      </c>
      <c r="P207" s="250"/>
      <c r="Q207" s="233">
        <f t="shared" si="43"/>
        <v>47406.464379439261</v>
      </c>
      <c r="R207" s="233">
        <f t="shared" si="48"/>
        <v>31017.405300000006</v>
      </c>
      <c r="S207" s="213">
        <f t="shared" si="44"/>
        <v>78423.86967943926</v>
      </c>
      <c r="T207" s="70"/>
      <c r="U207" s="241"/>
      <c r="V207" s="223"/>
    </row>
    <row r="208" spans="3:22" ht="23.25" customHeight="1" thickBot="1" x14ac:dyDescent="0.35">
      <c r="C208" s="242" t="s">
        <v>270</v>
      </c>
      <c r="D208" s="243">
        <f>SUM(D206:D207)</f>
        <v>801043.96539999999</v>
      </c>
      <c r="E208" s="243">
        <f>SUM(E206:E207)</f>
        <v>801043.96539999999</v>
      </c>
      <c r="F208" s="243">
        <f>SUM(F206:F207)</f>
        <v>289075.88</v>
      </c>
      <c r="G208" s="243">
        <f t="shared" ref="G208:R208" si="54">SUM(G206:G207)</f>
        <v>372774.81</v>
      </c>
      <c r="H208" s="243">
        <f t="shared" si="54"/>
        <v>353623.67940000002</v>
      </c>
      <c r="I208" s="243">
        <f t="shared" si="54"/>
        <v>432428.26990000007</v>
      </c>
      <c r="J208" s="243">
        <f t="shared" si="54"/>
        <v>24886.159999999982</v>
      </c>
      <c r="K208" s="243">
        <f t="shared" si="54"/>
        <v>343632.64000000001</v>
      </c>
      <c r="L208" s="243">
        <f t="shared" si="54"/>
        <v>242167.4504</v>
      </c>
      <c r="M208" s="243">
        <f t="shared" si="54"/>
        <v>41694.9254</v>
      </c>
      <c r="N208" s="243">
        <f>SUM(N206:N207)</f>
        <v>255323.39460000009</v>
      </c>
      <c r="O208" s="243">
        <f>SUM(O206:O207)</f>
        <v>128850.54000000002</v>
      </c>
      <c r="P208" s="243">
        <f>SUM(P206:P207)</f>
        <v>46073.739999999976</v>
      </c>
      <c r="Q208" s="243">
        <f t="shared" si="54"/>
        <v>724641.66980000003</v>
      </c>
      <c r="R208" s="243">
        <f t="shared" si="54"/>
        <v>520196.93530000001</v>
      </c>
      <c r="S208" s="244">
        <f>+S206+S207</f>
        <v>1244838.6051000003</v>
      </c>
      <c r="T208" s="262" t="s">
        <v>271</v>
      </c>
      <c r="U208" s="263">
        <f>(S208*100)/'1) Budget Table (2)'!G191</f>
        <v>88.917043221428585</v>
      </c>
      <c r="V208" s="223"/>
    </row>
    <row r="209" spans="3:22" ht="15.75" customHeight="1" x14ac:dyDescent="0.3">
      <c r="U209" s="245"/>
    </row>
    <row r="210" spans="3:22" ht="15.75" customHeight="1" x14ac:dyDescent="0.3">
      <c r="F210" s="223" t="s">
        <v>272</v>
      </c>
      <c r="G210" s="246">
        <v>10690.079999999958</v>
      </c>
      <c r="H210" s="246"/>
      <c r="I210" s="246"/>
      <c r="T210" s="194"/>
      <c r="U210" s="245"/>
    </row>
    <row r="211" spans="3:22" ht="15.75" customHeight="1" x14ac:dyDescent="0.3">
      <c r="T211" s="194"/>
    </row>
    <row r="212" spans="3:22" ht="40.5" customHeight="1" x14ac:dyDescent="0.3">
      <c r="T212" s="194"/>
      <c r="U212" s="247"/>
    </row>
    <row r="213" spans="3:22" ht="24.75" customHeight="1" x14ac:dyDescent="0.3">
      <c r="T213" s="194"/>
      <c r="U213" s="247"/>
    </row>
    <row r="214" spans="3:22" ht="41.25" customHeight="1" x14ac:dyDescent="0.3">
      <c r="T214" s="248"/>
      <c r="U214" s="247"/>
    </row>
    <row r="215" spans="3:22" ht="51.75" customHeight="1" x14ac:dyDescent="0.3">
      <c r="T215" s="248"/>
      <c r="U215" s="247"/>
    </row>
    <row r="216" spans="3:22" ht="42" customHeight="1" x14ac:dyDescent="0.3">
      <c r="T216" s="194"/>
      <c r="U216" s="247"/>
    </row>
    <row r="217" spans="3:22" s="223" customFormat="1" ht="42" customHeight="1" x14ac:dyDescent="0.3">
      <c r="C217" s="202"/>
      <c r="S217" s="202"/>
      <c r="T217" s="202"/>
      <c r="U217" s="247"/>
      <c r="V217" s="202"/>
    </row>
    <row r="218" spans="3:22" s="223" customFormat="1" ht="42" customHeight="1" x14ac:dyDescent="0.3">
      <c r="C218" s="202"/>
      <c r="S218" s="202"/>
      <c r="T218" s="202"/>
      <c r="U218" s="202"/>
      <c r="V218" s="202"/>
    </row>
    <row r="219" spans="3:22" s="223" customFormat="1" ht="63.75" customHeight="1" x14ac:dyDescent="0.3">
      <c r="C219" s="202"/>
      <c r="S219" s="202"/>
      <c r="T219" s="202"/>
      <c r="U219" s="202"/>
      <c r="V219" s="202"/>
    </row>
    <row r="220" spans="3:22" s="223" customFormat="1" ht="42" customHeight="1" x14ac:dyDescent="0.3">
      <c r="C220" s="202"/>
      <c r="S220" s="202"/>
      <c r="T220" s="202"/>
      <c r="U220" s="202"/>
      <c r="V220" s="245"/>
    </row>
    <row r="221" spans="3:22" ht="23.25" customHeight="1" x14ac:dyDescent="0.3"/>
    <row r="222" spans="3:22" ht="27.75" customHeight="1" x14ac:dyDescent="0.3"/>
    <row r="223" spans="3:22" ht="55.5" customHeight="1" x14ac:dyDescent="0.3"/>
    <row r="224" spans="3:22" ht="57.75" customHeight="1" x14ac:dyDescent="0.3"/>
    <row r="225" spans="23:23" ht="21.75" customHeight="1" x14ac:dyDescent="0.3"/>
    <row r="226" spans="23:23" ht="49.5" customHeight="1" x14ac:dyDescent="0.3"/>
    <row r="227" spans="23:23" ht="28.5" customHeight="1" x14ac:dyDescent="0.3"/>
    <row r="228" spans="23:23" ht="28.5" customHeight="1" x14ac:dyDescent="0.3"/>
    <row r="229" spans="23:23" ht="28.5" customHeight="1" x14ac:dyDescent="0.3"/>
    <row r="230" spans="23:23" ht="23.25" customHeight="1" x14ac:dyDescent="0.3">
      <c r="W230" s="245"/>
    </row>
    <row r="231" spans="23:23" ht="43.5" customHeight="1" x14ac:dyDescent="0.3">
      <c r="W231" s="245"/>
    </row>
    <row r="232" spans="23:23" ht="55.5" customHeight="1" x14ac:dyDescent="0.3"/>
    <row r="233" spans="23:23" ht="42.75" customHeight="1" x14ac:dyDescent="0.3">
      <c r="W233" s="245"/>
    </row>
    <row r="234" spans="23:23" ht="21.75" customHeight="1" x14ac:dyDescent="0.3">
      <c r="W234" s="245"/>
    </row>
    <row r="235" spans="23:23" ht="21.75" customHeight="1" x14ac:dyDescent="0.3">
      <c r="W235" s="245"/>
    </row>
    <row r="236" spans="23:23" ht="23.25" customHeight="1" x14ac:dyDescent="0.3"/>
    <row r="237" spans="23:23" ht="23.25" customHeight="1" x14ac:dyDescent="0.3"/>
    <row r="238" spans="23:23" ht="21.75" customHeight="1" x14ac:dyDescent="0.3"/>
    <row r="239" spans="23:23" ht="16.5" customHeight="1" x14ac:dyDescent="0.3"/>
    <row r="240" spans="23:23" ht="29.25" customHeight="1" x14ac:dyDescent="0.3"/>
    <row r="241" ht="24.75" customHeight="1" x14ac:dyDescent="0.3"/>
    <row r="242" ht="33" customHeight="1" x14ac:dyDescent="0.3"/>
    <row r="244" ht="15" customHeight="1" x14ac:dyDescent="0.3"/>
    <row r="245" ht="25.5" customHeight="1" x14ac:dyDescent="0.3"/>
  </sheetData>
  <sheetProtection insertColumns="0" insertRows="0" deleteRows="0"/>
  <mergeCells count="35">
    <mergeCell ref="B5:S5"/>
    <mergeCell ref="C6:S6"/>
    <mergeCell ref="C17:S17"/>
    <mergeCell ref="B140:S140"/>
    <mergeCell ref="C39:S39"/>
    <mergeCell ref="B50:S50"/>
    <mergeCell ref="C51:S51"/>
    <mergeCell ref="C62:S62"/>
    <mergeCell ref="C73:S73"/>
    <mergeCell ref="C84:S84"/>
    <mergeCell ref="B95:S95"/>
    <mergeCell ref="C96:S96"/>
    <mergeCell ref="C107:S107"/>
    <mergeCell ref="C118:S118"/>
    <mergeCell ref="C129:S129"/>
    <mergeCell ref="Q197:Q198"/>
    <mergeCell ref="R197:R198"/>
    <mergeCell ref="C28:S28"/>
    <mergeCell ref="D197:D198"/>
    <mergeCell ref="K197:K198"/>
    <mergeCell ref="N197:N198"/>
    <mergeCell ref="S197:S198"/>
    <mergeCell ref="C141:S141"/>
    <mergeCell ref="C152:S152"/>
    <mergeCell ref="C163:S163"/>
    <mergeCell ref="C174:S174"/>
    <mergeCell ref="C185:S185"/>
    <mergeCell ref="C196:S196"/>
    <mergeCell ref="E197:E198"/>
    <mergeCell ref="H197:H198"/>
    <mergeCell ref="I197:I198"/>
    <mergeCell ref="L197:L198"/>
    <mergeCell ref="M197:M198"/>
    <mergeCell ref="O197:O198"/>
    <mergeCell ref="P197:P198"/>
  </mergeCells>
  <conditionalFormatting sqref="S15">
    <cfRule type="cellIs" dxfId="16" priority="17" operator="notEqual">
      <formula>$S$7</formula>
    </cfRule>
  </conditionalFormatting>
  <conditionalFormatting sqref="S26">
    <cfRule type="cellIs" dxfId="15" priority="16" operator="notEqual">
      <formula>$S$18</formula>
    </cfRule>
  </conditionalFormatting>
  <conditionalFormatting sqref="S37">
    <cfRule type="cellIs" dxfId="14" priority="15" operator="notEqual">
      <formula>$S$29</formula>
    </cfRule>
  </conditionalFormatting>
  <conditionalFormatting sqref="S48">
    <cfRule type="cellIs" dxfId="13" priority="14" operator="notEqual">
      <formula>$S$40</formula>
    </cfRule>
  </conditionalFormatting>
  <conditionalFormatting sqref="S60">
    <cfRule type="cellIs" dxfId="12" priority="13" operator="notEqual">
      <formula>$S$52</formula>
    </cfRule>
  </conditionalFormatting>
  <conditionalFormatting sqref="S71">
    <cfRule type="cellIs" dxfId="11" priority="12" operator="notEqual">
      <formula>$S$63</formula>
    </cfRule>
  </conditionalFormatting>
  <conditionalFormatting sqref="S82">
    <cfRule type="cellIs" dxfId="10" priority="11" operator="notEqual">
      <formula>$S$74</formula>
    </cfRule>
  </conditionalFormatting>
  <conditionalFormatting sqref="S93">
    <cfRule type="cellIs" dxfId="9" priority="10" operator="notEqual">
      <formula>$S$85</formula>
    </cfRule>
  </conditionalFormatting>
  <conditionalFormatting sqref="S105">
    <cfRule type="cellIs" dxfId="8" priority="9" operator="notEqual">
      <formula>$S$97</formula>
    </cfRule>
  </conditionalFormatting>
  <conditionalFormatting sqref="S116">
    <cfRule type="cellIs" dxfId="7" priority="8" operator="notEqual">
      <formula>$S$108</formula>
    </cfRule>
  </conditionalFormatting>
  <conditionalFormatting sqref="S127">
    <cfRule type="cellIs" dxfId="6" priority="7" operator="notEqual">
      <formula>$S$119</formula>
    </cfRule>
  </conditionalFormatting>
  <conditionalFormatting sqref="S138">
    <cfRule type="cellIs" dxfId="5" priority="6" operator="notEqual">
      <formula>$S$130</formula>
    </cfRule>
  </conditionalFormatting>
  <conditionalFormatting sqref="S150">
    <cfRule type="cellIs" dxfId="4" priority="5" operator="notEqual">
      <formula>$S$142</formula>
    </cfRule>
  </conditionalFormatting>
  <conditionalFormatting sqref="S161">
    <cfRule type="cellIs" dxfId="3" priority="4" operator="notEqual">
      <formula>$S$153</formula>
    </cfRule>
  </conditionalFormatting>
  <conditionalFormatting sqref="S172">
    <cfRule type="cellIs" dxfId="2" priority="3" operator="notEqual">
      <formula>$S$153</formula>
    </cfRule>
  </conditionalFormatting>
  <conditionalFormatting sqref="S183">
    <cfRule type="cellIs" dxfId="1" priority="2" operator="notEqual">
      <formula>$S$175</formula>
    </cfRule>
  </conditionalFormatting>
  <conditionalFormatting sqref="S194">
    <cfRule type="cellIs" dxfId="0" priority="1" operator="notEqual">
      <formula>$S$186</formula>
    </cfRule>
  </conditionalFormatting>
  <dataValidations disablePrompts="1"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84FF5D24-9A12-43F2-A586-034BEF146EB5}"/>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EA7EFD32-FBE3-4EB0-B467-C9EBE949F599}"/>
    <dataValidation allowBlank="1" showInputMessage="1" showErrorMessage="1" prompt="Services contracted by an organization which follow the normal procurement processes." sqref="C11 C22 C33 C44 C56 C67 C78 C89 C101 C112 C123 C134 C146 C157 C168 C179 C202 C190" xr:uid="{D8C2E865-3006-4EFB-91A6-603C881B6535}"/>
    <dataValidation allowBlank="1" showInputMessage="1" showErrorMessage="1" prompt="Includes staff and non-staff travel paid for by the organization directly related to a project." sqref="C12 C23 C34 C45 C57 C68 C79 C90 C102 C113 C124 C135 C147 C158 C169 C180 C203 C191" xr:uid="{EDC15906-683C-4300-989F-C894C48BCA8C}"/>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C76F93B4-ACEC-4CF8-9119-A6CD6F5EBA3D}"/>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7EAB1271-9A40-48C8-8A2F-F45920661F8B}"/>
    <dataValidation allowBlank="1" showInputMessage="1" showErrorMessage="1" prompt="Includes all related staff and temporary staff costs including base salary, post adjustment and all staff entitlements." sqref="C8 C19 C30 C41 C53 C64 C75 C86 C98 C109 C120 C131 C143 C154 C165 C176 C199 C187" xr:uid="{74B29D18-2EBD-4FD9-AD32-D1191C8E5E08}"/>
    <dataValidation allowBlank="1" showInputMessage="1" showErrorMessage="1" prompt="Output totals must match the original total from Table 1, and will show as red if not. " sqref="S15" xr:uid="{146089A0-8A28-4A65-B5AD-A51DC5C8BB8C}"/>
  </dataValidations>
  <pageMargins left="0.7" right="0.7" top="0.75" bottom="0.75" header="0.3" footer="0.3"/>
  <pageSetup scale="74" orientation="landscape" r:id="rId1"/>
  <rowBreaks count="1" manualBreakCount="1">
    <brk id="61" max="16383"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Progress report</DocumentType>
    <UploadedBy xmlns="b1528a4b-5ccb-40f7-a09e-43427183cd95">aicha.bouslama@un.org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MPTF_00006_00887</ProjectId>
    <FundCode xmlns="f9695bc1-6109-4dcd-a27a-f8a0370b00e2">MPTF_00006</FundCode>
    <Comments xmlns="f9695bc1-6109-4dcd-a27a-f8a0370b00e2">Budget Mid year progress report (June 2023)</Comments>
    <Active xmlns="f9695bc1-6109-4dcd-a27a-f8a0370b00e2">Yes</Active>
    <DocumentDate xmlns="b1528a4b-5ccb-40f7-a09e-43427183cd95">2023-06-30T07:00:00+00:00</DocumentDate>
    <Featured xmlns="b1528a4b-5ccb-40f7-a09e-43427183cd95">1</Featured>
    <FormTypeCode xmlns="b1528a4b-5ccb-40f7-a09e-43427183cd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9E8C88-F984-4EB2-8949-9EB225548E91}"/>
</file>

<file path=customXml/itemProps2.xml><?xml version="1.0" encoding="utf-8"?>
<ds:datastoreItem xmlns:ds="http://schemas.openxmlformats.org/officeDocument/2006/customXml" ds:itemID="{66ABEEAE-9519-4298-9359-8ED1241CDE8E}">
  <ds:schemaRefs>
    <ds:schemaRef ds:uri="http://schemas.microsoft.com/office/2006/documentManagement/types"/>
    <ds:schemaRef ds:uri="35071aaf-597f-43c0-b446-a92709e398fc"/>
    <ds:schemaRef ds:uri="http://purl.org/dc/terms/"/>
    <ds:schemaRef ds:uri="http://www.w3.org/XML/1998/namespace"/>
    <ds:schemaRef ds:uri="http://schemas.openxmlformats.org/package/2006/metadata/core-properties"/>
    <ds:schemaRef ds:uri="http://schemas.microsoft.com/office/2006/metadata/properties"/>
    <ds:schemaRef ds:uri="http://purl.org/dc/dcmitype/"/>
    <ds:schemaRef ds:uri="b9e101b1-234c-4a3e-a261-52546c002055"/>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911A03A1-C2C9-4A21-B0E6-9DEC5139F2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Budget Table (2)</vt:lpstr>
      <vt:lpstr>Inf Mayo 29 con Ajustes</vt:lpstr>
      <vt:lpstr>4) By Category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mid year progress report 00130080 Espacios civicos juveniles.xlsx</dc:title>
  <dc:subject/>
  <dc:creator>Roger Dávila Fajardo</dc:creator>
  <cp:keywords/>
  <dc:description/>
  <cp:lastModifiedBy>Maria Alejandra Ortiz Ruiz</cp:lastModifiedBy>
  <cp:revision/>
  <dcterms:created xsi:type="dcterms:W3CDTF">2022-04-20T17:41:15Z</dcterms:created>
  <dcterms:modified xsi:type="dcterms:W3CDTF">2023-06-01T16:50:56Z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